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data\"/>
    </mc:Choice>
  </mc:AlternateContent>
  <xr:revisionPtr revIDLastSave="0" documentId="8_{F9405F56-B0C4-44C3-B66F-155528468EA8}" xr6:coauthVersionLast="47" xr6:coauthVersionMax="47" xr10:uidLastSave="{00000000-0000-0000-0000-000000000000}"/>
  <bookViews>
    <workbookView xWindow="-110" yWindow="-110" windowWidth="19420" windowHeight="10420" xr2:uid="{4FF59741-7DD8-4404-8777-CDCAFCCE9E74}"/>
  </bookViews>
  <sheets>
    <sheet name="Data" sheetId="1" r:id="rId1"/>
    <sheet name="T4 Plate info" sheetId="4" r:id="rId2"/>
    <sheet name="Testosterone Plate info" sheetId="3" r:id="rId3"/>
    <sheet name="CORT Plate Info" sheetId="2" r:id="rId4"/>
    <sheet name="Bradford Assay data" sheetId="5" r:id="rId5"/>
    <sheet name="Bradford Plate 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91" i="1" l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87" i="1"/>
  <c r="AT87" i="1" s="1"/>
  <c r="AS86" i="1"/>
  <c r="AT86" i="1" s="1"/>
  <c r="AS82" i="1"/>
  <c r="AT82" i="1" s="1"/>
  <c r="AS80" i="1"/>
  <c r="AT80" i="1" s="1"/>
  <c r="AS76" i="1"/>
  <c r="AT76" i="1" s="1"/>
  <c r="AS71" i="1"/>
  <c r="AT71" i="1" s="1"/>
  <c r="AS70" i="1"/>
  <c r="AT70" i="1" s="1"/>
  <c r="AS65" i="1"/>
  <c r="AT65" i="1" s="1"/>
  <c r="AS64" i="1"/>
  <c r="AT64" i="1" s="1"/>
  <c r="AS63" i="1"/>
  <c r="AT63" i="1" s="1"/>
  <c r="AS59" i="1"/>
  <c r="AT59" i="1" s="1"/>
  <c r="AS54" i="1"/>
  <c r="AT54" i="1" s="1"/>
  <c r="AS49" i="1"/>
  <c r="AT49" i="1" s="1"/>
  <c r="AS48" i="1"/>
  <c r="AT48" i="1" s="1"/>
  <c r="AS47" i="1"/>
  <c r="AT47" i="1" s="1"/>
  <c r="AS43" i="1"/>
  <c r="AT43" i="1" s="1"/>
  <c r="AS38" i="1"/>
  <c r="AT38" i="1" s="1"/>
  <c r="AS25" i="1"/>
  <c r="AT25" i="1" s="1"/>
  <c r="AS23" i="1"/>
  <c r="AT23" i="1" s="1"/>
  <c r="AS19" i="1"/>
  <c r="AT19" i="1" s="1"/>
  <c r="AS18" i="1"/>
  <c r="AT18" i="1" s="1"/>
  <c r="AS16" i="1"/>
  <c r="AT16" i="1" s="1"/>
  <c r="AS11" i="1"/>
  <c r="AT11" i="1" s="1"/>
  <c r="AS10" i="1"/>
  <c r="AT10" i="1" s="1"/>
  <c r="AS8" i="1"/>
  <c r="AT8" i="1" s="1"/>
  <c r="AS3" i="1"/>
  <c r="AT3" i="1" s="1"/>
  <c r="AS2" i="1"/>
  <c r="AT2" i="1" s="1"/>
  <c r="AP87" i="1"/>
  <c r="AP69" i="1"/>
  <c r="AQ74" i="1"/>
  <c r="AR74" i="1" s="1"/>
  <c r="AQ65" i="1"/>
  <c r="AR65" i="1" s="1"/>
  <c r="AQ41" i="1"/>
  <c r="AR41" i="1" s="1"/>
  <c r="AQ33" i="1"/>
  <c r="AR33" i="1" s="1"/>
  <c r="AQ11" i="1"/>
  <c r="AR11" i="1" s="1"/>
  <c r="AO52" i="1"/>
  <c r="AP52" i="1" s="1"/>
  <c r="B11" i="6"/>
  <c r="B10" i="6"/>
  <c r="B9" i="6"/>
  <c r="D9" i="6" s="1"/>
  <c r="C3" i="6"/>
  <c r="E2" i="6"/>
  <c r="C6" i="6"/>
  <c r="C4" i="6"/>
  <c r="C5" i="6"/>
  <c r="C2" i="6"/>
  <c r="AM91" i="1"/>
  <c r="AL91" i="1"/>
  <c r="AS91" i="1" s="1"/>
  <c r="AT91" i="1" s="1"/>
  <c r="AK91" i="1"/>
  <c r="AQ91" i="1" s="1"/>
  <c r="AR91" i="1" s="1"/>
  <c r="AJ91" i="1"/>
  <c r="AO91" i="1" s="1"/>
  <c r="AP91" i="1" s="1"/>
  <c r="AM90" i="1"/>
  <c r="AL90" i="1"/>
  <c r="AS90" i="1" s="1"/>
  <c r="AT90" i="1" s="1"/>
  <c r="AK90" i="1"/>
  <c r="AQ90" i="1" s="1"/>
  <c r="AR90" i="1" s="1"/>
  <c r="AJ90" i="1"/>
  <c r="AO90" i="1" s="1"/>
  <c r="AP90" i="1" s="1"/>
  <c r="AM89" i="1"/>
  <c r="AL89" i="1"/>
  <c r="AS89" i="1" s="1"/>
  <c r="AT89" i="1" s="1"/>
  <c r="AK89" i="1"/>
  <c r="AQ89" i="1" s="1"/>
  <c r="AR89" i="1" s="1"/>
  <c r="AJ89" i="1"/>
  <c r="AO89" i="1" s="1"/>
  <c r="AP89" i="1" s="1"/>
  <c r="AM88" i="1"/>
  <c r="AL88" i="1"/>
  <c r="AS88" i="1" s="1"/>
  <c r="AT88" i="1" s="1"/>
  <c r="AK88" i="1"/>
  <c r="AQ88" i="1" s="1"/>
  <c r="AR88" i="1" s="1"/>
  <c r="AJ88" i="1"/>
  <c r="AO88" i="1" s="1"/>
  <c r="AP88" i="1" s="1"/>
  <c r="AM87" i="1"/>
  <c r="AL87" i="1"/>
  <c r="AK87" i="1"/>
  <c r="AQ87" i="1" s="1"/>
  <c r="AR87" i="1" s="1"/>
  <c r="AJ87" i="1"/>
  <c r="AO87" i="1" s="1"/>
  <c r="AM86" i="1"/>
  <c r="AL86" i="1"/>
  <c r="AK86" i="1"/>
  <c r="AQ86" i="1" s="1"/>
  <c r="AR86" i="1" s="1"/>
  <c r="AJ86" i="1"/>
  <c r="AO86" i="1" s="1"/>
  <c r="AP86" i="1" s="1"/>
  <c r="AM85" i="1"/>
  <c r="AL85" i="1"/>
  <c r="AS85" i="1" s="1"/>
  <c r="AT85" i="1" s="1"/>
  <c r="AK85" i="1"/>
  <c r="AQ85" i="1" s="1"/>
  <c r="AR85" i="1" s="1"/>
  <c r="AJ85" i="1"/>
  <c r="AO85" i="1" s="1"/>
  <c r="AP85" i="1" s="1"/>
  <c r="AM84" i="1"/>
  <c r="AL84" i="1"/>
  <c r="AS84" i="1" s="1"/>
  <c r="AT84" i="1" s="1"/>
  <c r="AK84" i="1"/>
  <c r="AQ84" i="1" s="1"/>
  <c r="AR84" i="1" s="1"/>
  <c r="AJ84" i="1"/>
  <c r="AO84" i="1" s="1"/>
  <c r="AP84" i="1" s="1"/>
  <c r="AM83" i="1"/>
  <c r="AL83" i="1"/>
  <c r="AS83" i="1" s="1"/>
  <c r="AT83" i="1" s="1"/>
  <c r="AK83" i="1"/>
  <c r="AQ83" i="1" s="1"/>
  <c r="AR83" i="1" s="1"/>
  <c r="AJ83" i="1"/>
  <c r="AO83" i="1" s="1"/>
  <c r="AP83" i="1" s="1"/>
  <c r="AM82" i="1"/>
  <c r="AL82" i="1"/>
  <c r="AK82" i="1"/>
  <c r="AQ82" i="1" s="1"/>
  <c r="AR82" i="1" s="1"/>
  <c r="AJ82" i="1"/>
  <c r="AO82" i="1" s="1"/>
  <c r="AP82" i="1" s="1"/>
  <c r="AM81" i="1"/>
  <c r="AL81" i="1"/>
  <c r="AS81" i="1" s="1"/>
  <c r="AT81" i="1" s="1"/>
  <c r="AK81" i="1"/>
  <c r="AQ81" i="1" s="1"/>
  <c r="AR81" i="1" s="1"/>
  <c r="AJ81" i="1"/>
  <c r="AO81" i="1" s="1"/>
  <c r="AP81" i="1" s="1"/>
  <c r="AM80" i="1"/>
  <c r="AL80" i="1"/>
  <c r="AK80" i="1"/>
  <c r="AQ80" i="1" s="1"/>
  <c r="AR80" i="1" s="1"/>
  <c r="AJ80" i="1"/>
  <c r="AO80" i="1" s="1"/>
  <c r="AP80" i="1" s="1"/>
  <c r="AM79" i="1"/>
  <c r="AL79" i="1"/>
  <c r="AS79" i="1" s="1"/>
  <c r="AT79" i="1" s="1"/>
  <c r="AK79" i="1"/>
  <c r="AQ79" i="1" s="1"/>
  <c r="AR79" i="1" s="1"/>
  <c r="AJ79" i="1"/>
  <c r="AO79" i="1" s="1"/>
  <c r="AP79" i="1" s="1"/>
  <c r="AM78" i="1"/>
  <c r="AL78" i="1"/>
  <c r="AS78" i="1" s="1"/>
  <c r="AT78" i="1" s="1"/>
  <c r="AK78" i="1"/>
  <c r="AQ78" i="1" s="1"/>
  <c r="AR78" i="1" s="1"/>
  <c r="AJ78" i="1"/>
  <c r="AO78" i="1" s="1"/>
  <c r="AP78" i="1" s="1"/>
  <c r="AM77" i="1"/>
  <c r="AL77" i="1"/>
  <c r="AS77" i="1" s="1"/>
  <c r="AT77" i="1" s="1"/>
  <c r="AK77" i="1"/>
  <c r="AQ77" i="1" s="1"/>
  <c r="AR77" i="1" s="1"/>
  <c r="AJ77" i="1"/>
  <c r="AO77" i="1" s="1"/>
  <c r="AP77" i="1" s="1"/>
  <c r="AM76" i="1"/>
  <c r="AL76" i="1"/>
  <c r="AK76" i="1"/>
  <c r="AQ76" i="1" s="1"/>
  <c r="AR76" i="1" s="1"/>
  <c r="AJ76" i="1"/>
  <c r="AO76" i="1" s="1"/>
  <c r="AP76" i="1" s="1"/>
  <c r="AM75" i="1"/>
  <c r="AL75" i="1"/>
  <c r="AS75" i="1" s="1"/>
  <c r="AT75" i="1" s="1"/>
  <c r="AK75" i="1"/>
  <c r="AQ75" i="1" s="1"/>
  <c r="AR75" i="1" s="1"/>
  <c r="AJ75" i="1"/>
  <c r="AO75" i="1" s="1"/>
  <c r="AP75" i="1" s="1"/>
  <c r="AM74" i="1"/>
  <c r="AL74" i="1"/>
  <c r="AS74" i="1" s="1"/>
  <c r="AT74" i="1" s="1"/>
  <c r="AK74" i="1"/>
  <c r="AJ74" i="1"/>
  <c r="AO74" i="1" s="1"/>
  <c r="AP74" i="1" s="1"/>
  <c r="AM73" i="1"/>
  <c r="AL73" i="1"/>
  <c r="AS73" i="1" s="1"/>
  <c r="AT73" i="1" s="1"/>
  <c r="AK73" i="1"/>
  <c r="AQ73" i="1" s="1"/>
  <c r="AR73" i="1" s="1"/>
  <c r="AJ73" i="1"/>
  <c r="AO73" i="1" s="1"/>
  <c r="AP73" i="1" s="1"/>
  <c r="AM72" i="1"/>
  <c r="AL72" i="1"/>
  <c r="AS72" i="1" s="1"/>
  <c r="AT72" i="1" s="1"/>
  <c r="AK72" i="1"/>
  <c r="AQ72" i="1" s="1"/>
  <c r="AR72" i="1" s="1"/>
  <c r="AJ72" i="1"/>
  <c r="AO72" i="1" s="1"/>
  <c r="AP72" i="1" s="1"/>
  <c r="AM71" i="1"/>
  <c r="AL71" i="1"/>
  <c r="AK71" i="1"/>
  <c r="AQ71" i="1" s="1"/>
  <c r="AR71" i="1" s="1"/>
  <c r="AJ71" i="1"/>
  <c r="AO71" i="1" s="1"/>
  <c r="AP71" i="1" s="1"/>
  <c r="AM70" i="1"/>
  <c r="AL70" i="1"/>
  <c r="AK70" i="1"/>
  <c r="AQ70" i="1" s="1"/>
  <c r="AR70" i="1" s="1"/>
  <c r="AJ70" i="1"/>
  <c r="AO70" i="1" s="1"/>
  <c r="AP70" i="1" s="1"/>
  <c r="AM69" i="1"/>
  <c r="AL69" i="1"/>
  <c r="AS69" i="1" s="1"/>
  <c r="AT69" i="1" s="1"/>
  <c r="AK69" i="1"/>
  <c r="AQ69" i="1" s="1"/>
  <c r="AR69" i="1" s="1"/>
  <c r="AJ69" i="1"/>
  <c r="AO69" i="1" s="1"/>
  <c r="AM68" i="1"/>
  <c r="AL68" i="1"/>
  <c r="AS68" i="1" s="1"/>
  <c r="AT68" i="1" s="1"/>
  <c r="AK68" i="1"/>
  <c r="AQ68" i="1" s="1"/>
  <c r="AR68" i="1" s="1"/>
  <c r="AJ68" i="1"/>
  <c r="AO68" i="1" s="1"/>
  <c r="AP68" i="1" s="1"/>
  <c r="AM66" i="1"/>
  <c r="AL66" i="1"/>
  <c r="AS66" i="1" s="1"/>
  <c r="AT66" i="1" s="1"/>
  <c r="AK66" i="1"/>
  <c r="AQ66" i="1" s="1"/>
  <c r="AR66" i="1" s="1"/>
  <c r="AJ66" i="1"/>
  <c r="AO66" i="1" s="1"/>
  <c r="AP66" i="1" s="1"/>
  <c r="AM65" i="1"/>
  <c r="AL65" i="1"/>
  <c r="AK65" i="1"/>
  <c r="AJ65" i="1"/>
  <c r="AO65" i="1" s="1"/>
  <c r="AP65" i="1" s="1"/>
  <c r="AM64" i="1"/>
  <c r="AL64" i="1"/>
  <c r="AK64" i="1"/>
  <c r="AQ64" i="1" s="1"/>
  <c r="AR64" i="1" s="1"/>
  <c r="AJ64" i="1"/>
  <c r="AO64" i="1" s="1"/>
  <c r="AP64" i="1" s="1"/>
  <c r="AM63" i="1"/>
  <c r="AL63" i="1"/>
  <c r="AK63" i="1"/>
  <c r="AQ63" i="1" s="1"/>
  <c r="AR63" i="1" s="1"/>
  <c r="AJ63" i="1"/>
  <c r="AO63" i="1" s="1"/>
  <c r="AP63" i="1" s="1"/>
  <c r="AM62" i="1"/>
  <c r="AL62" i="1"/>
  <c r="AS62" i="1" s="1"/>
  <c r="AT62" i="1" s="1"/>
  <c r="AK62" i="1"/>
  <c r="AQ62" i="1" s="1"/>
  <c r="AR62" i="1" s="1"/>
  <c r="AJ62" i="1"/>
  <c r="AO62" i="1" s="1"/>
  <c r="AP62" i="1" s="1"/>
  <c r="AM61" i="1"/>
  <c r="AL61" i="1"/>
  <c r="AS61" i="1" s="1"/>
  <c r="AT61" i="1" s="1"/>
  <c r="AK61" i="1"/>
  <c r="AQ61" i="1" s="1"/>
  <c r="AR61" i="1" s="1"/>
  <c r="AJ61" i="1"/>
  <c r="AO61" i="1" s="1"/>
  <c r="AP61" i="1" s="1"/>
  <c r="AM60" i="1"/>
  <c r="AL60" i="1"/>
  <c r="AS60" i="1" s="1"/>
  <c r="AT60" i="1" s="1"/>
  <c r="AK60" i="1"/>
  <c r="AQ60" i="1" s="1"/>
  <c r="AR60" i="1" s="1"/>
  <c r="AJ60" i="1"/>
  <c r="AO60" i="1" s="1"/>
  <c r="AP60" i="1" s="1"/>
  <c r="AM59" i="1"/>
  <c r="AL59" i="1"/>
  <c r="AK59" i="1"/>
  <c r="AQ59" i="1" s="1"/>
  <c r="AR59" i="1" s="1"/>
  <c r="AJ59" i="1"/>
  <c r="AO59" i="1" s="1"/>
  <c r="AP59" i="1" s="1"/>
  <c r="AM58" i="1"/>
  <c r="AL58" i="1"/>
  <c r="AS58" i="1" s="1"/>
  <c r="AT58" i="1" s="1"/>
  <c r="AK58" i="1"/>
  <c r="AQ58" i="1" s="1"/>
  <c r="AR58" i="1" s="1"/>
  <c r="AJ58" i="1"/>
  <c r="AO58" i="1" s="1"/>
  <c r="AP58" i="1" s="1"/>
  <c r="AM57" i="1"/>
  <c r="AL57" i="1"/>
  <c r="AS57" i="1" s="1"/>
  <c r="AT57" i="1" s="1"/>
  <c r="AK57" i="1"/>
  <c r="AQ57" i="1" s="1"/>
  <c r="AR57" i="1" s="1"/>
  <c r="AJ57" i="1"/>
  <c r="AO57" i="1" s="1"/>
  <c r="AP57" i="1" s="1"/>
  <c r="AM56" i="1"/>
  <c r="AL56" i="1"/>
  <c r="AS56" i="1" s="1"/>
  <c r="AT56" i="1" s="1"/>
  <c r="AK56" i="1"/>
  <c r="AQ56" i="1" s="1"/>
  <c r="AR56" i="1" s="1"/>
  <c r="AJ56" i="1"/>
  <c r="AO56" i="1" s="1"/>
  <c r="AP56" i="1" s="1"/>
  <c r="AM55" i="1"/>
  <c r="AL55" i="1"/>
  <c r="AS55" i="1" s="1"/>
  <c r="AT55" i="1" s="1"/>
  <c r="AK55" i="1"/>
  <c r="AQ55" i="1" s="1"/>
  <c r="AR55" i="1" s="1"/>
  <c r="AJ55" i="1"/>
  <c r="AO55" i="1" s="1"/>
  <c r="AP55" i="1" s="1"/>
  <c r="AM54" i="1"/>
  <c r="AL54" i="1"/>
  <c r="AK54" i="1"/>
  <c r="AQ54" i="1" s="1"/>
  <c r="AR54" i="1" s="1"/>
  <c r="AJ54" i="1"/>
  <c r="AO54" i="1" s="1"/>
  <c r="AP54" i="1" s="1"/>
  <c r="AM53" i="1"/>
  <c r="AL53" i="1"/>
  <c r="AS53" i="1" s="1"/>
  <c r="AT53" i="1" s="1"/>
  <c r="AK53" i="1"/>
  <c r="AQ53" i="1" s="1"/>
  <c r="AR53" i="1" s="1"/>
  <c r="AJ53" i="1"/>
  <c r="AO53" i="1" s="1"/>
  <c r="AP53" i="1" s="1"/>
  <c r="AM52" i="1"/>
  <c r="AL52" i="1"/>
  <c r="AS52" i="1" s="1"/>
  <c r="AT52" i="1" s="1"/>
  <c r="AK52" i="1"/>
  <c r="AQ52" i="1" s="1"/>
  <c r="AR52" i="1" s="1"/>
  <c r="AJ52" i="1"/>
  <c r="AM51" i="1"/>
  <c r="AL51" i="1"/>
  <c r="AS51" i="1" s="1"/>
  <c r="AT51" i="1" s="1"/>
  <c r="AK51" i="1"/>
  <c r="AQ51" i="1" s="1"/>
  <c r="AR51" i="1" s="1"/>
  <c r="AJ51" i="1"/>
  <c r="AO51" i="1" s="1"/>
  <c r="AP51" i="1" s="1"/>
  <c r="AM50" i="1"/>
  <c r="AL50" i="1"/>
  <c r="AS50" i="1" s="1"/>
  <c r="AT50" i="1" s="1"/>
  <c r="AK50" i="1"/>
  <c r="AQ50" i="1" s="1"/>
  <c r="AR50" i="1" s="1"/>
  <c r="AJ50" i="1"/>
  <c r="AO50" i="1" s="1"/>
  <c r="AP50" i="1" s="1"/>
  <c r="AM49" i="1"/>
  <c r="AL49" i="1"/>
  <c r="AK49" i="1"/>
  <c r="AQ49" i="1" s="1"/>
  <c r="AR49" i="1" s="1"/>
  <c r="AJ49" i="1"/>
  <c r="AO49" i="1" s="1"/>
  <c r="AP49" i="1" s="1"/>
  <c r="AM48" i="1"/>
  <c r="AL48" i="1"/>
  <c r="AK48" i="1"/>
  <c r="AQ48" i="1" s="1"/>
  <c r="AR48" i="1" s="1"/>
  <c r="AJ48" i="1"/>
  <c r="AO48" i="1" s="1"/>
  <c r="AP48" i="1" s="1"/>
  <c r="AM47" i="1"/>
  <c r="AL47" i="1"/>
  <c r="AK47" i="1"/>
  <c r="AQ47" i="1" s="1"/>
  <c r="AR47" i="1" s="1"/>
  <c r="AJ47" i="1"/>
  <c r="AO47" i="1" s="1"/>
  <c r="AP47" i="1" s="1"/>
  <c r="AM46" i="1"/>
  <c r="AL46" i="1"/>
  <c r="AS46" i="1" s="1"/>
  <c r="AT46" i="1" s="1"/>
  <c r="AK46" i="1"/>
  <c r="AQ46" i="1" s="1"/>
  <c r="AR46" i="1" s="1"/>
  <c r="AJ46" i="1"/>
  <c r="AO46" i="1" s="1"/>
  <c r="AP46" i="1" s="1"/>
  <c r="AM45" i="1"/>
  <c r="AL45" i="1"/>
  <c r="AS45" i="1" s="1"/>
  <c r="AT45" i="1" s="1"/>
  <c r="AK45" i="1"/>
  <c r="AQ45" i="1" s="1"/>
  <c r="AR45" i="1" s="1"/>
  <c r="AJ45" i="1"/>
  <c r="AO45" i="1" s="1"/>
  <c r="AP45" i="1" s="1"/>
  <c r="AM44" i="1"/>
  <c r="AL44" i="1"/>
  <c r="AS44" i="1" s="1"/>
  <c r="AT44" i="1" s="1"/>
  <c r="AK44" i="1"/>
  <c r="AQ44" i="1" s="1"/>
  <c r="AR44" i="1" s="1"/>
  <c r="AJ44" i="1"/>
  <c r="AO44" i="1" s="1"/>
  <c r="AP44" i="1" s="1"/>
  <c r="AM43" i="1"/>
  <c r="AL43" i="1"/>
  <c r="AK43" i="1"/>
  <c r="AQ43" i="1" s="1"/>
  <c r="AR43" i="1" s="1"/>
  <c r="AJ43" i="1"/>
  <c r="AO43" i="1" s="1"/>
  <c r="AP43" i="1" s="1"/>
  <c r="AM42" i="1"/>
  <c r="AL42" i="1"/>
  <c r="AS42" i="1" s="1"/>
  <c r="AT42" i="1" s="1"/>
  <c r="AK42" i="1"/>
  <c r="AQ42" i="1" s="1"/>
  <c r="AR42" i="1" s="1"/>
  <c r="AJ42" i="1"/>
  <c r="AO42" i="1" s="1"/>
  <c r="AP42" i="1" s="1"/>
  <c r="AM41" i="1"/>
  <c r="AL41" i="1"/>
  <c r="AS41" i="1" s="1"/>
  <c r="AT41" i="1" s="1"/>
  <c r="AK41" i="1"/>
  <c r="AJ41" i="1"/>
  <c r="AO41" i="1" s="1"/>
  <c r="AP41" i="1" s="1"/>
  <c r="AM40" i="1"/>
  <c r="AL40" i="1"/>
  <c r="AS40" i="1" s="1"/>
  <c r="AT40" i="1" s="1"/>
  <c r="AK40" i="1"/>
  <c r="AQ40" i="1" s="1"/>
  <c r="AR40" i="1" s="1"/>
  <c r="AJ40" i="1"/>
  <c r="AO40" i="1" s="1"/>
  <c r="AP40" i="1" s="1"/>
  <c r="AM39" i="1"/>
  <c r="AL39" i="1"/>
  <c r="AS39" i="1" s="1"/>
  <c r="AT39" i="1" s="1"/>
  <c r="AK39" i="1"/>
  <c r="AQ39" i="1" s="1"/>
  <c r="AR39" i="1" s="1"/>
  <c r="AJ39" i="1"/>
  <c r="AO39" i="1" s="1"/>
  <c r="AP39" i="1" s="1"/>
  <c r="AM38" i="1"/>
  <c r="AL38" i="1"/>
  <c r="AK38" i="1"/>
  <c r="AQ38" i="1" s="1"/>
  <c r="AR38" i="1" s="1"/>
  <c r="AJ38" i="1"/>
  <c r="AO38" i="1" s="1"/>
  <c r="AP38" i="1" s="1"/>
  <c r="AM37" i="1"/>
  <c r="AL37" i="1"/>
  <c r="AS37" i="1" s="1"/>
  <c r="AT37" i="1" s="1"/>
  <c r="AK37" i="1"/>
  <c r="AQ37" i="1" s="1"/>
  <c r="AR37" i="1" s="1"/>
  <c r="AJ37" i="1"/>
  <c r="AO37" i="1" s="1"/>
  <c r="AP37" i="1" s="1"/>
  <c r="AM36" i="1"/>
  <c r="AL36" i="1"/>
  <c r="AS36" i="1" s="1"/>
  <c r="AT36" i="1" s="1"/>
  <c r="AK36" i="1"/>
  <c r="AQ36" i="1" s="1"/>
  <c r="AR36" i="1" s="1"/>
  <c r="AJ36" i="1"/>
  <c r="AO36" i="1" s="1"/>
  <c r="AP36" i="1" s="1"/>
  <c r="AM35" i="1"/>
  <c r="AL35" i="1"/>
  <c r="AS35" i="1" s="1"/>
  <c r="AT35" i="1" s="1"/>
  <c r="AK35" i="1"/>
  <c r="AQ35" i="1" s="1"/>
  <c r="AR35" i="1" s="1"/>
  <c r="AJ35" i="1"/>
  <c r="AO35" i="1" s="1"/>
  <c r="AP35" i="1" s="1"/>
  <c r="AM34" i="1"/>
  <c r="AL34" i="1"/>
  <c r="AS34" i="1" s="1"/>
  <c r="AT34" i="1" s="1"/>
  <c r="AK34" i="1"/>
  <c r="AQ34" i="1" s="1"/>
  <c r="AR34" i="1" s="1"/>
  <c r="AJ34" i="1"/>
  <c r="AO34" i="1" s="1"/>
  <c r="AP34" i="1" s="1"/>
  <c r="AM33" i="1"/>
  <c r="AL33" i="1"/>
  <c r="AS33" i="1" s="1"/>
  <c r="AT33" i="1" s="1"/>
  <c r="AK33" i="1"/>
  <c r="AJ33" i="1"/>
  <c r="AO33" i="1" s="1"/>
  <c r="AP33" i="1" s="1"/>
  <c r="AM32" i="1"/>
  <c r="AL32" i="1"/>
  <c r="AS32" i="1" s="1"/>
  <c r="AT32" i="1" s="1"/>
  <c r="AK32" i="1"/>
  <c r="AQ32" i="1" s="1"/>
  <c r="AR32" i="1" s="1"/>
  <c r="AJ32" i="1"/>
  <c r="AO32" i="1" s="1"/>
  <c r="AP32" i="1" s="1"/>
  <c r="AM31" i="1"/>
  <c r="AL31" i="1"/>
  <c r="AS31" i="1" s="1"/>
  <c r="AT31" i="1" s="1"/>
  <c r="AK31" i="1"/>
  <c r="AQ31" i="1" s="1"/>
  <c r="AR31" i="1" s="1"/>
  <c r="AJ31" i="1"/>
  <c r="AO31" i="1" s="1"/>
  <c r="AP31" i="1" s="1"/>
  <c r="AM30" i="1"/>
  <c r="AL30" i="1"/>
  <c r="AS30" i="1" s="1"/>
  <c r="AT30" i="1" s="1"/>
  <c r="AK30" i="1"/>
  <c r="AQ30" i="1" s="1"/>
  <c r="AR30" i="1" s="1"/>
  <c r="AJ30" i="1"/>
  <c r="AO30" i="1" s="1"/>
  <c r="AP30" i="1" s="1"/>
  <c r="AM29" i="1"/>
  <c r="AL29" i="1"/>
  <c r="AS29" i="1" s="1"/>
  <c r="AT29" i="1" s="1"/>
  <c r="AK29" i="1"/>
  <c r="AQ29" i="1" s="1"/>
  <c r="AR29" i="1" s="1"/>
  <c r="AJ29" i="1"/>
  <c r="AO29" i="1" s="1"/>
  <c r="AP29" i="1" s="1"/>
  <c r="AM28" i="1"/>
  <c r="AL28" i="1"/>
  <c r="AS28" i="1" s="1"/>
  <c r="AT28" i="1" s="1"/>
  <c r="AK28" i="1"/>
  <c r="AQ28" i="1" s="1"/>
  <c r="AR28" i="1" s="1"/>
  <c r="AJ28" i="1"/>
  <c r="AO28" i="1" s="1"/>
  <c r="AP28" i="1" s="1"/>
  <c r="AM27" i="1"/>
  <c r="AL27" i="1"/>
  <c r="AS27" i="1" s="1"/>
  <c r="AT27" i="1" s="1"/>
  <c r="AK27" i="1"/>
  <c r="AQ27" i="1" s="1"/>
  <c r="AR27" i="1" s="1"/>
  <c r="AJ27" i="1"/>
  <c r="AO27" i="1" s="1"/>
  <c r="AP27" i="1" s="1"/>
  <c r="AM26" i="1"/>
  <c r="AL26" i="1"/>
  <c r="AS26" i="1" s="1"/>
  <c r="AT26" i="1" s="1"/>
  <c r="AK26" i="1"/>
  <c r="AQ26" i="1" s="1"/>
  <c r="AR26" i="1" s="1"/>
  <c r="AJ26" i="1"/>
  <c r="AO26" i="1" s="1"/>
  <c r="AP26" i="1" s="1"/>
  <c r="AM25" i="1"/>
  <c r="AL25" i="1"/>
  <c r="AK25" i="1"/>
  <c r="AQ25" i="1" s="1"/>
  <c r="AR25" i="1" s="1"/>
  <c r="AJ25" i="1"/>
  <c r="AO25" i="1" s="1"/>
  <c r="AP25" i="1" s="1"/>
  <c r="AM24" i="1"/>
  <c r="AL24" i="1"/>
  <c r="AS24" i="1" s="1"/>
  <c r="AT24" i="1" s="1"/>
  <c r="AK24" i="1"/>
  <c r="AQ24" i="1" s="1"/>
  <c r="AR24" i="1" s="1"/>
  <c r="AJ24" i="1"/>
  <c r="AO24" i="1" s="1"/>
  <c r="AP24" i="1" s="1"/>
  <c r="AM23" i="1"/>
  <c r="AL23" i="1"/>
  <c r="AK23" i="1"/>
  <c r="AQ23" i="1" s="1"/>
  <c r="AR23" i="1" s="1"/>
  <c r="AJ23" i="1"/>
  <c r="AO23" i="1" s="1"/>
  <c r="AP23" i="1" s="1"/>
  <c r="AM22" i="1"/>
  <c r="AL22" i="1"/>
  <c r="AS22" i="1" s="1"/>
  <c r="AT22" i="1" s="1"/>
  <c r="AK22" i="1"/>
  <c r="AQ22" i="1" s="1"/>
  <c r="AR22" i="1" s="1"/>
  <c r="AJ22" i="1"/>
  <c r="AO22" i="1" s="1"/>
  <c r="AP22" i="1" s="1"/>
  <c r="AM21" i="1"/>
  <c r="AL21" i="1"/>
  <c r="AS21" i="1" s="1"/>
  <c r="AT21" i="1" s="1"/>
  <c r="AK21" i="1"/>
  <c r="AQ21" i="1" s="1"/>
  <c r="AR21" i="1" s="1"/>
  <c r="AJ21" i="1"/>
  <c r="AO21" i="1" s="1"/>
  <c r="AP21" i="1" s="1"/>
  <c r="AL20" i="1"/>
  <c r="AS20" i="1" s="1"/>
  <c r="AT20" i="1" s="1"/>
  <c r="AK20" i="1"/>
  <c r="AQ20" i="1" s="1"/>
  <c r="AR20" i="1" s="1"/>
  <c r="AJ20" i="1"/>
  <c r="AO20" i="1" s="1"/>
  <c r="AP20" i="1" s="1"/>
  <c r="AM19" i="1"/>
  <c r="AL19" i="1"/>
  <c r="AK19" i="1"/>
  <c r="AQ19" i="1" s="1"/>
  <c r="AR19" i="1" s="1"/>
  <c r="AJ19" i="1"/>
  <c r="AO19" i="1" s="1"/>
  <c r="AP19" i="1" s="1"/>
  <c r="AM18" i="1"/>
  <c r="AL18" i="1"/>
  <c r="AK18" i="1"/>
  <c r="AQ18" i="1" s="1"/>
  <c r="AR18" i="1" s="1"/>
  <c r="AJ18" i="1"/>
  <c r="AO18" i="1" s="1"/>
  <c r="AP18" i="1" s="1"/>
  <c r="AM17" i="1"/>
  <c r="AL17" i="1"/>
  <c r="AS17" i="1" s="1"/>
  <c r="AT17" i="1" s="1"/>
  <c r="AK17" i="1"/>
  <c r="AQ17" i="1" s="1"/>
  <c r="AR17" i="1" s="1"/>
  <c r="AJ17" i="1"/>
  <c r="AO17" i="1" s="1"/>
  <c r="AP17" i="1" s="1"/>
  <c r="AM16" i="1"/>
  <c r="AL16" i="1"/>
  <c r="AK16" i="1"/>
  <c r="AQ16" i="1" s="1"/>
  <c r="AR16" i="1" s="1"/>
  <c r="AJ16" i="1"/>
  <c r="AO16" i="1" s="1"/>
  <c r="AP16" i="1" s="1"/>
  <c r="AM15" i="1"/>
  <c r="AL15" i="1"/>
  <c r="AS15" i="1" s="1"/>
  <c r="AT15" i="1" s="1"/>
  <c r="AK15" i="1"/>
  <c r="AQ15" i="1" s="1"/>
  <c r="AR15" i="1" s="1"/>
  <c r="AJ15" i="1"/>
  <c r="AO15" i="1" s="1"/>
  <c r="AP15" i="1" s="1"/>
  <c r="AM14" i="1"/>
  <c r="AL14" i="1"/>
  <c r="AS14" i="1" s="1"/>
  <c r="AT14" i="1" s="1"/>
  <c r="AK14" i="1"/>
  <c r="AQ14" i="1" s="1"/>
  <c r="AR14" i="1" s="1"/>
  <c r="AJ14" i="1"/>
  <c r="AO14" i="1" s="1"/>
  <c r="AP14" i="1" s="1"/>
  <c r="AM13" i="1"/>
  <c r="AL13" i="1"/>
  <c r="AS13" i="1" s="1"/>
  <c r="AT13" i="1" s="1"/>
  <c r="AK13" i="1"/>
  <c r="AQ13" i="1" s="1"/>
  <c r="AR13" i="1" s="1"/>
  <c r="AJ13" i="1"/>
  <c r="AO13" i="1" s="1"/>
  <c r="AP13" i="1" s="1"/>
  <c r="AM12" i="1"/>
  <c r="AL12" i="1"/>
  <c r="AS12" i="1" s="1"/>
  <c r="AT12" i="1" s="1"/>
  <c r="AK12" i="1"/>
  <c r="AQ12" i="1" s="1"/>
  <c r="AR12" i="1" s="1"/>
  <c r="AJ12" i="1"/>
  <c r="AO12" i="1" s="1"/>
  <c r="AP12" i="1" s="1"/>
  <c r="AM11" i="1"/>
  <c r="AL11" i="1"/>
  <c r="AK11" i="1"/>
  <c r="AJ11" i="1"/>
  <c r="AO11" i="1" s="1"/>
  <c r="AP11" i="1" s="1"/>
  <c r="AM10" i="1"/>
  <c r="AL10" i="1"/>
  <c r="AK10" i="1"/>
  <c r="AQ10" i="1" s="1"/>
  <c r="AR10" i="1" s="1"/>
  <c r="AJ10" i="1"/>
  <c r="AO10" i="1" s="1"/>
  <c r="AP10" i="1" s="1"/>
  <c r="AM9" i="1"/>
  <c r="AL9" i="1"/>
  <c r="AS9" i="1" s="1"/>
  <c r="AT9" i="1" s="1"/>
  <c r="AK9" i="1"/>
  <c r="AQ9" i="1" s="1"/>
  <c r="AR9" i="1" s="1"/>
  <c r="AJ9" i="1"/>
  <c r="AO9" i="1" s="1"/>
  <c r="AP9" i="1" s="1"/>
  <c r="AM8" i="1"/>
  <c r="AL8" i="1"/>
  <c r="AK8" i="1"/>
  <c r="AQ8" i="1" s="1"/>
  <c r="AR8" i="1" s="1"/>
  <c r="AJ8" i="1"/>
  <c r="AO8" i="1" s="1"/>
  <c r="AP8" i="1" s="1"/>
  <c r="AM7" i="1"/>
  <c r="AL7" i="1"/>
  <c r="AS7" i="1" s="1"/>
  <c r="AT7" i="1" s="1"/>
  <c r="AK7" i="1"/>
  <c r="AQ7" i="1" s="1"/>
  <c r="AR7" i="1" s="1"/>
  <c r="AJ7" i="1"/>
  <c r="AO7" i="1" s="1"/>
  <c r="AP7" i="1" s="1"/>
  <c r="AM6" i="1"/>
  <c r="AL6" i="1"/>
  <c r="AS6" i="1" s="1"/>
  <c r="AT6" i="1" s="1"/>
  <c r="AK6" i="1"/>
  <c r="AQ6" i="1" s="1"/>
  <c r="AR6" i="1" s="1"/>
  <c r="AJ6" i="1"/>
  <c r="AO6" i="1" s="1"/>
  <c r="AP6" i="1" s="1"/>
  <c r="AM5" i="1"/>
  <c r="AL5" i="1"/>
  <c r="AS5" i="1" s="1"/>
  <c r="AT5" i="1" s="1"/>
  <c r="AK5" i="1"/>
  <c r="AQ5" i="1" s="1"/>
  <c r="AR5" i="1" s="1"/>
  <c r="AJ5" i="1"/>
  <c r="AO5" i="1" s="1"/>
  <c r="AP5" i="1" s="1"/>
  <c r="AM4" i="1"/>
  <c r="AL4" i="1"/>
  <c r="AS4" i="1" s="1"/>
  <c r="AT4" i="1" s="1"/>
  <c r="AK4" i="1"/>
  <c r="AQ4" i="1" s="1"/>
  <c r="AR4" i="1" s="1"/>
  <c r="AJ4" i="1"/>
  <c r="AO4" i="1" s="1"/>
  <c r="AP4" i="1" s="1"/>
  <c r="AM3" i="1"/>
  <c r="AL3" i="1"/>
  <c r="AK3" i="1"/>
  <c r="AQ3" i="1" s="1"/>
  <c r="AR3" i="1" s="1"/>
  <c r="AJ3" i="1"/>
  <c r="AO3" i="1" s="1"/>
  <c r="AP3" i="1" s="1"/>
  <c r="AM2" i="1"/>
  <c r="AL2" i="1"/>
  <c r="AK2" i="1"/>
  <c r="AQ2" i="1" s="1"/>
  <c r="AR2" i="1" s="1"/>
  <c r="AJ2" i="1"/>
  <c r="AO2" i="1" s="1"/>
  <c r="AP2" i="1" s="1"/>
  <c r="U91" i="1"/>
  <c r="U89" i="1"/>
  <c r="U88" i="1"/>
  <c r="U87" i="1"/>
  <c r="U86" i="1"/>
  <c r="U84" i="1"/>
  <c r="U83" i="1"/>
  <c r="U82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6" i="1"/>
  <c r="U65" i="1"/>
  <c r="U64" i="1"/>
  <c r="U62" i="1"/>
  <c r="U61" i="1"/>
  <c r="U60" i="1"/>
  <c r="U59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2" i="1"/>
  <c r="U41" i="1"/>
  <c r="U40" i="1"/>
  <c r="U39" i="1"/>
  <c r="U38" i="1"/>
  <c r="U37" i="1"/>
  <c r="U36" i="1"/>
  <c r="U34" i="1"/>
  <c r="U33" i="1"/>
  <c r="U32" i="1"/>
  <c r="U30" i="1"/>
  <c r="U29" i="1"/>
  <c r="U28" i="1"/>
  <c r="U27" i="1"/>
  <c r="U25" i="1"/>
  <c r="U22" i="1"/>
  <c r="U21" i="1"/>
  <c r="U20" i="1"/>
  <c r="U19" i="1"/>
  <c r="U18" i="1"/>
  <c r="U17" i="1"/>
  <c r="U15" i="1"/>
  <c r="U14" i="1"/>
  <c r="U13" i="1"/>
  <c r="U12" i="1"/>
  <c r="U11" i="1"/>
  <c r="U10" i="1"/>
  <c r="U8" i="1"/>
  <c r="U7" i="1"/>
  <c r="U6" i="1"/>
  <c r="U5" i="1"/>
  <c r="U4" i="1"/>
  <c r="U3" i="1"/>
  <c r="U2" i="1"/>
  <c r="F2" i="4"/>
  <c r="B4" i="4"/>
  <c r="B5" i="4"/>
  <c r="B3" i="4"/>
  <c r="B2" i="4"/>
  <c r="Q91" i="1"/>
  <c r="Q88" i="1"/>
  <c r="Q87" i="1"/>
  <c r="Q84" i="1"/>
  <c r="Q82" i="1"/>
  <c r="Q81" i="1"/>
  <c r="Q77" i="1"/>
  <c r="Q76" i="1"/>
  <c r="Q75" i="1"/>
  <c r="Q72" i="1"/>
  <c r="Q71" i="1"/>
  <c r="Q69" i="1"/>
  <c r="Q66" i="1"/>
  <c r="Q65" i="1"/>
  <c r="Q64" i="1"/>
  <c r="Q63" i="1"/>
  <c r="Q60" i="1"/>
  <c r="Q56" i="1"/>
  <c r="Q55" i="1"/>
  <c r="Q53" i="1"/>
  <c r="Q52" i="1"/>
  <c r="Q50" i="1"/>
  <c r="Q48" i="1"/>
  <c r="F2" i="3"/>
  <c r="E2" i="3"/>
  <c r="B3" i="3"/>
  <c r="B2" i="3"/>
  <c r="Q47" i="1"/>
  <c r="Q46" i="1"/>
  <c r="Q41" i="1"/>
  <c r="Q40" i="1"/>
  <c r="Q39" i="1"/>
  <c r="Q38" i="1"/>
  <c r="Q37" i="1"/>
  <c r="Q36" i="1"/>
  <c r="Q30" i="1"/>
  <c r="Q28" i="1"/>
  <c r="Q24" i="1"/>
  <c r="Q22" i="1"/>
  <c r="Q20" i="1"/>
  <c r="Q19" i="1"/>
  <c r="Q18" i="1"/>
  <c r="Q17" i="1"/>
  <c r="Q13" i="1"/>
  <c r="Q12" i="1"/>
  <c r="Q10" i="1"/>
  <c r="Q5" i="1"/>
  <c r="Q4" i="1"/>
  <c r="Q2" i="1"/>
  <c r="F2" i="2"/>
  <c r="E2" i="2"/>
  <c r="B6" i="2"/>
  <c r="B5" i="2"/>
  <c r="B4" i="2"/>
  <c r="B3" i="2"/>
  <c r="B2" i="2"/>
  <c r="F2" i="6" l="1"/>
  <c r="B15" i="6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tc={D43E2E96-DCCF-452E-A503-D0703B685081}</author>
    <author>tc={A26AC49E-B7E6-4D85-B424-6ABD60FF5536}</author>
    <author>tc={C7FF5BB9-B75C-4CA7-B92C-B473CAEC704F}</author>
    <author>tc={604FB6DA-C360-4DD4-B38B-BEF41A0912B3}</author>
    <author>tc={FA8F5D32-C920-43F4-8857-4B7136F1A2BE}</author>
    <author>Ondi Crino</author>
    <author>tc={559B26DE-5E73-44B4-A0A6-50B4F0938BB1}</author>
  </authors>
  <commentList>
    <comment ref="A1" authorId="0" shapeId="0" xr:uid="{D43E2E96-DCCF-452E-A503-D0703B6850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date the samples were collected; look alive</t>
      </text>
    </comment>
    <comment ref="B1" authorId="1" shapeId="0" xr:uid="{A26AC49E-B7E6-4D85-B424-6ABD60FF55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the samples were collected</t>
      </text>
    </comment>
    <comment ref="C1" authorId="2" shapeId="0" xr:uid="{C7FF5BB9-B75C-4CA7-B92C-B473CAEC704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plate number for the CORT assays; may be used as covariate in analyses to account for inter plate variation if high</t>
      </text>
    </comment>
    <comment ref="D1" authorId="3" shapeId="0" xr:uid="{604FB6DA-C360-4DD4-B38B-BEF41A09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ID used in hormone and mito assays</t>
      </text>
    </comment>
    <comment ref="E1" authorId="4" shapeId="0" xr:uid="{FA8F5D32-C920-43F4-8857-4B7136F1A2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Determined post-mortem by DN</t>
      </text>
    </comment>
    <comment ref="M1" authorId="5" shapeId="0" xr:uid="{1654CC20-0899-4EA6-959A-2A7372621827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The amount of time between initial disturbance (picking up enclosure) and collecting blood sample</t>
        </r>
      </text>
    </comment>
    <comment ref="U1" authorId="6" shapeId="0" xr:uid="{559B26DE-5E73-44B4-A0A6-50B4F093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values from assay * dilution factor divided by 1000 to get into 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tc={50167739-EC0E-41E0-B8C2-6A51D39248FE}</author>
  </authors>
  <commentList>
    <comment ref="A1" authorId="0" shapeId="0" xr:uid="{50167739-EC0E-41E0-B8C2-6A51D39248FE}">
      <text>
        <t>[Threaded comment]
Your version of Excel allows you to read this threaded comment; however, any edits to it will get removed if the file is opened in a newer version of Excel. Learn more: https://go.microsoft.com/fwlink/?linkid=870924
Comment:
    ID used in hormone and mito assays</t>
      </text>
    </comment>
  </commentList>
</comments>
</file>

<file path=xl/sharedStrings.xml><?xml version="1.0" encoding="utf-8"?>
<sst xmlns="http://schemas.openxmlformats.org/spreadsheetml/2006/main" count="798" uniqueCount="210">
  <si>
    <t>Plate</t>
  </si>
  <si>
    <t>Sample_ID</t>
  </si>
  <si>
    <t>Dilution</t>
  </si>
  <si>
    <t>Avg_IntraCV</t>
  </si>
  <si>
    <t>Sample_volume(ul)</t>
  </si>
  <si>
    <t>HandlingTime(sec)</t>
  </si>
  <si>
    <t>GreenTop(pg/ml)</t>
  </si>
  <si>
    <t>Intra-assayCV(%)</t>
  </si>
  <si>
    <t>Inter-assayCV(%)</t>
  </si>
  <si>
    <t>Lizard_ID</t>
  </si>
  <si>
    <t>LD736_21</t>
  </si>
  <si>
    <t>LD738_21</t>
  </si>
  <si>
    <t>LD767_21</t>
  </si>
  <si>
    <t>LD774_21</t>
  </si>
  <si>
    <t>LD751_21</t>
  </si>
  <si>
    <t>LD798_21</t>
  </si>
  <si>
    <t>LD770_21</t>
  </si>
  <si>
    <t>LD739_21</t>
  </si>
  <si>
    <t>LD765_21</t>
  </si>
  <si>
    <t>LD775_21</t>
  </si>
  <si>
    <t>LD722_21</t>
  </si>
  <si>
    <t>LD843_21</t>
  </si>
  <si>
    <t>LD815_21</t>
  </si>
  <si>
    <t>LD744_21</t>
  </si>
  <si>
    <t>LD747_21</t>
  </si>
  <si>
    <t>LD842_21</t>
  </si>
  <si>
    <t>LD769_21</t>
  </si>
  <si>
    <t>LD743_21</t>
  </si>
  <si>
    <t>LD855_21</t>
  </si>
  <si>
    <t>LD857_21</t>
  </si>
  <si>
    <t>LD848_21</t>
  </si>
  <si>
    <t>LD858_21</t>
  </si>
  <si>
    <t>LD838_21</t>
  </si>
  <si>
    <t>LD758_21</t>
  </si>
  <si>
    <t>LD852_21</t>
  </si>
  <si>
    <t>LD860_21</t>
  </si>
  <si>
    <t>LD768_21</t>
  </si>
  <si>
    <t>LD749_21</t>
  </si>
  <si>
    <t>LD737_21</t>
  </si>
  <si>
    <t>LD784_21</t>
  </si>
  <si>
    <t>LD755_21</t>
  </si>
  <si>
    <t>LD851_21</t>
  </si>
  <si>
    <t>LD753_21</t>
  </si>
  <si>
    <t>LD723_21</t>
  </si>
  <si>
    <t>LD800_21</t>
  </si>
  <si>
    <t>LD825_21</t>
  </si>
  <si>
    <t>LD730_21</t>
  </si>
  <si>
    <t>LD721_21</t>
  </si>
  <si>
    <t>LD780_21</t>
  </si>
  <si>
    <t>Sex</t>
  </si>
  <si>
    <t>F</t>
  </si>
  <si>
    <t>M</t>
  </si>
  <si>
    <t>LD797_21</t>
  </si>
  <si>
    <t>LD818_21</t>
  </si>
  <si>
    <t>LD849_21</t>
  </si>
  <si>
    <t>LD786_21</t>
  </si>
  <si>
    <t>LD734_21</t>
  </si>
  <si>
    <t>LD828_21</t>
  </si>
  <si>
    <t>LD792_21</t>
  </si>
  <si>
    <t>LD836_21</t>
  </si>
  <si>
    <t>LD833_21</t>
  </si>
  <si>
    <t>LD844_21</t>
  </si>
  <si>
    <t>LD861_21</t>
  </si>
  <si>
    <t>LD834_21</t>
  </si>
  <si>
    <t>LD733_21</t>
  </si>
  <si>
    <t>LD812_21</t>
  </si>
  <si>
    <t>LD764_21</t>
  </si>
  <si>
    <t>LD735_21</t>
  </si>
  <si>
    <t>LD793_21</t>
  </si>
  <si>
    <t>LD866_21</t>
  </si>
  <si>
    <t>LD868_21</t>
  </si>
  <si>
    <t>LD845_21</t>
  </si>
  <si>
    <t>LD790_21</t>
  </si>
  <si>
    <t>LD772_21</t>
  </si>
  <si>
    <t>LD732_21</t>
  </si>
  <si>
    <t>LD748_21</t>
  </si>
  <si>
    <t>LD785_21</t>
  </si>
  <si>
    <t>LD811_21</t>
  </si>
  <si>
    <t>LD756_21</t>
  </si>
  <si>
    <t>LD841_21</t>
  </si>
  <si>
    <t>LD795_21</t>
  </si>
  <si>
    <t>LD829_21</t>
  </si>
  <si>
    <t>LD754_21</t>
  </si>
  <si>
    <t>LD823_21</t>
  </si>
  <si>
    <t>LD846_21</t>
  </si>
  <si>
    <t>LD820_21</t>
  </si>
  <si>
    <t>LD850_21</t>
  </si>
  <si>
    <t>LD827_21</t>
  </si>
  <si>
    <t>LD791_21</t>
  </si>
  <si>
    <t>LD821_21</t>
  </si>
  <si>
    <t>LD862_21</t>
  </si>
  <si>
    <t>LD832_21</t>
  </si>
  <si>
    <t>LD819_21</t>
  </si>
  <si>
    <t>LD742_21</t>
  </si>
  <si>
    <t>LD853_21</t>
  </si>
  <si>
    <t>LD835_21</t>
  </si>
  <si>
    <t>LD745_21</t>
  </si>
  <si>
    <t>LD728_21</t>
  </si>
  <si>
    <t>Temperature</t>
  </si>
  <si>
    <t>CORT_Treatment</t>
  </si>
  <si>
    <t>control</t>
  </si>
  <si>
    <t>high</t>
  </si>
  <si>
    <t>low</t>
  </si>
  <si>
    <t>CORT_CV</t>
  </si>
  <si>
    <t>CORT_Avg_Hormone(pg/ml)</t>
  </si>
  <si>
    <t>CORT_Final_Hormone(ng/mL)</t>
  </si>
  <si>
    <t>Testosterone_CV</t>
  </si>
  <si>
    <t>Testosterone_Avg_Hormone</t>
  </si>
  <si>
    <t>Testosterone_Final(ng/ml)</t>
  </si>
  <si>
    <t>T1</t>
  </si>
  <si>
    <t>Avg_Intra</t>
  </si>
  <si>
    <t>PinkTop</t>
  </si>
  <si>
    <t>Plate_CORT</t>
  </si>
  <si>
    <t>T2</t>
  </si>
  <si>
    <t>Intra-assay</t>
  </si>
  <si>
    <t>Inter-assay</t>
  </si>
  <si>
    <t>SVL_mm</t>
  </si>
  <si>
    <t>tail_mm</t>
  </si>
  <si>
    <t>mass_g</t>
  </si>
  <si>
    <t>LD808_21</t>
  </si>
  <si>
    <t>maybe LD816_21</t>
  </si>
  <si>
    <t>Comments</t>
  </si>
  <si>
    <t>no hormone data?</t>
  </si>
  <si>
    <t>spinal fluid in blood sample</t>
  </si>
  <si>
    <t>Date</t>
  </si>
  <si>
    <t>Time</t>
  </si>
  <si>
    <t>dropped tail; 1000ul of sample bradford</t>
  </si>
  <si>
    <t>1000ul sample for bradford</t>
  </si>
  <si>
    <t>injected twice</t>
  </si>
  <si>
    <t>small pellet</t>
  </si>
  <si>
    <t>sample was diluted (see Oro notes)</t>
  </si>
  <si>
    <t>larger liver dilute in 600ul</t>
  </si>
  <si>
    <t>large liver dilute in 600ul; sample ID 38 redone at 12:30 in 072810, chamber A</t>
  </si>
  <si>
    <t>extra 500ul aliquot 41B</t>
  </si>
  <si>
    <t>extra 500ul aliquot 42B</t>
  </si>
  <si>
    <t>LD729_21</t>
  </si>
  <si>
    <t>time not recorded</t>
  </si>
  <si>
    <t>800ul dilute(large sample)</t>
  </si>
  <si>
    <t>very large liver, dilute in 600ul</t>
  </si>
  <si>
    <t>dilute in 750ul</t>
  </si>
  <si>
    <t>swelling on front legs, skin shed?</t>
  </si>
  <si>
    <t>check handling time; in 750ul media</t>
  </si>
  <si>
    <t>750ul media</t>
  </si>
  <si>
    <t>swollen arms; 750ul media</t>
  </si>
  <si>
    <t>1000ul media</t>
  </si>
  <si>
    <t>blood a bit clear</t>
  </si>
  <si>
    <t>big liver 750ul; chamber failed</t>
  </si>
  <si>
    <t>took ages to be euthanized</t>
  </si>
  <si>
    <t>ID unclear from cage card</t>
  </si>
  <si>
    <t>spinal fluid?</t>
  </si>
  <si>
    <t>T4_plate</t>
  </si>
  <si>
    <t>Testosterone_plate</t>
  </si>
  <si>
    <t>T4_CV</t>
  </si>
  <si>
    <t>T4_avg_uncorrected_pgml</t>
  </si>
  <si>
    <t>T4_corrected_ng/mL</t>
  </si>
  <si>
    <t>Issue_Y_N</t>
  </si>
  <si>
    <t>N</t>
  </si>
  <si>
    <t>Y</t>
  </si>
  <si>
    <t>LD809_21</t>
  </si>
  <si>
    <t>chamber</t>
  </si>
  <si>
    <t>A</t>
  </si>
  <si>
    <t>B</t>
  </si>
  <si>
    <t>ADP</t>
  </si>
  <si>
    <t>oligo</t>
  </si>
  <si>
    <t>FCCP</t>
  </si>
  <si>
    <t>antiA</t>
  </si>
  <si>
    <t>no FCCP injected?</t>
  </si>
  <si>
    <t>new MIR05 starts here; anitA measure has two dips</t>
  </si>
  <si>
    <t>MiR05_batch</t>
  </si>
  <si>
    <t>spinal fluid in blood; FCCP measurement not flat</t>
  </si>
  <si>
    <t>FCCP measurement not flat</t>
  </si>
  <si>
    <t>oroboros</t>
  </si>
  <si>
    <t>072810</t>
  </si>
  <si>
    <t>072809</t>
  </si>
  <si>
    <t>inject_time_sec</t>
  </si>
  <si>
    <t>liver_time_sec</t>
  </si>
  <si>
    <t>basal_backgrd</t>
  </si>
  <si>
    <t>ADP_backgrd</t>
  </si>
  <si>
    <t>oligo_backgrd</t>
  </si>
  <si>
    <t>FCCP_backgrd</t>
  </si>
  <si>
    <t>Brad_Plate</t>
  </si>
  <si>
    <t>avg_ugmL</t>
  </si>
  <si>
    <t>cv</t>
  </si>
  <si>
    <t>Pool</t>
  </si>
  <si>
    <t>MiR05_second</t>
  </si>
  <si>
    <t>MiR05_second_sub</t>
  </si>
  <si>
    <t>MiR05_first</t>
  </si>
  <si>
    <t>MiR05_noBSA</t>
  </si>
  <si>
    <t>avg_intra</t>
  </si>
  <si>
    <t>Inter_CV</t>
  </si>
  <si>
    <t>avgMiR05_second</t>
  </si>
  <si>
    <t>avgMiR05_second_sub</t>
  </si>
  <si>
    <t>avgMiR05_first</t>
  </si>
  <si>
    <t>Difference in sub</t>
  </si>
  <si>
    <t>MiR05_first-sub</t>
  </si>
  <si>
    <t>MiR05_first_correctby</t>
  </si>
  <si>
    <t>MiR05_second_correctby</t>
  </si>
  <si>
    <t xml:space="preserve">second batch MiR05 </t>
  </si>
  <si>
    <t>first batch MiR05</t>
  </si>
  <si>
    <t>protein_ug_mL</t>
  </si>
  <si>
    <t>basal_pmol/sec</t>
  </si>
  <si>
    <t>adp_corrected(pmol/(sec*ug))</t>
  </si>
  <si>
    <t>basal_corrected(pmol/(sec*ng))</t>
  </si>
  <si>
    <t>basal_corrected(pmol/(sec*ug))</t>
  </si>
  <si>
    <t>adp_corrected(pmol/(sec*ng))</t>
  </si>
  <si>
    <t>the values for basal seem very high for these two samples which were the first ones we did, perhaps eliminate?</t>
  </si>
  <si>
    <t>oligo_corrected(pmol/(sec*ug))</t>
  </si>
  <si>
    <t>oligo_corrected(pmol/(sec*ng))</t>
  </si>
  <si>
    <t>fccp_corrected(pmol/(sec/ug))</t>
  </si>
  <si>
    <t>fccp_corrected(pmol/(sec/ng))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</si>
</sst>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" fontId="0" fillId="0" borderId="0" xfId="0" applyNumberFormat="1"/>
    <xf numFmtId="2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left"/>
    </xf>
    <xf numFmtId="166" fontId="0" fillId="2" borderId="0" xfId="0" applyNumberFormat="1" applyFill="1"/>
    <xf numFmtId="49" fontId="0" fillId="0" borderId="0" xfId="0" applyNumberFormat="1"/>
    <xf numFmtId="1" fontId="0" fillId="0" borderId="0" xfId="0" applyNumberFormat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3D6137EF-A057-45BC-A1AC-9D894D5A5822}" userId="S::crin0006@flinders.edu.au::14d01f18-b834-4109-ba44-5cbdcf7d2f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17T23:17:57.55" personId="{3D6137EF-A057-45BC-A1AC-9D894D5A5822}" id="{D43E2E96-DCCF-452E-A503-D0703B685081}">
    <text>The date the samples were collected; look alive</text>
  </threadedComment>
  <threadedComment ref="B1" dT="2023-10-17T23:17:43.46" personId="{3D6137EF-A057-45BC-A1AC-9D894D5A5822}" id="{A26AC49E-B7E6-4D85-B424-6ABD60FF5536}">
    <text>The time the samples were collected</text>
  </threadedComment>
  <threadedComment ref="C1" dT="2023-10-17T23:17:31.91" personId="{3D6137EF-A057-45BC-A1AC-9D894D5A5822}" id="{C7FF5BB9-B75C-4CA7-B92C-B473CAEC704F}">
    <text>The plate number for the CORT assays; may be used as covariate in analyses to account for inter plate variation if high</text>
  </threadedComment>
  <threadedComment ref="D1" dT="2023-10-17T23:16:52.19" personId="{3D6137EF-A057-45BC-A1AC-9D894D5A5822}" id="{604FB6DA-C360-4DD4-B38B-BEF41A0912B3}">
    <text>ID used in hormone and mito assays</text>
  </threadedComment>
  <threadedComment ref="E1" dT="2023-10-17T23:18:14.72" personId="{3D6137EF-A057-45BC-A1AC-9D894D5A5822}" id="{FA8F5D32-C920-43F4-8857-4B7136F1A2BE}">
    <text>Determined post-mortem by DN</text>
  </threadedComment>
  <threadedComment ref="U1" dT="2023-10-18T00:39:56.72" personId="{3D6137EF-A057-45BC-A1AC-9D894D5A5822}" id="{559B26DE-5E73-44B4-A0A6-50B4F0938BB1}">
    <text>Average values from assay * dilution factor divided by 1000 to get into 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0-17T23:16:52.19" personId="{3D6137EF-A057-45BC-A1AC-9D894D5A5822}" id="{50167739-EC0E-41E0-B8C2-6A51D39248FE}">
    <text>ID used in hormone and mito assays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3E3A-76B9-451C-9A26-9AB9C96C4167}">
  <dimension ref="A1:AW91"/>
  <sheetViews>
    <sheetView tabSelected="1" topLeftCell="AT1" zoomScale="150" zoomScaleNormal="150" workbookViewId="0">
      <pane ySplit="1" topLeftCell="A20" activePane="bottomLeft" state="frozen"/>
      <selection pane="bottomLeft" activeCell="AW31" sqref="AW31"/>
    </sheetView>
  </sheetViews>
  <sheetFormatPr defaultColWidth="8.81640625" defaultRowHeight="14.5" x14ac:dyDescent="0.35"/>
  <cols>
    <col min="4" max="4" width="9.6328125" bestFit="1" customWidth="1"/>
    <col min="5" max="6" width="9.6328125" hidden="1" customWidth="1"/>
    <col min="7" max="9" width="21.6328125" hidden="1" customWidth="1"/>
    <col min="10" max="10" width="21.6328125" style="9" hidden="1" customWidth="1"/>
    <col min="11" max="11" width="11.6328125" hidden="1" customWidth="1"/>
    <col min="12" max="12" width="21.6328125" hidden="1" customWidth="1"/>
    <col min="13" max="15" width="16.36328125" hidden="1" customWidth="1"/>
    <col min="16" max="17" width="24.81640625" hidden="1" customWidth="1"/>
    <col min="18" max="18" width="7.81640625" hidden="1" customWidth="1"/>
    <col min="19" max="20" width="24.81640625" style="13" hidden="1" customWidth="1"/>
    <col min="21" max="21" width="24.81640625" hidden="1" customWidth="1"/>
    <col min="22" max="22" width="8.81640625" style="13" hidden="1" customWidth="1"/>
    <col min="23" max="23" width="12.6328125" hidden="1" customWidth="1"/>
    <col min="24" max="24" width="17.1796875" hidden="1" customWidth="1"/>
    <col min="25" max="25" width="8.81640625" hidden="1" customWidth="1"/>
    <col min="26" max="26" width="20.36328125" style="7" hidden="1" customWidth="1"/>
    <col min="27" max="28" width="13.453125" style="24" hidden="1" customWidth="1"/>
    <col min="29" max="29" width="13.453125" style="23" hidden="1" customWidth="1"/>
    <col min="30" max="30" width="8.1796875" style="7" hidden="1" customWidth="1"/>
    <col min="31" max="31" width="12.36328125" style="20" bestFit="1" customWidth="1"/>
    <col min="32" max="32" width="8.453125" style="20" customWidth="1"/>
    <col min="33" max="33" width="7.6328125" style="20" customWidth="1"/>
    <col min="34" max="34" width="7.453125" style="21" bestFit="1" customWidth="1"/>
    <col min="35" max="35" width="6.453125" style="20" bestFit="1" customWidth="1"/>
    <col min="36" max="36" width="12.81640625" style="20" bestFit="1" customWidth="1"/>
    <col min="37" max="39" width="12.81640625" style="20" customWidth="1"/>
    <col min="40" max="40" width="13.453125" style="20" bestFit="1" customWidth="1"/>
    <col min="41" max="41" width="27.08984375" style="30" bestFit="1" customWidth="1"/>
    <col min="42" max="42" width="27.08984375" style="20" bestFit="1" customWidth="1"/>
    <col min="43" max="44" width="26.54296875" style="20" bestFit="1" customWidth="1"/>
    <col min="45" max="48" width="26.54296875" style="20" customWidth="1"/>
  </cols>
  <sheetData>
    <row r="1" spans="1:49" x14ac:dyDescent="0.35">
      <c r="A1" t="s">
        <v>124</v>
      </c>
      <c r="B1" t="s">
        <v>125</v>
      </c>
      <c r="C1" t="s">
        <v>112</v>
      </c>
      <c r="D1" t="s">
        <v>1</v>
      </c>
      <c r="E1" t="s">
        <v>49</v>
      </c>
      <c r="F1" t="s">
        <v>155</v>
      </c>
      <c r="G1" t="s">
        <v>9</v>
      </c>
      <c r="H1" t="s">
        <v>116</v>
      </c>
      <c r="I1" t="s">
        <v>117</v>
      </c>
      <c r="J1" s="9" t="s">
        <v>118</v>
      </c>
      <c r="K1" t="s">
        <v>98</v>
      </c>
      <c r="L1" t="s">
        <v>99</v>
      </c>
      <c r="M1" t="s">
        <v>5</v>
      </c>
      <c r="N1" t="s">
        <v>151</v>
      </c>
      <c r="O1" t="s">
        <v>106</v>
      </c>
      <c r="P1" t="s">
        <v>107</v>
      </c>
      <c r="Q1" s="8" t="s">
        <v>108</v>
      </c>
      <c r="R1" t="s">
        <v>150</v>
      </c>
      <c r="S1" s="13" t="s">
        <v>152</v>
      </c>
      <c r="T1" s="13" t="s">
        <v>153</v>
      </c>
      <c r="U1" s="8" t="s">
        <v>154</v>
      </c>
      <c r="V1" s="13" t="s">
        <v>103</v>
      </c>
      <c r="W1" t="s">
        <v>104</v>
      </c>
      <c r="X1" t="s">
        <v>4</v>
      </c>
      <c r="Y1" t="s">
        <v>2</v>
      </c>
      <c r="Z1" s="7" t="s">
        <v>105</v>
      </c>
      <c r="AA1" s="24" t="s">
        <v>174</v>
      </c>
      <c r="AB1" s="24" t="s">
        <v>175</v>
      </c>
      <c r="AC1" s="23" t="s">
        <v>171</v>
      </c>
      <c r="AD1" s="7" t="s">
        <v>159</v>
      </c>
      <c r="AE1" s="20" t="s">
        <v>200</v>
      </c>
      <c r="AF1" s="20" t="s">
        <v>162</v>
      </c>
      <c r="AG1" s="20" t="s">
        <v>163</v>
      </c>
      <c r="AH1" s="21" t="s">
        <v>164</v>
      </c>
      <c r="AI1" s="20" t="s">
        <v>165</v>
      </c>
      <c r="AJ1" s="20" t="s">
        <v>176</v>
      </c>
      <c r="AK1" s="20" t="s">
        <v>177</v>
      </c>
      <c r="AL1" s="20" t="s">
        <v>178</v>
      </c>
      <c r="AM1" s="20" t="s">
        <v>179</v>
      </c>
      <c r="AN1" s="20" t="s">
        <v>199</v>
      </c>
      <c r="AO1" s="30" t="s">
        <v>203</v>
      </c>
      <c r="AP1" s="20" t="s">
        <v>202</v>
      </c>
      <c r="AQ1" s="20" t="s">
        <v>201</v>
      </c>
      <c r="AR1" s="20" t="s">
        <v>204</v>
      </c>
      <c r="AS1" s="20" t="s">
        <v>206</v>
      </c>
      <c r="AT1" s="20" t="s">
        <v>207</v>
      </c>
      <c r="AU1" s="20" t="s">
        <v>208</v>
      </c>
      <c r="AV1" s="20" t="s">
        <v>209</v>
      </c>
      <c r="AW1" t="s">
        <v>121</v>
      </c>
    </row>
    <row r="2" spans="1:49" x14ac:dyDescent="0.35">
      <c r="A2" s="11">
        <v>45062</v>
      </c>
      <c r="B2" s="12">
        <v>0.39166666666666666</v>
      </c>
      <c r="C2">
        <v>5</v>
      </c>
      <c r="D2">
        <v>9</v>
      </c>
      <c r="E2" t="s">
        <v>51</v>
      </c>
      <c r="F2" t="s">
        <v>156</v>
      </c>
      <c r="G2" t="s">
        <v>10</v>
      </c>
      <c r="H2">
        <v>41</v>
      </c>
      <c r="I2">
        <v>63</v>
      </c>
      <c r="J2" s="9">
        <v>1.28</v>
      </c>
      <c r="K2">
        <v>28</v>
      </c>
      <c r="L2" t="s">
        <v>102</v>
      </c>
      <c r="M2">
        <v>136</v>
      </c>
      <c r="N2" t="s">
        <v>109</v>
      </c>
      <c r="O2" s="1">
        <v>0.9</v>
      </c>
      <c r="P2" s="1">
        <v>7800.8</v>
      </c>
      <c r="Q2" s="1">
        <f>(P2*Y2)/1000</f>
        <v>780.08</v>
      </c>
      <c r="R2" s="1">
        <v>1</v>
      </c>
      <c r="S2" s="14">
        <v>2.5</v>
      </c>
      <c r="T2" s="14">
        <v>4.2</v>
      </c>
      <c r="U2" s="1">
        <f>(T2*Y2)/1000</f>
        <v>0.42</v>
      </c>
      <c r="V2" s="14">
        <v>1.4</v>
      </c>
      <c r="W2" s="1">
        <v>2043.7</v>
      </c>
      <c r="X2">
        <v>5</v>
      </c>
      <c r="Y2">
        <v>100</v>
      </c>
      <c r="Z2" s="7">
        <v>204.37</v>
      </c>
      <c r="AA2" s="24">
        <v>23</v>
      </c>
      <c r="AB2" s="24">
        <v>207</v>
      </c>
      <c r="AC2" s="23" t="s">
        <v>172</v>
      </c>
      <c r="AD2" s="7" t="s">
        <v>160</v>
      </c>
      <c r="AE2" s="22">
        <v>24.165600000000001</v>
      </c>
      <c r="AF2" s="20">
        <v>79.524299999999997</v>
      </c>
      <c r="AG2" s="20">
        <v>16.987100000000002</v>
      </c>
      <c r="AH2" s="21">
        <v>44.185299999999998</v>
      </c>
      <c r="AI2" s="20">
        <v>8.1532</v>
      </c>
      <c r="AJ2" s="20">
        <f>AE2-AI2</f>
        <v>16.0124</v>
      </c>
      <c r="AK2" s="20">
        <f>AF2-AI2</f>
        <v>71.371099999999998</v>
      </c>
      <c r="AL2" s="20">
        <f>AG2-AI2</f>
        <v>8.8339000000000016</v>
      </c>
      <c r="AM2" s="20">
        <f>AH2-AI2</f>
        <v>36.0321</v>
      </c>
      <c r="AN2" s="14">
        <v>659.9</v>
      </c>
      <c r="AO2" s="31">
        <f>AJ2/AN2</f>
        <v>2.42648886194878E-2</v>
      </c>
      <c r="AP2" s="29">
        <f t="shared" ref="AP2:AP10" si="0">AO2*1000</f>
        <v>24.264888619487799</v>
      </c>
      <c r="AQ2" s="29">
        <f>AK2/AN2</f>
        <v>0.10815441733596</v>
      </c>
      <c r="AR2" s="29">
        <f>AQ2*1000</f>
        <v>108.15441733596001</v>
      </c>
      <c r="AS2" s="29">
        <f>AL2/AN2</f>
        <v>1.3386725261403247E-2</v>
      </c>
      <c r="AT2" s="29">
        <f>AS2*1000</f>
        <v>13.386725261403246</v>
      </c>
      <c r="AU2" s="29">
        <f>AM2/AN2</f>
        <v>5.4602363994544628E-2</v>
      </c>
      <c r="AV2" s="29">
        <f>AU2*1000</f>
        <v>54.602363994544625</v>
      </c>
      <c r="AW2" t="s">
        <v>205</v>
      </c>
    </row>
    <row r="3" spans="1:49" x14ac:dyDescent="0.35">
      <c r="A3" s="11">
        <v>45062</v>
      </c>
      <c r="B3" s="12">
        <v>0.39583333333333331</v>
      </c>
      <c r="C3">
        <v>7</v>
      </c>
      <c r="D3">
        <v>10</v>
      </c>
      <c r="E3" t="s">
        <v>50</v>
      </c>
      <c r="F3" t="s">
        <v>156</v>
      </c>
      <c r="G3" t="s">
        <v>11</v>
      </c>
      <c r="H3">
        <v>46</v>
      </c>
      <c r="I3">
        <v>69</v>
      </c>
      <c r="J3" s="9">
        <v>1.92</v>
      </c>
      <c r="K3">
        <v>23</v>
      </c>
      <c r="L3" t="s">
        <v>102</v>
      </c>
      <c r="M3">
        <v>120</v>
      </c>
      <c r="R3">
        <v>1</v>
      </c>
      <c r="S3" s="14">
        <v>7.2</v>
      </c>
      <c r="T3" s="14">
        <v>5.4</v>
      </c>
      <c r="U3" s="1">
        <f t="shared" ref="U3:U66" si="1">(T3*Y3)/1000</f>
        <v>0.54</v>
      </c>
      <c r="V3" s="14">
        <v>5.2</v>
      </c>
      <c r="W3" s="1">
        <v>4462</v>
      </c>
      <c r="X3">
        <v>5</v>
      </c>
      <c r="Y3">
        <v>100</v>
      </c>
      <c r="Z3" s="7">
        <v>446.2</v>
      </c>
      <c r="AA3" s="24">
        <v>24</v>
      </c>
      <c r="AB3" s="24">
        <v>186</v>
      </c>
      <c r="AC3" s="23" t="s">
        <v>172</v>
      </c>
      <c r="AD3" s="7" t="s">
        <v>161</v>
      </c>
      <c r="AE3" s="22">
        <v>20.175799999999999</v>
      </c>
      <c r="AF3" s="20">
        <v>107.18380000000001</v>
      </c>
      <c r="AG3" s="20">
        <v>17.8217</v>
      </c>
      <c r="AH3" s="21">
        <v>47.808599999999998</v>
      </c>
      <c r="AI3" s="20">
        <v>8.5427</v>
      </c>
      <c r="AJ3" s="20">
        <f>AE3-AI3</f>
        <v>11.633099999999999</v>
      </c>
      <c r="AK3" s="20">
        <f>AF3-AI3</f>
        <v>98.641100000000009</v>
      </c>
      <c r="AL3" s="20">
        <f>AG3-AI3</f>
        <v>9.2789999999999999</v>
      </c>
      <c r="AM3" s="20">
        <f>AH3-AI3</f>
        <v>39.265900000000002</v>
      </c>
      <c r="AN3" s="14">
        <v>552.20000000000005</v>
      </c>
      <c r="AO3" s="31">
        <f t="shared" ref="AO3:AO66" si="2">AJ3/AN3</f>
        <v>2.1066823614632375E-2</v>
      </c>
      <c r="AP3" s="29">
        <f t="shared" si="0"/>
        <v>21.066823614632376</v>
      </c>
      <c r="AQ3" s="29">
        <f t="shared" ref="AQ3:AQ66" si="3">AK3/AN3</f>
        <v>0.1786329228540384</v>
      </c>
      <c r="AR3" s="29">
        <f t="shared" ref="AR3:AR66" si="4">AQ3*1000</f>
        <v>178.63292285403838</v>
      </c>
      <c r="AS3" s="29">
        <f t="shared" ref="AS3:AS66" si="5">AL3/AN3</f>
        <v>1.6803694313654471E-2</v>
      </c>
      <c r="AT3" s="29">
        <f t="shared" ref="AT3:AT66" si="6">AS3*1000</f>
        <v>16.803694313654471</v>
      </c>
      <c r="AU3" s="29">
        <f t="shared" ref="AU3:AU66" si="7">AM3/AN3</f>
        <v>7.1108113002535306E-2</v>
      </c>
      <c r="AV3" s="29">
        <f t="shared" ref="AV3:AV66" si="8">AU3*1000</f>
        <v>71.108113002535305</v>
      </c>
    </row>
    <row r="4" spans="1:49" x14ac:dyDescent="0.35">
      <c r="A4" s="11">
        <v>45063</v>
      </c>
      <c r="B4" s="12">
        <v>0.41944444444444445</v>
      </c>
      <c r="C4">
        <v>7</v>
      </c>
      <c r="D4">
        <v>11</v>
      </c>
      <c r="E4" t="s">
        <v>51</v>
      </c>
      <c r="F4" t="s">
        <v>156</v>
      </c>
      <c r="G4" t="s">
        <v>12</v>
      </c>
      <c r="H4">
        <v>41</v>
      </c>
      <c r="I4">
        <v>49</v>
      </c>
      <c r="J4" s="9">
        <v>1.3879999999999999</v>
      </c>
      <c r="K4">
        <v>23</v>
      </c>
      <c r="L4" t="s">
        <v>101</v>
      </c>
      <c r="M4">
        <v>124</v>
      </c>
      <c r="N4" t="s">
        <v>109</v>
      </c>
      <c r="O4" s="1">
        <v>1.9</v>
      </c>
      <c r="P4" s="1">
        <v>11050.5</v>
      </c>
      <c r="Q4" s="1">
        <f>(P4*Y4)/1000</f>
        <v>1105.05</v>
      </c>
      <c r="R4" s="1">
        <v>1</v>
      </c>
      <c r="S4" s="14">
        <v>1.9</v>
      </c>
      <c r="T4" s="14">
        <v>6.3</v>
      </c>
      <c r="U4" s="1">
        <f t="shared" si="1"/>
        <v>0.63</v>
      </c>
      <c r="V4" s="14">
        <v>7.1</v>
      </c>
      <c r="W4" s="1">
        <v>1721.1</v>
      </c>
      <c r="X4">
        <v>5</v>
      </c>
      <c r="Y4">
        <v>100</v>
      </c>
      <c r="Z4" s="7">
        <v>172.11</v>
      </c>
      <c r="AA4" s="24">
        <v>31</v>
      </c>
      <c r="AB4" s="24">
        <v>198</v>
      </c>
      <c r="AC4" s="23" t="s">
        <v>172</v>
      </c>
      <c r="AD4" s="7" t="s">
        <v>160</v>
      </c>
      <c r="AE4" s="20">
        <v>4.3106</v>
      </c>
      <c r="AF4" s="20">
        <v>21.553799999999999</v>
      </c>
      <c r="AG4" s="20">
        <v>4.7497999999999996</v>
      </c>
      <c r="AH4" s="21">
        <v>17.499099999999999</v>
      </c>
      <c r="AI4" s="20">
        <v>1.0132000000000001</v>
      </c>
      <c r="AJ4" s="20">
        <f t="shared" ref="AJ4:AJ66" si="9">AE4-AI4</f>
        <v>3.2973999999999997</v>
      </c>
      <c r="AK4" s="20">
        <f t="shared" ref="AK4:AK66" si="10">AF4-AI4</f>
        <v>20.540599999999998</v>
      </c>
      <c r="AL4" s="20">
        <f t="shared" ref="AL4:AL66" si="11">AG4-AI4</f>
        <v>3.7365999999999993</v>
      </c>
      <c r="AM4" s="20">
        <f t="shared" ref="AM4:AM66" si="12">AH4-AI4</f>
        <v>16.485899999999997</v>
      </c>
      <c r="AN4" s="14">
        <v>561.79999999999995</v>
      </c>
      <c r="AO4" s="31">
        <f t="shared" si="2"/>
        <v>5.8693485226059099E-3</v>
      </c>
      <c r="AP4" s="29">
        <f t="shared" si="0"/>
        <v>5.8693485226059101</v>
      </c>
      <c r="AQ4" s="29">
        <f t="shared" si="3"/>
        <v>3.6562121751512994E-2</v>
      </c>
      <c r="AR4" s="29">
        <f t="shared" si="4"/>
        <v>36.562121751512997</v>
      </c>
      <c r="AS4" s="29">
        <f t="shared" si="5"/>
        <v>6.6511213955144175E-3</v>
      </c>
      <c r="AT4" s="29">
        <f t="shared" si="6"/>
        <v>6.6511213955144175</v>
      </c>
      <c r="AU4" s="29">
        <f t="shared" si="7"/>
        <v>2.9344784620861514E-2</v>
      </c>
      <c r="AV4" s="29">
        <f t="shared" si="8"/>
        <v>29.344784620861514</v>
      </c>
      <c r="AW4" t="s">
        <v>126</v>
      </c>
    </row>
    <row r="5" spans="1:49" x14ac:dyDescent="0.35">
      <c r="A5" s="11">
        <v>45063</v>
      </c>
      <c r="B5" s="12">
        <v>0.42222222222222222</v>
      </c>
      <c r="C5">
        <v>7</v>
      </c>
      <c r="D5">
        <v>12</v>
      </c>
      <c r="E5" t="s">
        <v>51</v>
      </c>
      <c r="F5" t="s">
        <v>156</v>
      </c>
      <c r="G5" t="s">
        <v>13</v>
      </c>
      <c r="H5">
        <v>37</v>
      </c>
      <c r="I5">
        <v>59</v>
      </c>
      <c r="J5" s="9">
        <v>1.2549999999999999</v>
      </c>
      <c r="K5">
        <v>28</v>
      </c>
      <c r="L5" t="s">
        <v>101</v>
      </c>
      <c r="M5">
        <v>141</v>
      </c>
      <c r="N5" t="s">
        <v>109</v>
      </c>
      <c r="O5" s="1">
        <v>0.1</v>
      </c>
      <c r="P5" s="1">
        <v>7953.1</v>
      </c>
      <c r="Q5" s="1">
        <f>(P5*Y5)/1000</f>
        <v>795.31</v>
      </c>
      <c r="R5" s="1">
        <v>1</v>
      </c>
      <c r="S5" s="14">
        <v>0</v>
      </c>
      <c r="T5" s="14">
        <v>5.0999999999999996</v>
      </c>
      <c r="U5" s="1">
        <f t="shared" si="1"/>
        <v>0.5099999999999999</v>
      </c>
      <c r="V5" s="15">
        <v>7.9681000000000002E-2</v>
      </c>
      <c r="W5" s="2">
        <v>1554.5</v>
      </c>
      <c r="X5">
        <v>5</v>
      </c>
      <c r="Y5">
        <v>100</v>
      </c>
      <c r="Z5" s="7">
        <v>155.44999999999999</v>
      </c>
      <c r="AA5" s="24">
        <v>20</v>
      </c>
      <c r="AB5" s="24">
        <v>207</v>
      </c>
      <c r="AC5" s="23" t="s">
        <v>172</v>
      </c>
      <c r="AD5" s="7" t="s">
        <v>161</v>
      </c>
      <c r="AE5" s="20">
        <v>6.1875</v>
      </c>
      <c r="AF5" s="20">
        <v>28.7014</v>
      </c>
      <c r="AG5" s="20">
        <v>5.0888999999999998</v>
      </c>
      <c r="AH5" s="21">
        <v>16.9574</v>
      </c>
      <c r="AI5" s="20">
        <v>0.19919999999999999</v>
      </c>
      <c r="AJ5" s="20">
        <f t="shared" si="9"/>
        <v>5.9882999999999997</v>
      </c>
      <c r="AK5" s="20">
        <f t="shared" si="10"/>
        <v>28.502199999999998</v>
      </c>
      <c r="AL5" s="20">
        <f t="shared" si="11"/>
        <v>4.8896999999999995</v>
      </c>
      <c r="AM5" s="20">
        <f t="shared" si="12"/>
        <v>16.758199999999999</v>
      </c>
      <c r="AN5" s="15">
        <v>589.29999999999995</v>
      </c>
      <c r="AO5" s="31">
        <f t="shared" si="2"/>
        <v>1.0161717291702019E-2</v>
      </c>
      <c r="AP5" s="29">
        <f t="shared" si="0"/>
        <v>10.161717291702018</v>
      </c>
      <c r="AQ5" s="29">
        <f t="shared" si="3"/>
        <v>4.8366197183098592E-2</v>
      </c>
      <c r="AR5" s="29">
        <f t="shared" si="4"/>
        <v>48.366197183098592</v>
      </c>
      <c r="AS5" s="29">
        <f t="shared" si="5"/>
        <v>8.2974715764466307E-3</v>
      </c>
      <c r="AT5" s="29">
        <f t="shared" si="6"/>
        <v>8.2974715764466307</v>
      </c>
      <c r="AU5" s="29">
        <f t="shared" si="7"/>
        <v>2.8437468182589513E-2</v>
      </c>
      <c r="AV5" s="29">
        <f t="shared" si="8"/>
        <v>28.437468182589512</v>
      </c>
      <c r="AW5" t="s">
        <v>127</v>
      </c>
    </row>
    <row r="6" spans="1:49" x14ac:dyDescent="0.35">
      <c r="A6" s="11">
        <v>45063</v>
      </c>
      <c r="B6" s="12">
        <v>0.42499999999999999</v>
      </c>
      <c r="C6">
        <v>7</v>
      </c>
      <c r="D6">
        <v>13</v>
      </c>
      <c r="E6" t="s">
        <v>50</v>
      </c>
      <c r="F6" t="s">
        <v>156</v>
      </c>
      <c r="G6" t="s">
        <v>14</v>
      </c>
      <c r="H6">
        <v>40</v>
      </c>
      <c r="I6">
        <v>57</v>
      </c>
      <c r="J6" s="9">
        <v>1.278</v>
      </c>
      <c r="K6">
        <v>28</v>
      </c>
      <c r="L6" t="s">
        <v>100</v>
      </c>
      <c r="M6">
        <v>120</v>
      </c>
      <c r="R6" s="1">
        <v>1</v>
      </c>
      <c r="S6" s="14">
        <v>0.5</v>
      </c>
      <c r="T6" s="14">
        <v>5.9</v>
      </c>
      <c r="U6" s="1">
        <f t="shared" si="1"/>
        <v>0.59</v>
      </c>
      <c r="V6" s="16">
        <v>1.9</v>
      </c>
      <c r="W6" s="3">
        <v>1624.2</v>
      </c>
      <c r="X6">
        <v>5</v>
      </c>
      <c r="Y6">
        <v>100</v>
      </c>
      <c r="Z6" s="7">
        <v>162.41999999999999</v>
      </c>
      <c r="AA6" s="24">
        <v>21</v>
      </c>
      <c r="AB6" s="24">
        <v>202</v>
      </c>
      <c r="AC6" s="23" t="s">
        <v>173</v>
      </c>
      <c r="AD6" s="7" t="s">
        <v>160</v>
      </c>
      <c r="AE6" s="20">
        <v>3.3008000000000002</v>
      </c>
      <c r="AF6" s="20">
        <v>10.9925</v>
      </c>
      <c r="AG6" s="20">
        <v>3.3346</v>
      </c>
      <c r="AH6" s="21">
        <v>7.4877000000000002</v>
      </c>
      <c r="AI6" s="20">
        <v>1.8200000000000001E-2</v>
      </c>
      <c r="AJ6" s="20">
        <f t="shared" si="9"/>
        <v>3.2826</v>
      </c>
      <c r="AK6" s="20">
        <f t="shared" si="10"/>
        <v>10.974299999999999</v>
      </c>
      <c r="AL6" s="20">
        <f t="shared" si="11"/>
        <v>3.3163999999999998</v>
      </c>
      <c r="AM6" s="20">
        <f t="shared" si="12"/>
        <v>7.4695</v>
      </c>
      <c r="AN6" s="16">
        <v>590.9</v>
      </c>
      <c r="AO6" s="31">
        <f t="shared" si="2"/>
        <v>5.5552546962260958E-3</v>
      </c>
      <c r="AP6" s="29">
        <f t="shared" si="0"/>
        <v>5.555254696226096</v>
      </c>
      <c r="AQ6" s="29">
        <f t="shared" si="3"/>
        <v>1.8572178033508208E-2</v>
      </c>
      <c r="AR6" s="29">
        <f t="shared" si="4"/>
        <v>18.572178033508209</v>
      </c>
      <c r="AS6" s="29">
        <f t="shared" si="5"/>
        <v>5.6124555762396347E-3</v>
      </c>
      <c r="AT6" s="29">
        <f t="shared" si="6"/>
        <v>5.6124555762396344</v>
      </c>
      <c r="AU6" s="29">
        <f t="shared" si="7"/>
        <v>1.2640886782873582E-2</v>
      </c>
      <c r="AV6" s="29">
        <f t="shared" si="8"/>
        <v>12.640886782873583</v>
      </c>
      <c r="AW6" t="s">
        <v>127</v>
      </c>
    </row>
    <row r="7" spans="1:49" x14ac:dyDescent="0.35">
      <c r="A7" s="11">
        <v>45063</v>
      </c>
      <c r="B7" s="12">
        <v>0.42708333333333331</v>
      </c>
      <c r="C7">
        <v>7</v>
      </c>
      <c r="D7">
        <v>14</v>
      </c>
      <c r="E7" t="s">
        <v>50</v>
      </c>
      <c r="F7" t="s">
        <v>156</v>
      </c>
      <c r="G7" t="s">
        <v>15</v>
      </c>
      <c r="H7">
        <v>43</v>
      </c>
      <c r="I7">
        <v>63</v>
      </c>
      <c r="J7" s="9">
        <v>1.593</v>
      </c>
      <c r="K7">
        <v>28</v>
      </c>
      <c r="L7" t="s">
        <v>101</v>
      </c>
      <c r="M7">
        <v>91</v>
      </c>
      <c r="R7" s="1">
        <v>1</v>
      </c>
      <c r="S7" s="14">
        <v>0.5</v>
      </c>
      <c r="T7" s="14">
        <v>3.8</v>
      </c>
      <c r="U7" s="1">
        <f t="shared" si="1"/>
        <v>0.38</v>
      </c>
      <c r="V7" s="14">
        <v>1.9</v>
      </c>
      <c r="W7" s="1">
        <v>709.5</v>
      </c>
      <c r="X7">
        <v>5</v>
      </c>
      <c r="Y7">
        <v>100</v>
      </c>
      <c r="Z7" s="7">
        <v>70.95</v>
      </c>
      <c r="AA7" s="24">
        <v>22</v>
      </c>
      <c r="AB7" s="24">
        <v>149</v>
      </c>
      <c r="AC7" s="23" t="s">
        <v>173</v>
      </c>
      <c r="AD7" s="7" t="s">
        <v>161</v>
      </c>
      <c r="AE7" s="20">
        <v>3.4323999999999999</v>
      </c>
      <c r="AF7" s="20">
        <v>11.960100000000001</v>
      </c>
      <c r="AG7" s="20">
        <v>3.3456000000000001</v>
      </c>
      <c r="AH7" s="21">
        <v>8.1144999999999996</v>
      </c>
      <c r="AI7" s="20">
        <v>0</v>
      </c>
      <c r="AJ7" s="20">
        <f t="shared" si="9"/>
        <v>3.4323999999999999</v>
      </c>
      <c r="AK7" s="20">
        <f t="shared" si="10"/>
        <v>11.960100000000001</v>
      </c>
      <c r="AL7" s="20">
        <f t="shared" si="11"/>
        <v>3.3456000000000001</v>
      </c>
      <c r="AM7" s="20">
        <f t="shared" si="12"/>
        <v>8.1144999999999996</v>
      </c>
      <c r="AN7" s="14">
        <v>558.6</v>
      </c>
      <c r="AO7" s="31">
        <f t="shared" si="2"/>
        <v>6.1446473326172571E-3</v>
      </c>
      <c r="AP7" s="29">
        <f t="shared" si="0"/>
        <v>6.1446473326172573</v>
      </c>
      <c r="AQ7" s="29">
        <f t="shared" si="3"/>
        <v>2.1410848549946293E-2</v>
      </c>
      <c r="AR7" s="29">
        <f t="shared" si="4"/>
        <v>21.410848549946294</v>
      </c>
      <c r="AS7" s="29">
        <f t="shared" si="5"/>
        <v>5.9892588614393122E-3</v>
      </c>
      <c r="AT7" s="29">
        <f t="shared" si="6"/>
        <v>5.9892588614393123</v>
      </c>
      <c r="AU7" s="29">
        <f t="shared" si="7"/>
        <v>1.4526494808449694E-2</v>
      </c>
      <c r="AV7" s="29">
        <f t="shared" si="8"/>
        <v>14.526494808449694</v>
      </c>
      <c r="AW7" t="s">
        <v>127</v>
      </c>
    </row>
    <row r="8" spans="1:49" x14ac:dyDescent="0.35">
      <c r="A8" s="11">
        <v>45063</v>
      </c>
      <c r="B8" s="12">
        <v>0.56388888888888888</v>
      </c>
      <c r="C8">
        <v>7</v>
      </c>
      <c r="D8">
        <v>15</v>
      </c>
      <c r="E8" t="s">
        <v>50</v>
      </c>
      <c r="F8" t="s">
        <v>156</v>
      </c>
      <c r="G8" t="s">
        <v>16</v>
      </c>
      <c r="H8">
        <v>48</v>
      </c>
      <c r="I8">
        <v>70</v>
      </c>
      <c r="J8" s="9">
        <v>2.1539999999999999</v>
      </c>
      <c r="K8">
        <v>28</v>
      </c>
      <c r="L8" t="s">
        <v>100</v>
      </c>
      <c r="M8">
        <v>348</v>
      </c>
      <c r="R8" s="1">
        <v>1</v>
      </c>
      <c r="S8" s="15">
        <v>0.4</v>
      </c>
      <c r="T8" s="15">
        <v>6.4</v>
      </c>
      <c r="U8" s="1">
        <f t="shared" si="1"/>
        <v>0.64</v>
      </c>
      <c r="V8" s="14">
        <v>3.4</v>
      </c>
      <c r="W8" s="1">
        <v>1835.1</v>
      </c>
      <c r="X8">
        <v>5</v>
      </c>
      <c r="Y8">
        <v>100</v>
      </c>
      <c r="Z8" s="7">
        <v>183.51</v>
      </c>
      <c r="AA8" s="24">
        <v>17</v>
      </c>
      <c r="AB8" s="24">
        <v>421</v>
      </c>
      <c r="AC8" s="23" t="s">
        <v>172</v>
      </c>
      <c r="AD8" s="7" t="s">
        <v>160</v>
      </c>
      <c r="AE8" s="20">
        <v>7.5909000000000004</v>
      </c>
      <c r="AF8" s="20">
        <v>57.579599999999999</v>
      </c>
      <c r="AG8" s="20">
        <v>7.9522000000000004</v>
      </c>
      <c r="AH8" s="21">
        <v>42.253100000000003</v>
      </c>
      <c r="AI8" s="20">
        <v>2.0874000000000001</v>
      </c>
      <c r="AJ8" s="20">
        <f t="shared" si="9"/>
        <v>5.5035000000000007</v>
      </c>
      <c r="AK8" s="20">
        <f t="shared" si="10"/>
        <v>55.492199999999997</v>
      </c>
      <c r="AL8" s="20">
        <f t="shared" si="11"/>
        <v>5.8648000000000007</v>
      </c>
      <c r="AM8" s="20">
        <f t="shared" si="12"/>
        <v>40.165700000000001</v>
      </c>
      <c r="AN8" s="14">
        <v>1085.5999999999999</v>
      </c>
      <c r="AO8" s="31">
        <f t="shared" si="2"/>
        <v>5.0695467943994111E-3</v>
      </c>
      <c r="AP8" s="29">
        <f t="shared" si="0"/>
        <v>5.069546794399411</v>
      </c>
      <c r="AQ8" s="29">
        <f t="shared" si="3"/>
        <v>5.1116617538688285E-2</v>
      </c>
      <c r="AR8" s="29">
        <f t="shared" si="4"/>
        <v>51.116617538688281</v>
      </c>
      <c r="AS8" s="29">
        <f t="shared" si="5"/>
        <v>5.4023581429624183E-3</v>
      </c>
      <c r="AT8" s="29">
        <f t="shared" si="6"/>
        <v>5.4023581429624183</v>
      </c>
      <c r="AU8" s="29">
        <f t="shared" si="7"/>
        <v>3.6998618275607964E-2</v>
      </c>
      <c r="AV8" s="29">
        <f t="shared" si="8"/>
        <v>36.998618275607967</v>
      </c>
      <c r="AW8" t="s">
        <v>128</v>
      </c>
    </row>
    <row r="9" spans="1:49" x14ac:dyDescent="0.35">
      <c r="A9" s="11">
        <v>45063</v>
      </c>
      <c r="B9" s="12">
        <v>0.56944444444444442</v>
      </c>
      <c r="C9">
        <v>7</v>
      </c>
      <c r="D9">
        <v>16</v>
      </c>
      <c r="E9" t="s">
        <v>50</v>
      </c>
      <c r="F9" t="s">
        <v>156</v>
      </c>
      <c r="G9" t="s">
        <v>17</v>
      </c>
      <c r="H9">
        <v>43</v>
      </c>
      <c r="I9">
        <v>72</v>
      </c>
      <c r="J9" s="9">
        <v>1.8380000000000001</v>
      </c>
      <c r="K9">
        <v>23</v>
      </c>
      <c r="L9" t="s">
        <v>101</v>
      </c>
      <c r="M9">
        <v>137</v>
      </c>
      <c r="U9" s="1"/>
      <c r="V9" s="14">
        <v>0.8</v>
      </c>
      <c r="W9" s="1">
        <v>1531.1</v>
      </c>
      <c r="X9">
        <v>3</v>
      </c>
      <c r="Y9">
        <v>100</v>
      </c>
      <c r="Z9" s="7">
        <v>153.11000000000001</v>
      </c>
      <c r="AA9" s="24">
        <v>22</v>
      </c>
      <c r="AB9" s="24">
        <v>209</v>
      </c>
      <c r="AC9" s="23" t="s">
        <v>172</v>
      </c>
      <c r="AD9" s="7" t="s">
        <v>161</v>
      </c>
      <c r="AE9" s="20">
        <v>6.1170999999999998</v>
      </c>
      <c r="AF9" s="20">
        <v>38.851599999999998</v>
      </c>
      <c r="AG9" s="20">
        <v>5.3475999999999999</v>
      </c>
      <c r="AH9" s="21">
        <v>19.873699999999999</v>
      </c>
      <c r="AI9" s="20">
        <v>2.2564000000000002</v>
      </c>
      <c r="AJ9" s="20">
        <f t="shared" si="9"/>
        <v>3.8606999999999996</v>
      </c>
      <c r="AK9" s="20">
        <f t="shared" si="10"/>
        <v>36.595199999999998</v>
      </c>
      <c r="AL9" s="20">
        <f t="shared" si="11"/>
        <v>3.0911999999999997</v>
      </c>
      <c r="AM9" s="20">
        <f t="shared" si="12"/>
        <v>17.6173</v>
      </c>
      <c r="AN9" s="14">
        <v>1269</v>
      </c>
      <c r="AO9" s="31">
        <f t="shared" si="2"/>
        <v>3.0423167848699761E-3</v>
      </c>
      <c r="AP9" s="29">
        <f t="shared" si="0"/>
        <v>3.0423167848699761</v>
      </c>
      <c r="AQ9" s="29">
        <f t="shared" si="3"/>
        <v>2.8837825059101655E-2</v>
      </c>
      <c r="AR9" s="29">
        <f t="shared" si="4"/>
        <v>28.837825059101654</v>
      </c>
      <c r="AS9" s="29">
        <f t="shared" si="5"/>
        <v>2.4359338061465717E-3</v>
      </c>
      <c r="AT9" s="29">
        <f t="shared" si="6"/>
        <v>2.4359338061465716</v>
      </c>
      <c r="AU9" s="29">
        <f t="shared" si="7"/>
        <v>1.3882821118991332E-2</v>
      </c>
      <c r="AV9" s="29">
        <f t="shared" si="8"/>
        <v>13.882821118991332</v>
      </c>
    </row>
    <row r="10" spans="1:49" x14ac:dyDescent="0.35">
      <c r="A10" s="11">
        <v>45063</v>
      </c>
      <c r="B10" s="12">
        <v>0.57222222222222219</v>
      </c>
      <c r="C10">
        <v>7</v>
      </c>
      <c r="D10">
        <v>17</v>
      </c>
      <c r="E10" t="s">
        <v>51</v>
      </c>
      <c r="F10" t="s">
        <v>156</v>
      </c>
      <c r="G10" t="s">
        <v>18</v>
      </c>
      <c r="H10">
        <v>40</v>
      </c>
      <c r="I10">
        <v>61</v>
      </c>
      <c r="J10" s="9">
        <v>1.278</v>
      </c>
      <c r="K10">
        <v>23</v>
      </c>
      <c r="L10" t="s">
        <v>102</v>
      </c>
      <c r="M10">
        <v>99</v>
      </c>
      <c r="N10" t="s">
        <v>109</v>
      </c>
      <c r="O10" s="1">
        <v>0.1</v>
      </c>
      <c r="P10" s="1">
        <v>6730.3</v>
      </c>
      <c r="Q10" s="1">
        <f>(P10*Y10)/1000</f>
        <v>673.03</v>
      </c>
      <c r="R10" s="1">
        <v>1</v>
      </c>
      <c r="S10" s="16">
        <v>4.0999999999999996</v>
      </c>
      <c r="T10" s="16">
        <v>5.3</v>
      </c>
      <c r="U10" s="1">
        <f t="shared" si="1"/>
        <v>0.53</v>
      </c>
      <c r="V10" s="14">
        <v>0.7</v>
      </c>
      <c r="W10" s="1">
        <v>1123.3</v>
      </c>
      <c r="X10">
        <v>5</v>
      </c>
      <c r="Y10">
        <v>100</v>
      </c>
      <c r="Z10" s="7">
        <v>112.33</v>
      </c>
      <c r="AA10" s="24">
        <v>22</v>
      </c>
      <c r="AB10" s="24">
        <v>194</v>
      </c>
      <c r="AC10" s="23" t="s">
        <v>173</v>
      </c>
      <c r="AD10" s="7" t="s">
        <v>160</v>
      </c>
      <c r="AE10" s="20">
        <v>3.7999000000000001</v>
      </c>
      <c r="AF10" s="20">
        <v>10.883800000000001</v>
      </c>
      <c r="AG10" s="20">
        <v>3.3593000000000002</v>
      </c>
      <c r="AH10" s="21">
        <v>8.2970000000000006</v>
      </c>
      <c r="AI10" s="20">
        <v>1.0439000000000001</v>
      </c>
      <c r="AJ10" s="20">
        <f t="shared" si="9"/>
        <v>2.7560000000000002</v>
      </c>
      <c r="AK10" s="20">
        <f t="shared" si="10"/>
        <v>9.8399000000000001</v>
      </c>
      <c r="AL10" s="20">
        <f t="shared" si="11"/>
        <v>2.3154000000000003</v>
      </c>
      <c r="AM10" s="20">
        <f t="shared" si="12"/>
        <v>7.2531000000000008</v>
      </c>
      <c r="AN10" s="14">
        <v>1055.3</v>
      </c>
      <c r="AO10" s="31">
        <f t="shared" si="2"/>
        <v>2.6115796455984082E-3</v>
      </c>
      <c r="AP10" s="29">
        <f t="shared" si="0"/>
        <v>2.6115796455984084</v>
      </c>
      <c r="AQ10" s="29">
        <f t="shared" si="3"/>
        <v>9.324267980669005E-3</v>
      </c>
      <c r="AR10" s="29">
        <f t="shared" si="4"/>
        <v>9.3242679806690045</v>
      </c>
      <c r="AS10" s="29">
        <f t="shared" si="5"/>
        <v>2.1940680375248747E-3</v>
      </c>
      <c r="AT10" s="29">
        <f t="shared" si="6"/>
        <v>2.1940680375248749</v>
      </c>
      <c r="AU10" s="29">
        <f t="shared" si="7"/>
        <v>6.8730218895100932E-3</v>
      </c>
      <c r="AV10" s="29">
        <f t="shared" si="8"/>
        <v>6.8730218895100927</v>
      </c>
      <c r="AW10" t="s">
        <v>129</v>
      </c>
    </row>
    <row r="11" spans="1:49" x14ac:dyDescent="0.35">
      <c r="A11" s="11">
        <v>45063</v>
      </c>
      <c r="B11" s="12">
        <v>0.57500000000000007</v>
      </c>
      <c r="C11">
        <v>6</v>
      </c>
      <c r="D11">
        <v>18</v>
      </c>
      <c r="E11" t="s">
        <v>50</v>
      </c>
      <c r="F11" t="s">
        <v>156</v>
      </c>
      <c r="G11" t="s">
        <v>19</v>
      </c>
      <c r="H11">
        <v>40</v>
      </c>
      <c r="I11">
        <v>68</v>
      </c>
      <c r="J11" s="9">
        <v>1.2769999999999999</v>
      </c>
      <c r="K11">
        <v>23</v>
      </c>
      <c r="L11" t="s">
        <v>100</v>
      </c>
      <c r="M11">
        <v>113</v>
      </c>
      <c r="R11" s="1">
        <v>1</v>
      </c>
      <c r="S11" s="14">
        <v>3.6</v>
      </c>
      <c r="T11" s="14">
        <v>5.8</v>
      </c>
      <c r="U11" s="1">
        <f t="shared" si="1"/>
        <v>0.57999999999999996</v>
      </c>
      <c r="V11" s="14">
        <v>1.7</v>
      </c>
      <c r="W11" s="1">
        <v>992.8</v>
      </c>
      <c r="X11">
        <v>5</v>
      </c>
      <c r="Y11">
        <v>100</v>
      </c>
      <c r="Z11" s="7">
        <v>99.28</v>
      </c>
      <c r="AA11" s="24">
        <v>19</v>
      </c>
      <c r="AB11" s="24">
        <v>183</v>
      </c>
      <c r="AC11" s="23" t="s">
        <v>173</v>
      </c>
      <c r="AD11" s="7" t="s">
        <v>161</v>
      </c>
      <c r="AE11" s="20">
        <v>3.9597000000000002</v>
      </c>
      <c r="AF11" s="20">
        <v>17.9117</v>
      </c>
      <c r="AG11" s="20">
        <v>4.7492999999999999</v>
      </c>
      <c r="AH11" s="21">
        <v>15.459</v>
      </c>
      <c r="AI11" s="20">
        <v>1.2526999999999999</v>
      </c>
      <c r="AJ11" s="20">
        <f t="shared" si="9"/>
        <v>2.7070000000000003</v>
      </c>
      <c r="AK11" s="20">
        <f t="shared" si="10"/>
        <v>16.658999999999999</v>
      </c>
      <c r="AL11" s="20">
        <f t="shared" si="11"/>
        <v>3.4965999999999999</v>
      </c>
      <c r="AM11" s="20">
        <f t="shared" si="12"/>
        <v>14.206299999999999</v>
      </c>
      <c r="AN11" s="14">
        <v>1143.4000000000001</v>
      </c>
      <c r="AO11" s="31">
        <f t="shared" si="2"/>
        <v>2.3675004372922864E-3</v>
      </c>
      <c r="AP11" s="29">
        <f>AO11*1000</f>
        <v>2.3675004372922865</v>
      </c>
      <c r="AQ11" s="29">
        <f t="shared" si="3"/>
        <v>1.4569704390414551E-2</v>
      </c>
      <c r="AR11" s="29">
        <f t="shared" si="4"/>
        <v>14.56970439041455</v>
      </c>
      <c r="AS11" s="29">
        <f t="shared" si="5"/>
        <v>3.0580724156025886E-3</v>
      </c>
      <c r="AT11" s="29">
        <f t="shared" si="6"/>
        <v>3.0580724156025885</v>
      </c>
      <c r="AU11" s="29">
        <f t="shared" si="7"/>
        <v>1.2424610809865311E-2</v>
      </c>
      <c r="AV11" s="29">
        <f t="shared" si="8"/>
        <v>12.42461080986531</v>
      </c>
    </row>
    <row r="12" spans="1:49" x14ac:dyDescent="0.35">
      <c r="A12" s="11">
        <v>45065</v>
      </c>
      <c r="B12" s="12">
        <v>0.39930555555555558</v>
      </c>
      <c r="C12">
        <v>6</v>
      </c>
      <c r="D12">
        <v>19</v>
      </c>
      <c r="E12" t="s">
        <v>51</v>
      </c>
      <c r="F12" t="s">
        <v>156</v>
      </c>
      <c r="G12" t="s">
        <v>20</v>
      </c>
      <c r="H12">
        <v>44</v>
      </c>
      <c r="I12">
        <v>62</v>
      </c>
      <c r="J12" s="9">
        <v>1.5389999999999999</v>
      </c>
      <c r="K12">
        <v>23</v>
      </c>
      <c r="L12" t="s">
        <v>101</v>
      </c>
      <c r="M12">
        <v>205</v>
      </c>
      <c r="N12" t="s">
        <v>109</v>
      </c>
      <c r="O12" s="1">
        <v>0.7</v>
      </c>
      <c r="P12" s="1">
        <v>11984.9</v>
      </c>
      <c r="Q12" s="1">
        <f>(P12*Y12)/1000</f>
        <v>1198.49</v>
      </c>
      <c r="R12" s="1">
        <v>1</v>
      </c>
      <c r="S12" s="14">
        <v>2.2999999999999998</v>
      </c>
      <c r="T12" s="14">
        <v>4</v>
      </c>
      <c r="U12" s="1">
        <f t="shared" si="1"/>
        <v>0.4</v>
      </c>
      <c r="V12" s="14">
        <v>6.7</v>
      </c>
      <c r="W12" s="1">
        <v>5397.6</v>
      </c>
      <c r="X12">
        <v>5</v>
      </c>
      <c r="Y12">
        <v>100</v>
      </c>
      <c r="Z12" s="7">
        <v>539.76</v>
      </c>
      <c r="AA12" s="24">
        <v>19</v>
      </c>
      <c r="AB12" s="24">
        <v>327</v>
      </c>
      <c r="AC12" s="23" t="s">
        <v>172</v>
      </c>
      <c r="AD12" s="7" t="s">
        <v>160</v>
      </c>
      <c r="AE12" s="20">
        <v>3.9468999999999999</v>
      </c>
      <c r="AF12" s="20">
        <v>12.5298</v>
      </c>
      <c r="AG12" s="20">
        <v>4.1418999999999997</v>
      </c>
      <c r="AH12" s="21">
        <v>8.9754000000000005</v>
      </c>
      <c r="AI12" s="20">
        <v>2.4609000000000001</v>
      </c>
      <c r="AJ12" s="20">
        <f t="shared" si="9"/>
        <v>1.4859999999999998</v>
      </c>
      <c r="AK12" s="20">
        <f t="shared" si="10"/>
        <v>10.068899999999999</v>
      </c>
      <c r="AL12" s="20">
        <f t="shared" si="11"/>
        <v>1.6809999999999996</v>
      </c>
      <c r="AM12" s="20">
        <f t="shared" si="12"/>
        <v>6.5145</v>
      </c>
      <c r="AN12" s="14">
        <v>1008.9</v>
      </c>
      <c r="AO12" s="31">
        <f t="shared" si="2"/>
        <v>1.4728912677173156E-3</v>
      </c>
      <c r="AP12" s="29">
        <f t="shared" ref="AP12:AP75" si="13">AO12*1000</f>
        <v>1.4728912677173156</v>
      </c>
      <c r="AQ12" s="29">
        <f t="shared" si="3"/>
        <v>9.9800773119238777E-3</v>
      </c>
      <c r="AR12" s="29">
        <f t="shared" si="4"/>
        <v>9.9800773119238784</v>
      </c>
      <c r="AS12" s="29">
        <f t="shared" si="5"/>
        <v>1.6661710774110415E-3</v>
      </c>
      <c r="AT12" s="29">
        <f t="shared" si="6"/>
        <v>1.6661710774110414</v>
      </c>
      <c r="AU12" s="29">
        <f t="shared" si="7"/>
        <v>6.4570324115373178E-3</v>
      </c>
      <c r="AV12" s="29">
        <f t="shared" si="8"/>
        <v>6.4570324115373179</v>
      </c>
    </row>
    <row r="13" spans="1:49" x14ac:dyDescent="0.35">
      <c r="A13" s="11">
        <v>45065</v>
      </c>
      <c r="B13" s="12">
        <v>0.40347222222222223</v>
      </c>
      <c r="C13">
        <v>6</v>
      </c>
      <c r="D13">
        <v>20</v>
      </c>
      <c r="E13" t="s">
        <v>51</v>
      </c>
      <c r="F13" t="s">
        <v>156</v>
      </c>
      <c r="G13" t="s">
        <v>21</v>
      </c>
      <c r="H13">
        <v>43</v>
      </c>
      <c r="I13">
        <v>62</v>
      </c>
      <c r="J13" s="9">
        <v>1.5529999999999999</v>
      </c>
      <c r="K13">
        <v>28</v>
      </c>
      <c r="L13" t="s">
        <v>102</v>
      </c>
      <c r="M13">
        <v>141</v>
      </c>
      <c r="N13" t="s">
        <v>109</v>
      </c>
      <c r="O13" s="2">
        <v>0.1</v>
      </c>
      <c r="P13" s="2">
        <v>8454.7000000000007</v>
      </c>
      <c r="Q13" s="1">
        <f>(P13*Y13)/1000</f>
        <v>845.47000000000014</v>
      </c>
      <c r="R13" s="1">
        <v>1</v>
      </c>
      <c r="S13" s="14">
        <v>5</v>
      </c>
      <c r="T13" s="14">
        <v>5</v>
      </c>
      <c r="U13" s="1">
        <f t="shared" si="1"/>
        <v>0.5</v>
      </c>
      <c r="V13" s="15">
        <v>2</v>
      </c>
      <c r="W13" s="2">
        <v>752.1</v>
      </c>
      <c r="X13">
        <v>5</v>
      </c>
      <c r="Y13">
        <v>100</v>
      </c>
      <c r="Z13" s="7">
        <v>75.209999999999994</v>
      </c>
      <c r="AA13" s="24">
        <v>14</v>
      </c>
      <c r="AB13" s="24">
        <v>237</v>
      </c>
      <c r="AC13" s="23" t="s">
        <v>172</v>
      </c>
      <c r="AD13" s="7" t="s">
        <v>161</v>
      </c>
      <c r="AE13" s="20">
        <v>3.8151000000000002</v>
      </c>
      <c r="AF13" s="20">
        <v>15.7483</v>
      </c>
      <c r="AG13" s="20">
        <v>4.3651</v>
      </c>
      <c r="AH13" s="21">
        <v>12.5128</v>
      </c>
      <c r="AI13" s="20">
        <v>0.13039999999999999</v>
      </c>
      <c r="AJ13" s="20">
        <f t="shared" si="9"/>
        <v>3.6847000000000003</v>
      </c>
      <c r="AK13" s="20">
        <f t="shared" si="10"/>
        <v>15.617900000000001</v>
      </c>
      <c r="AL13" s="20">
        <f t="shared" si="11"/>
        <v>4.2347000000000001</v>
      </c>
      <c r="AM13" s="20">
        <f t="shared" si="12"/>
        <v>12.382400000000001</v>
      </c>
      <c r="AN13" s="15">
        <v>1064.5999999999999</v>
      </c>
      <c r="AO13" s="31">
        <f t="shared" si="2"/>
        <v>3.4611121547999256E-3</v>
      </c>
      <c r="AP13" s="29">
        <f t="shared" si="13"/>
        <v>3.4611121547999257</v>
      </c>
      <c r="AQ13" s="29">
        <f t="shared" si="3"/>
        <v>1.4670204771745259E-2</v>
      </c>
      <c r="AR13" s="29">
        <f t="shared" si="4"/>
        <v>14.67020477174526</v>
      </c>
      <c r="AS13" s="29">
        <f t="shared" si="5"/>
        <v>3.977738117602856E-3</v>
      </c>
      <c r="AT13" s="29">
        <f t="shared" si="6"/>
        <v>3.9777381176028559</v>
      </c>
      <c r="AU13" s="29">
        <f t="shared" si="7"/>
        <v>1.1631035130565471E-2</v>
      </c>
      <c r="AV13" s="29">
        <f t="shared" si="8"/>
        <v>11.631035130565472</v>
      </c>
    </row>
    <row r="14" spans="1:49" x14ac:dyDescent="0.35">
      <c r="A14" s="11">
        <v>45065</v>
      </c>
      <c r="B14" s="12">
        <v>0.4069444444444445</v>
      </c>
      <c r="C14">
        <v>6</v>
      </c>
      <c r="D14">
        <v>21</v>
      </c>
      <c r="E14" t="s">
        <v>50</v>
      </c>
      <c r="F14" t="s">
        <v>156</v>
      </c>
      <c r="G14" t="s">
        <v>22</v>
      </c>
      <c r="H14">
        <v>40</v>
      </c>
      <c r="I14">
        <v>59</v>
      </c>
      <c r="J14" s="9">
        <v>1.4350000000000001</v>
      </c>
      <c r="K14">
        <v>23</v>
      </c>
      <c r="L14" t="s">
        <v>100</v>
      </c>
      <c r="M14">
        <v>252</v>
      </c>
      <c r="R14" s="1">
        <v>1</v>
      </c>
      <c r="S14" s="14">
        <v>8.8000000000000007</v>
      </c>
      <c r="T14" s="14">
        <v>1</v>
      </c>
      <c r="U14" s="1">
        <f t="shared" si="1"/>
        <v>0.1</v>
      </c>
      <c r="V14" s="17">
        <v>1.5</v>
      </c>
      <c r="W14" s="4">
        <v>415.8</v>
      </c>
      <c r="X14">
        <v>5</v>
      </c>
      <c r="Y14">
        <v>100</v>
      </c>
      <c r="Z14" s="7">
        <v>41.58</v>
      </c>
      <c r="AA14" s="24">
        <v>22</v>
      </c>
      <c r="AB14" s="24">
        <v>371</v>
      </c>
      <c r="AC14" s="23" t="s">
        <v>173</v>
      </c>
      <c r="AD14" s="7" t="s">
        <v>160</v>
      </c>
      <c r="AE14" s="20">
        <v>4.0533999999999999</v>
      </c>
      <c r="AF14" s="20">
        <v>11.945499999999999</v>
      </c>
      <c r="AG14" s="20">
        <v>3.8250000000000002</v>
      </c>
      <c r="AH14" s="21">
        <v>9.1113</v>
      </c>
      <c r="AI14" s="20">
        <v>2.4235000000000002</v>
      </c>
      <c r="AJ14" s="20">
        <f t="shared" si="9"/>
        <v>1.6298999999999997</v>
      </c>
      <c r="AK14" s="20">
        <f t="shared" si="10"/>
        <v>9.5219999999999985</v>
      </c>
      <c r="AL14" s="20">
        <f t="shared" si="11"/>
        <v>1.4015</v>
      </c>
      <c r="AM14" s="20">
        <f t="shared" si="12"/>
        <v>6.6877999999999993</v>
      </c>
      <c r="AN14" s="14">
        <v>977.3</v>
      </c>
      <c r="AO14" s="31">
        <f t="shared" si="2"/>
        <v>1.6677581090760256E-3</v>
      </c>
      <c r="AP14" s="29">
        <f t="shared" si="13"/>
        <v>1.6677581090760256</v>
      </c>
      <c r="AQ14" s="29">
        <f t="shared" si="3"/>
        <v>9.7431699580476806E-3</v>
      </c>
      <c r="AR14" s="29">
        <f t="shared" si="4"/>
        <v>9.7431699580476803</v>
      </c>
      <c r="AS14" s="29">
        <f t="shared" si="5"/>
        <v>1.4340530031720046E-3</v>
      </c>
      <c r="AT14" s="29">
        <f t="shared" si="6"/>
        <v>1.4340530031720045</v>
      </c>
      <c r="AU14" s="29">
        <f t="shared" si="7"/>
        <v>6.8431392612299186E-3</v>
      </c>
      <c r="AV14" s="29">
        <f t="shared" si="8"/>
        <v>6.8431392612299184</v>
      </c>
      <c r="AW14" t="s">
        <v>120</v>
      </c>
    </row>
    <row r="15" spans="1:49" x14ac:dyDescent="0.35">
      <c r="A15" s="11">
        <v>45065</v>
      </c>
      <c r="B15" s="12">
        <v>0.41180555555555554</v>
      </c>
      <c r="C15">
        <v>6</v>
      </c>
      <c r="D15">
        <v>22</v>
      </c>
      <c r="E15" t="s">
        <v>50</v>
      </c>
      <c r="F15" t="s">
        <v>156</v>
      </c>
      <c r="G15" t="s">
        <v>23</v>
      </c>
      <c r="H15">
        <v>42</v>
      </c>
      <c r="I15">
        <v>65</v>
      </c>
      <c r="J15" s="9">
        <v>1.5549999999999999</v>
      </c>
      <c r="K15">
        <v>28</v>
      </c>
      <c r="L15" t="s">
        <v>100</v>
      </c>
      <c r="M15">
        <v>125</v>
      </c>
      <c r="R15" s="1">
        <v>1</v>
      </c>
      <c r="S15" s="14">
        <v>4</v>
      </c>
      <c r="T15" s="14">
        <v>6.4</v>
      </c>
      <c r="U15" s="1">
        <f t="shared" si="1"/>
        <v>0.64</v>
      </c>
      <c r="V15" s="18">
        <v>0.2</v>
      </c>
      <c r="W15" s="5">
        <v>1448.4</v>
      </c>
      <c r="X15">
        <v>5</v>
      </c>
      <c r="Y15">
        <v>100</v>
      </c>
      <c r="Z15" s="7">
        <v>144.84</v>
      </c>
      <c r="AA15" s="24">
        <v>20</v>
      </c>
      <c r="AB15" s="24">
        <v>209</v>
      </c>
      <c r="AC15" s="23" t="s">
        <v>173</v>
      </c>
      <c r="AD15" s="7" t="s">
        <v>161</v>
      </c>
      <c r="AE15" s="20">
        <v>3.1495000000000002</v>
      </c>
      <c r="AF15" s="20">
        <v>15.2194</v>
      </c>
      <c r="AG15" s="20">
        <v>4.4611000000000001</v>
      </c>
      <c r="AH15" s="21">
        <v>12.292899999999999</v>
      </c>
      <c r="AI15" s="20">
        <v>1.8897999999999999</v>
      </c>
      <c r="AJ15" s="20">
        <f t="shared" si="9"/>
        <v>1.2597000000000003</v>
      </c>
      <c r="AK15" s="20">
        <f t="shared" si="10"/>
        <v>13.329600000000001</v>
      </c>
      <c r="AL15" s="20">
        <f t="shared" si="11"/>
        <v>2.5712999999999999</v>
      </c>
      <c r="AM15" s="20">
        <f t="shared" si="12"/>
        <v>10.4031</v>
      </c>
      <c r="AN15" s="14">
        <v>1014</v>
      </c>
      <c r="AO15" s="31">
        <f t="shared" si="2"/>
        <v>1.2423076923076925E-3</v>
      </c>
      <c r="AP15" s="29">
        <f t="shared" si="13"/>
        <v>1.2423076923076926</v>
      </c>
      <c r="AQ15" s="29">
        <f t="shared" si="3"/>
        <v>1.3145562130177516E-2</v>
      </c>
      <c r="AR15" s="29">
        <f t="shared" si="4"/>
        <v>13.145562130177517</v>
      </c>
      <c r="AS15" s="29">
        <f t="shared" si="5"/>
        <v>2.5357988165680473E-3</v>
      </c>
      <c r="AT15" s="29">
        <f t="shared" si="6"/>
        <v>2.5357988165680472</v>
      </c>
      <c r="AU15" s="29">
        <f t="shared" si="7"/>
        <v>1.0259467455621302E-2</v>
      </c>
      <c r="AV15" s="29">
        <f t="shared" si="8"/>
        <v>10.259467455621303</v>
      </c>
    </row>
    <row r="16" spans="1:49" x14ac:dyDescent="0.35">
      <c r="A16" s="11">
        <v>45065</v>
      </c>
      <c r="B16" s="12">
        <v>0.58611111111111114</v>
      </c>
      <c r="D16">
        <v>23</v>
      </c>
      <c r="E16" t="s">
        <v>50</v>
      </c>
      <c r="F16" t="s">
        <v>156</v>
      </c>
      <c r="G16" t="s">
        <v>119</v>
      </c>
      <c r="H16">
        <v>44</v>
      </c>
      <c r="I16">
        <v>43</v>
      </c>
      <c r="J16" s="9">
        <v>1.323</v>
      </c>
      <c r="R16" s="1">
        <v>1</v>
      </c>
      <c r="U16" s="1"/>
      <c r="V16" s="18"/>
      <c r="W16" s="5"/>
      <c r="AA16" s="24">
        <v>25</v>
      </c>
      <c r="AB16" s="24">
        <v>279</v>
      </c>
      <c r="AC16" s="23" t="s">
        <v>172</v>
      </c>
      <c r="AD16" s="7" t="s">
        <v>160</v>
      </c>
      <c r="AE16" s="20">
        <v>3.6909999999999998</v>
      </c>
      <c r="AF16" s="20">
        <v>15.731199999999999</v>
      </c>
      <c r="AG16" s="20">
        <v>4.1946000000000003</v>
      </c>
      <c r="AH16" s="21">
        <v>9.9215999999999998</v>
      </c>
      <c r="AI16" s="20">
        <v>2.2964000000000002</v>
      </c>
      <c r="AJ16" s="20">
        <f t="shared" si="9"/>
        <v>1.3945999999999996</v>
      </c>
      <c r="AK16" s="20">
        <f t="shared" si="10"/>
        <v>13.434799999999999</v>
      </c>
      <c r="AL16" s="20">
        <f t="shared" si="11"/>
        <v>1.8982000000000001</v>
      </c>
      <c r="AM16" s="20">
        <f t="shared" si="12"/>
        <v>7.6251999999999995</v>
      </c>
      <c r="AN16" s="14">
        <v>1007.9</v>
      </c>
      <c r="AO16" s="31">
        <f t="shared" si="2"/>
        <v>1.3836690147832123E-3</v>
      </c>
      <c r="AP16" s="29">
        <f t="shared" si="13"/>
        <v>1.3836690147832122</v>
      </c>
      <c r="AQ16" s="29">
        <f t="shared" si="3"/>
        <v>1.3329496973906141E-2</v>
      </c>
      <c r="AR16" s="29">
        <f t="shared" si="4"/>
        <v>13.32949697390614</v>
      </c>
      <c r="AS16" s="29">
        <f t="shared" si="5"/>
        <v>1.8833217581109239E-3</v>
      </c>
      <c r="AT16" s="29">
        <f t="shared" si="6"/>
        <v>1.8833217581109238</v>
      </c>
      <c r="AU16" s="29">
        <f t="shared" si="7"/>
        <v>7.5654330786784404E-3</v>
      </c>
      <c r="AV16" s="29">
        <f t="shared" si="8"/>
        <v>7.5654330786784403</v>
      </c>
      <c r="AW16" t="s">
        <v>122</v>
      </c>
    </row>
    <row r="17" spans="1:49" x14ac:dyDescent="0.35">
      <c r="A17" s="11">
        <v>45065</v>
      </c>
      <c r="B17" s="12">
        <v>0.58958333333333335</v>
      </c>
      <c r="C17">
        <v>6</v>
      </c>
      <c r="D17">
        <v>24</v>
      </c>
      <c r="E17" t="s">
        <v>51</v>
      </c>
      <c r="F17" t="s">
        <v>156</v>
      </c>
      <c r="G17" t="s">
        <v>24</v>
      </c>
      <c r="H17">
        <v>42</v>
      </c>
      <c r="I17">
        <v>66</v>
      </c>
      <c r="J17" s="9">
        <v>1.569</v>
      </c>
      <c r="K17">
        <v>23</v>
      </c>
      <c r="L17" t="s">
        <v>102</v>
      </c>
      <c r="M17">
        <v>147</v>
      </c>
      <c r="N17" t="s">
        <v>109</v>
      </c>
      <c r="O17" s="3">
        <v>0.5</v>
      </c>
      <c r="P17" s="3">
        <v>9779.2999999999993</v>
      </c>
      <c r="Q17" s="1">
        <f>(P17*Y17)/1000</f>
        <v>977.92999999999984</v>
      </c>
      <c r="R17" s="1">
        <v>1</v>
      </c>
      <c r="S17" s="14">
        <v>2.1</v>
      </c>
      <c r="T17" s="14">
        <v>5.3</v>
      </c>
      <c r="U17" s="1">
        <f t="shared" si="1"/>
        <v>0.53</v>
      </c>
      <c r="V17" s="18">
        <v>0.6</v>
      </c>
      <c r="W17" s="5">
        <v>1111.3</v>
      </c>
      <c r="X17">
        <v>5</v>
      </c>
      <c r="Y17">
        <v>100</v>
      </c>
      <c r="Z17" s="7">
        <v>111.13</v>
      </c>
      <c r="AA17" s="24">
        <v>17</v>
      </c>
      <c r="AB17" s="24">
        <v>251</v>
      </c>
      <c r="AC17" s="23" t="s">
        <v>172</v>
      </c>
      <c r="AD17" s="7" t="s">
        <v>161</v>
      </c>
      <c r="AE17" s="20">
        <v>4.6445999999999996</v>
      </c>
      <c r="AF17" s="20">
        <v>15.9689</v>
      </c>
      <c r="AG17" s="20">
        <v>4.1543000000000001</v>
      </c>
      <c r="AH17" s="21">
        <v>8.8066999999999993</v>
      </c>
      <c r="AI17" s="20">
        <v>1.9151</v>
      </c>
      <c r="AJ17" s="20">
        <f t="shared" si="9"/>
        <v>2.7294999999999998</v>
      </c>
      <c r="AK17" s="20">
        <f t="shared" si="10"/>
        <v>14.053799999999999</v>
      </c>
      <c r="AL17" s="20">
        <f t="shared" si="11"/>
        <v>2.2392000000000003</v>
      </c>
      <c r="AM17" s="20">
        <f t="shared" si="12"/>
        <v>6.8915999999999995</v>
      </c>
      <c r="AN17" s="15">
        <v>1064.9000000000001</v>
      </c>
      <c r="AO17" s="31">
        <f t="shared" si="2"/>
        <v>2.5631514696215604E-3</v>
      </c>
      <c r="AP17" s="29">
        <f t="shared" si="13"/>
        <v>2.5631514696215603</v>
      </c>
      <c r="AQ17" s="29">
        <f t="shared" si="3"/>
        <v>1.3197295520706167E-2</v>
      </c>
      <c r="AR17" s="29">
        <f t="shared" si="4"/>
        <v>13.197295520706167</v>
      </c>
      <c r="AS17" s="29">
        <f t="shared" si="5"/>
        <v>2.1027326509531412E-3</v>
      </c>
      <c r="AT17" s="29">
        <f t="shared" si="6"/>
        <v>2.1027326509531412</v>
      </c>
      <c r="AU17" s="29">
        <f t="shared" si="7"/>
        <v>6.4715935768616759E-3</v>
      </c>
      <c r="AV17" s="29">
        <f t="shared" si="8"/>
        <v>6.4715935768616761</v>
      </c>
      <c r="AW17" t="s">
        <v>123</v>
      </c>
    </row>
    <row r="18" spans="1:49" x14ac:dyDescent="0.35">
      <c r="A18" s="11">
        <v>45065</v>
      </c>
      <c r="B18" s="12">
        <v>0.59375</v>
      </c>
      <c r="C18">
        <v>6</v>
      </c>
      <c r="D18">
        <v>25</v>
      </c>
      <c r="E18" t="s">
        <v>51</v>
      </c>
      <c r="F18" t="s">
        <v>156</v>
      </c>
      <c r="G18" t="s">
        <v>25</v>
      </c>
      <c r="H18">
        <v>40</v>
      </c>
      <c r="I18">
        <v>56</v>
      </c>
      <c r="J18" s="9">
        <v>1.18</v>
      </c>
      <c r="K18">
        <v>28</v>
      </c>
      <c r="L18" t="s">
        <v>101</v>
      </c>
      <c r="M18">
        <v>126</v>
      </c>
      <c r="N18" t="s">
        <v>109</v>
      </c>
      <c r="O18" s="1">
        <v>4.3</v>
      </c>
      <c r="P18" s="1">
        <v>7536.9</v>
      </c>
      <c r="Q18" s="1">
        <f>(P18*Y18)/1000</f>
        <v>753.69</v>
      </c>
      <c r="R18" s="1">
        <v>1</v>
      </c>
      <c r="S18" s="15">
        <v>0.2</v>
      </c>
      <c r="T18" s="15">
        <v>6.5</v>
      </c>
      <c r="U18" s="1">
        <f t="shared" si="1"/>
        <v>0.65</v>
      </c>
      <c r="V18" s="18">
        <v>5.3</v>
      </c>
      <c r="W18" s="5">
        <v>949.6</v>
      </c>
      <c r="X18">
        <v>5</v>
      </c>
      <c r="Y18">
        <v>100</v>
      </c>
      <c r="Z18" s="7">
        <v>94.96</v>
      </c>
      <c r="AA18" s="24">
        <v>20</v>
      </c>
      <c r="AB18" s="24">
        <v>208</v>
      </c>
      <c r="AC18" s="23" t="s">
        <v>173</v>
      </c>
      <c r="AD18" s="7" t="s">
        <v>160</v>
      </c>
      <c r="AE18" s="20">
        <v>3.6644000000000001</v>
      </c>
      <c r="AF18" s="20">
        <v>19.580300000000001</v>
      </c>
      <c r="AG18" s="20">
        <v>2.7040000000000002</v>
      </c>
      <c r="AH18" s="21">
        <v>10.9419</v>
      </c>
      <c r="AI18" s="20">
        <v>1.925</v>
      </c>
      <c r="AJ18" s="20">
        <f t="shared" si="9"/>
        <v>1.7394000000000001</v>
      </c>
      <c r="AK18" s="20">
        <f t="shared" si="10"/>
        <v>17.6553</v>
      </c>
      <c r="AL18" s="20">
        <f t="shared" si="11"/>
        <v>0.77900000000000014</v>
      </c>
      <c r="AM18" s="20">
        <f t="shared" si="12"/>
        <v>9.0168999999999997</v>
      </c>
      <c r="AN18" s="16">
        <v>945</v>
      </c>
      <c r="AO18" s="31">
        <f t="shared" si="2"/>
        <v>1.8406349206349208E-3</v>
      </c>
      <c r="AP18" s="29">
        <f t="shared" si="13"/>
        <v>1.8406349206349208</v>
      </c>
      <c r="AQ18" s="29">
        <f t="shared" si="3"/>
        <v>1.8682857142857143E-2</v>
      </c>
      <c r="AR18" s="29">
        <f t="shared" si="4"/>
        <v>18.682857142857145</v>
      </c>
      <c r="AS18" s="29">
        <f t="shared" si="5"/>
        <v>8.2433862433862451E-4</v>
      </c>
      <c r="AT18" s="29">
        <f t="shared" si="6"/>
        <v>0.82433862433862448</v>
      </c>
      <c r="AU18" s="29">
        <f t="shared" si="7"/>
        <v>9.5416931216931213E-3</v>
      </c>
      <c r="AV18" s="29">
        <f t="shared" si="8"/>
        <v>9.5416931216931218</v>
      </c>
    </row>
    <row r="19" spans="1:49" x14ac:dyDescent="0.35">
      <c r="A19" s="11">
        <v>45065</v>
      </c>
      <c r="B19" s="12">
        <v>0.59652777777777777</v>
      </c>
      <c r="C19">
        <v>6</v>
      </c>
      <c r="D19">
        <v>26</v>
      </c>
      <c r="E19" t="s">
        <v>51</v>
      </c>
      <c r="F19" t="s">
        <v>156</v>
      </c>
      <c r="G19" t="s">
        <v>26</v>
      </c>
      <c r="H19">
        <v>42</v>
      </c>
      <c r="I19">
        <v>60</v>
      </c>
      <c r="J19" s="9">
        <v>1.452</v>
      </c>
      <c r="K19">
        <v>23</v>
      </c>
      <c r="L19" t="s">
        <v>100</v>
      </c>
      <c r="M19">
        <v>97</v>
      </c>
      <c r="N19" t="s">
        <v>109</v>
      </c>
      <c r="O19" s="1">
        <v>2.5</v>
      </c>
      <c r="P19" s="1">
        <v>5145.3999999999996</v>
      </c>
      <c r="Q19" s="1">
        <f>(P19*Y19)/1000</f>
        <v>514.54</v>
      </c>
      <c r="R19" s="1">
        <v>1</v>
      </c>
      <c r="S19" s="16">
        <v>6.3</v>
      </c>
      <c r="T19" s="16">
        <v>4.0999999999999996</v>
      </c>
      <c r="U19" s="1">
        <f t="shared" si="1"/>
        <v>0.40999999999999992</v>
      </c>
      <c r="V19" s="14">
        <v>1.7</v>
      </c>
      <c r="W19" s="1">
        <v>585.5</v>
      </c>
      <c r="X19">
        <v>5</v>
      </c>
      <c r="Y19">
        <v>100</v>
      </c>
      <c r="Z19" s="7">
        <v>58.55</v>
      </c>
      <c r="AA19" s="24">
        <v>21</v>
      </c>
      <c r="AB19" s="24">
        <v>215</v>
      </c>
      <c r="AC19" s="23" t="s">
        <v>173</v>
      </c>
      <c r="AD19" s="7" t="s">
        <v>161</v>
      </c>
      <c r="AE19" s="20">
        <v>4.1471</v>
      </c>
      <c r="AF19" s="20">
        <v>21.4542</v>
      </c>
      <c r="AG19" s="20">
        <v>4.4756</v>
      </c>
      <c r="AH19" s="21">
        <v>13.492800000000001</v>
      </c>
      <c r="AI19" s="20">
        <v>1.7766999999999999</v>
      </c>
      <c r="AJ19" s="20">
        <f t="shared" si="9"/>
        <v>2.3704000000000001</v>
      </c>
      <c r="AK19" s="20">
        <f t="shared" si="10"/>
        <v>19.677500000000002</v>
      </c>
      <c r="AL19" s="20">
        <f t="shared" si="11"/>
        <v>2.6989000000000001</v>
      </c>
      <c r="AM19" s="20">
        <f t="shared" si="12"/>
        <v>11.716100000000001</v>
      </c>
      <c r="AN19" s="14">
        <v>1078.4000000000001</v>
      </c>
      <c r="AO19" s="31">
        <f t="shared" si="2"/>
        <v>2.1980712166172105E-3</v>
      </c>
      <c r="AP19" s="29">
        <f t="shared" si="13"/>
        <v>2.1980712166172105</v>
      </c>
      <c r="AQ19" s="29">
        <f t="shared" si="3"/>
        <v>1.824693991097923E-2</v>
      </c>
      <c r="AR19" s="29">
        <f t="shared" si="4"/>
        <v>18.246939910979229</v>
      </c>
      <c r="AS19" s="29">
        <f t="shared" si="5"/>
        <v>2.5026891691394657E-3</v>
      </c>
      <c r="AT19" s="29">
        <f t="shared" si="6"/>
        <v>2.5026891691394657</v>
      </c>
      <c r="AU19" s="29">
        <f t="shared" si="7"/>
        <v>1.0864336053412462E-2</v>
      </c>
      <c r="AV19" s="29">
        <f t="shared" si="8"/>
        <v>10.864336053412462</v>
      </c>
    </row>
    <row r="20" spans="1:49" x14ac:dyDescent="0.35">
      <c r="A20" s="11">
        <v>45068</v>
      </c>
      <c r="B20" s="12">
        <v>0.44444444444444442</v>
      </c>
      <c r="C20">
        <v>6</v>
      </c>
      <c r="D20">
        <v>27</v>
      </c>
      <c r="E20" t="s">
        <v>51</v>
      </c>
      <c r="F20" t="s">
        <v>156</v>
      </c>
      <c r="G20" t="s">
        <v>27</v>
      </c>
      <c r="H20">
        <v>39</v>
      </c>
      <c r="I20">
        <v>60</v>
      </c>
      <c r="J20" s="9">
        <v>1.27</v>
      </c>
      <c r="K20">
        <v>23</v>
      </c>
      <c r="L20" t="s">
        <v>100</v>
      </c>
      <c r="M20">
        <v>104</v>
      </c>
      <c r="N20" t="s">
        <v>109</v>
      </c>
      <c r="O20" s="1">
        <v>1.2</v>
      </c>
      <c r="P20" s="1">
        <v>7266.7</v>
      </c>
      <c r="Q20" s="1">
        <f>(P20*Y20)/1000</f>
        <v>726.67</v>
      </c>
      <c r="R20" s="1">
        <v>1</v>
      </c>
      <c r="S20" s="14">
        <v>2.6</v>
      </c>
      <c r="T20" s="14">
        <v>6.6</v>
      </c>
      <c r="U20" s="1">
        <f t="shared" si="1"/>
        <v>0.66</v>
      </c>
      <c r="V20" s="14">
        <v>0.9</v>
      </c>
      <c r="W20" s="1">
        <v>1123</v>
      </c>
      <c r="X20">
        <v>5</v>
      </c>
      <c r="Y20">
        <v>100</v>
      </c>
      <c r="Z20" s="7">
        <v>112.3</v>
      </c>
      <c r="AA20" s="24">
        <v>30</v>
      </c>
      <c r="AB20" s="24">
        <v>199</v>
      </c>
      <c r="AC20" s="23" t="s">
        <v>172</v>
      </c>
      <c r="AD20" s="7" t="s">
        <v>160</v>
      </c>
      <c r="AE20" s="20">
        <v>5.4992000000000001</v>
      </c>
      <c r="AF20" s="20">
        <v>36.649099999999997</v>
      </c>
      <c r="AG20" s="20">
        <v>6.5204000000000004</v>
      </c>
      <c r="AI20" s="20">
        <v>2.2465000000000002</v>
      </c>
      <c r="AJ20" s="20">
        <f t="shared" si="9"/>
        <v>3.2526999999999999</v>
      </c>
      <c r="AK20" s="20">
        <f t="shared" si="10"/>
        <v>34.4026</v>
      </c>
      <c r="AL20" s="20">
        <f t="shared" si="11"/>
        <v>4.2739000000000003</v>
      </c>
      <c r="AN20" s="14">
        <v>952.5</v>
      </c>
      <c r="AO20" s="31">
        <f t="shared" si="2"/>
        <v>3.4149081364829395E-3</v>
      </c>
      <c r="AP20" s="29">
        <f t="shared" si="13"/>
        <v>3.4149081364829397</v>
      </c>
      <c r="AQ20" s="29">
        <f t="shared" si="3"/>
        <v>3.6118215223097112E-2</v>
      </c>
      <c r="AR20" s="29">
        <f t="shared" si="4"/>
        <v>36.11821522309711</v>
      </c>
      <c r="AS20" s="29">
        <f t="shared" si="5"/>
        <v>4.4870341207349082E-3</v>
      </c>
      <c r="AT20" s="29">
        <f t="shared" si="6"/>
        <v>4.4870341207349078</v>
      </c>
      <c r="AU20" s="29"/>
      <c r="AV20" s="29"/>
      <c r="AW20" t="s">
        <v>166</v>
      </c>
    </row>
    <row r="21" spans="1:49" x14ac:dyDescent="0.35">
      <c r="A21" s="11">
        <v>45068</v>
      </c>
      <c r="B21" s="12">
        <v>0.4465277777777778</v>
      </c>
      <c r="C21">
        <v>6</v>
      </c>
      <c r="D21">
        <v>28</v>
      </c>
      <c r="E21" t="s">
        <v>50</v>
      </c>
      <c r="F21" t="s">
        <v>156</v>
      </c>
      <c r="G21" t="s">
        <v>28</v>
      </c>
      <c r="H21">
        <v>43</v>
      </c>
      <c r="I21">
        <v>68</v>
      </c>
      <c r="J21" s="9">
        <v>1.78</v>
      </c>
      <c r="K21">
        <v>23</v>
      </c>
      <c r="L21" t="s">
        <v>101</v>
      </c>
      <c r="M21">
        <v>104</v>
      </c>
      <c r="R21" s="1">
        <v>1</v>
      </c>
      <c r="S21" s="14">
        <v>1.4</v>
      </c>
      <c r="T21" s="14">
        <v>5.3</v>
      </c>
      <c r="U21" s="1">
        <f t="shared" si="1"/>
        <v>0.53</v>
      </c>
      <c r="V21" s="18">
        <v>1</v>
      </c>
      <c r="W21" s="5">
        <v>2333.8000000000002</v>
      </c>
      <c r="X21">
        <v>5</v>
      </c>
      <c r="Y21">
        <v>100</v>
      </c>
      <c r="Z21" s="7">
        <v>233.38000000000002</v>
      </c>
      <c r="AA21" s="24">
        <v>18</v>
      </c>
      <c r="AB21" s="24">
        <v>207</v>
      </c>
      <c r="AC21" s="23" t="s">
        <v>172</v>
      </c>
      <c r="AD21" s="7" t="s">
        <v>161</v>
      </c>
      <c r="AE21" s="20">
        <v>4.8959999999999999</v>
      </c>
      <c r="AF21" s="20">
        <v>21.1722</v>
      </c>
      <c r="AG21" s="20">
        <v>4.2953999999999999</v>
      </c>
      <c r="AH21" s="21">
        <v>14.345000000000001</v>
      </c>
      <c r="AI21" s="20">
        <v>1.3118000000000001</v>
      </c>
      <c r="AJ21" s="20">
        <f t="shared" si="9"/>
        <v>3.5842000000000001</v>
      </c>
      <c r="AK21" s="20">
        <f t="shared" si="10"/>
        <v>19.860399999999998</v>
      </c>
      <c r="AL21" s="20">
        <f t="shared" si="11"/>
        <v>2.9836</v>
      </c>
      <c r="AM21" s="20">
        <f t="shared" si="12"/>
        <v>13.033200000000001</v>
      </c>
      <c r="AN21" s="14">
        <v>940.7</v>
      </c>
      <c r="AO21" s="31">
        <f t="shared" si="2"/>
        <v>3.8101413840756883E-3</v>
      </c>
      <c r="AP21" s="29">
        <f t="shared" si="13"/>
        <v>3.8101413840756884</v>
      </c>
      <c r="AQ21" s="29">
        <f t="shared" si="3"/>
        <v>2.1112363133836503E-2</v>
      </c>
      <c r="AR21" s="29">
        <f t="shared" si="4"/>
        <v>21.112363133836503</v>
      </c>
      <c r="AS21" s="29">
        <f t="shared" si="5"/>
        <v>3.1716806633358134E-3</v>
      </c>
      <c r="AT21" s="29">
        <f t="shared" si="6"/>
        <v>3.1716806633358132</v>
      </c>
      <c r="AU21" s="29">
        <f t="shared" si="7"/>
        <v>1.385478898692463E-2</v>
      </c>
      <c r="AV21" s="29">
        <f t="shared" si="8"/>
        <v>13.85478898692463</v>
      </c>
    </row>
    <row r="22" spans="1:49" x14ac:dyDescent="0.35">
      <c r="A22" s="11">
        <v>45068</v>
      </c>
      <c r="B22" s="12">
        <v>0.44930555555555557</v>
      </c>
      <c r="C22">
        <v>6</v>
      </c>
      <c r="D22">
        <v>29</v>
      </c>
      <c r="E22" t="s">
        <v>51</v>
      </c>
      <c r="F22" t="s">
        <v>156</v>
      </c>
      <c r="G22" t="s">
        <v>29</v>
      </c>
      <c r="H22">
        <v>40</v>
      </c>
      <c r="I22">
        <v>68</v>
      </c>
      <c r="J22" s="9">
        <v>1.3160000000000001</v>
      </c>
      <c r="K22">
        <v>23</v>
      </c>
      <c r="L22" t="s">
        <v>100</v>
      </c>
      <c r="M22">
        <v>144</v>
      </c>
      <c r="N22" t="s">
        <v>109</v>
      </c>
      <c r="O22" s="1">
        <v>1.9</v>
      </c>
      <c r="P22" s="1">
        <v>7124.8</v>
      </c>
      <c r="Q22" s="1">
        <f>(P22*Y22)/1000</f>
        <v>712.48</v>
      </c>
      <c r="R22" s="1">
        <v>1</v>
      </c>
      <c r="S22" s="18">
        <v>0.1</v>
      </c>
      <c r="T22" s="18">
        <v>6.7</v>
      </c>
      <c r="U22" s="1">
        <f t="shared" si="1"/>
        <v>0.67</v>
      </c>
      <c r="V22" s="19">
        <v>2.5</v>
      </c>
      <c r="W22" s="6">
        <v>1326</v>
      </c>
      <c r="X22">
        <v>5</v>
      </c>
      <c r="Y22">
        <v>100</v>
      </c>
      <c r="Z22" s="7">
        <v>132.6</v>
      </c>
      <c r="AA22" s="24">
        <v>22</v>
      </c>
      <c r="AB22" s="24">
        <v>255</v>
      </c>
      <c r="AC22" s="23" t="s">
        <v>173</v>
      </c>
      <c r="AD22" s="7" t="s">
        <v>160</v>
      </c>
      <c r="AE22" s="20">
        <v>3.6894</v>
      </c>
      <c r="AF22" s="20">
        <v>7.9919000000000002</v>
      </c>
      <c r="AG22" s="20">
        <v>3.7111999999999998</v>
      </c>
      <c r="AH22" s="21">
        <v>6.3346999999999998</v>
      </c>
      <c r="AI22" s="20">
        <v>2.2755000000000001</v>
      </c>
      <c r="AJ22" s="20">
        <f t="shared" si="9"/>
        <v>1.4138999999999999</v>
      </c>
      <c r="AK22" s="20">
        <f t="shared" si="10"/>
        <v>5.7164000000000001</v>
      </c>
      <c r="AL22" s="20">
        <f t="shared" si="11"/>
        <v>1.4356999999999998</v>
      </c>
      <c r="AM22" s="20">
        <f t="shared" si="12"/>
        <v>4.0591999999999997</v>
      </c>
      <c r="AN22" s="14">
        <v>944.5</v>
      </c>
      <c r="AO22" s="31">
        <f t="shared" si="2"/>
        <v>1.4969825304393858E-3</v>
      </c>
      <c r="AP22" s="29">
        <f t="shared" si="13"/>
        <v>1.4969825304393858</v>
      </c>
      <c r="AQ22" s="29">
        <f t="shared" si="3"/>
        <v>6.0523028057173113E-3</v>
      </c>
      <c r="AR22" s="29">
        <f t="shared" si="4"/>
        <v>6.0523028057173116</v>
      </c>
      <c r="AS22" s="29">
        <f t="shared" si="5"/>
        <v>1.52006352567496E-3</v>
      </c>
      <c r="AT22" s="29">
        <f t="shared" si="6"/>
        <v>1.5200635256749599</v>
      </c>
      <c r="AU22" s="29">
        <f t="shared" si="7"/>
        <v>4.2977236633139227E-3</v>
      </c>
      <c r="AV22" s="29">
        <f t="shared" si="8"/>
        <v>4.2977236633139224</v>
      </c>
    </row>
    <row r="23" spans="1:49" x14ac:dyDescent="0.35">
      <c r="A23" s="11">
        <v>45068</v>
      </c>
      <c r="B23" s="12">
        <v>0.45277777777777778</v>
      </c>
      <c r="C23">
        <v>6</v>
      </c>
      <c r="D23">
        <v>30</v>
      </c>
      <c r="E23" t="s">
        <v>50</v>
      </c>
      <c r="F23" t="s">
        <v>156</v>
      </c>
      <c r="G23" t="s">
        <v>30</v>
      </c>
      <c r="H23">
        <v>41</v>
      </c>
      <c r="I23">
        <v>63</v>
      </c>
      <c r="J23" s="9">
        <v>1.3540000000000001</v>
      </c>
      <c r="K23">
        <v>28</v>
      </c>
      <c r="L23" t="s">
        <v>100</v>
      </c>
      <c r="M23">
        <v>157</v>
      </c>
      <c r="U23" s="1"/>
      <c r="V23" s="14">
        <v>1.6</v>
      </c>
      <c r="W23" s="1">
        <v>1263.3</v>
      </c>
      <c r="X23">
        <v>4</v>
      </c>
      <c r="Y23">
        <v>100</v>
      </c>
      <c r="Z23" s="7">
        <v>126.33</v>
      </c>
      <c r="AA23" s="24">
        <v>24</v>
      </c>
      <c r="AB23" s="24">
        <v>282</v>
      </c>
      <c r="AC23" s="23" t="s">
        <v>173</v>
      </c>
      <c r="AD23" s="7" t="s">
        <v>161</v>
      </c>
      <c r="AE23" s="20">
        <v>3.6496</v>
      </c>
      <c r="AF23" s="20">
        <v>23.0489</v>
      </c>
      <c r="AG23" s="20">
        <v>5.0202999999999998</v>
      </c>
      <c r="AH23" s="21">
        <v>15.067500000000001</v>
      </c>
      <c r="AI23" s="20">
        <v>2.3163999999999998</v>
      </c>
      <c r="AJ23" s="20">
        <f t="shared" si="9"/>
        <v>1.3332000000000002</v>
      </c>
      <c r="AK23" s="20">
        <f t="shared" si="10"/>
        <v>20.732500000000002</v>
      </c>
      <c r="AL23" s="20">
        <f t="shared" si="11"/>
        <v>2.7039</v>
      </c>
      <c r="AM23" s="20">
        <f t="shared" si="12"/>
        <v>12.751100000000001</v>
      </c>
      <c r="AN23" s="14">
        <v>963.9</v>
      </c>
      <c r="AO23" s="31">
        <f t="shared" si="2"/>
        <v>1.383131030189854E-3</v>
      </c>
      <c r="AP23" s="29">
        <f t="shared" si="13"/>
        <v>1.3831310301898541</v>
      </c>
      <c r="AQ23" s="29">
        <f t="shared" si="3"/>
        <v>2.1508973959954353E-2</v>
      </c>
      <c r="AR23" s="29">
        <f t="shared" si="4"/>
        <v>21.508973959954353</v>
      </c>
      <c r="AS23" s="29">
        <f t="shared" si="5"/>
        <v>2.8051665110488638E-3</v>
      </c>
      <c r="AT23" s="29">
        <f t="shared" si="6"/>
        <v>2.8051665110488639</v>
      </c>
      <c r="AU23" s="29">
        <f t="shared" si="7"/>
        <v>1.3228654424732858E-2</v>
      </c>
      <c r="AV23" s="29">
        <f t="shared" si="8"/>
        <v>13.228654424732857</v>
      </c>
    </row>
    <row r="24" spans="1:49" x14ac:dyDescent="0.35">
      <c r="A24" s="11">
        <v>45068</v>
      </c>
      <c r="B24" s="12">
        <v>0.60902777777777783</v>
      </c>
      <c r="C24">
        <v>6</v>
      </c>
      <c r="D24">
        <v>31</v>
      </c>
      <c r="E24" t="s">
        <v>51</v>
      </c>
      <c r="F24" t="s">
        <v>156</v>
      </c>
      <c r="G24" t="s">
        <v>33</v>
      </c>
      <c r="H24">
        <v>39</v>
      </c>
      <c r="I24">
        <v>58</v>
      </c>
      <c r="J24" s="9">
        <v>1.228</v>
      </c>
      <c r="K24">
        <v>28</v>
      </c>
      <c r="L24" t="s">
        <v>102</v>
      </c>
      <c r="M24">
        <v>109</v>
      </c>
      <c r="N24" t="s">
        <v>109</v>
      </c>
      <c r="O24" s="1">
        <v>1.3</v>
      </c>
      <c r="P24" s="1">
        <v>6849.6</v>
      </c>
      <c r="Q24" s="1">
        <f>(P24*Y24)/1000</f>
        <v>684.96</v>
      </c>
      <c r="R24" s="1"/>
      <c r="U24" s="1"/>
      <c r="V24" s="14">
        <v>0.6</v>
      </c>
      <c r="W24" s="1">
        <v>708.4</v>
      </c>
      <c r="X24">
        <v>4</v>
      </c>
      <c r="Y24">
        <v>100</v>
      </c>
      <c r="Z24" s="7">
        <v>70.84</v>
      </c>
      <c r="AA24" s="24">
        <v>27</v>
      </c>
      <c r="AB24" s="24">
        <v>209</v>
      </c>
      <c r="AC24" s="23" t="s">
        <v>172</v>
      </c>
      <c r="AD24" s="7" t="s">
        <v>160</v>
      </c>
      <c r="AE24" s="20">
        <v>3.4068999999999998</v>
      </c>
      <c r="AF24" s="20">
        <v>4.9561000000000002</v>
      </c>
      <c r="AG24" s="20">
        <v>2.4197000000000002</v>
      </c>
      <c r="AH24" s="21">
        <v>4.0552999999999999</v>
      </c>
      <c r="AI24" s="20">
        <v>2.1139999999999999</v>
      </c>
      <c r="AJ24" s="20">
        <f t="shared" si="9"/>
        <v>1.2928999999999999</v>
      </c>
      <c r="AK24" s="20">
        <f t="shared" si="10"/>
        <v>2.8421000000000003</v>
      </c>
      <c r="AL24" s="20">
        <f t="shared" si="11"/>
        <v>0.3057000000000003</v>
      </c>
      <c r="AM24" s="20">
        <f t="shared" si="12"/>
        <v>1.9413</v>
      </c>
      <c r="AN24" s="14">
        <v>927.2</v>
      </c>
      <c r="AO24" s="31">
        <f t="shared" si="2"/>
        <v>1.3944132873166522E-3</v>
      </c>
      <c r="AP24" s="29">
        <f t="shared" si="13"/>
        <v>1.3944132873166522</v>
      </c>
      <c r="AQ24" s="29">
        <f t="shared" si="3"/>
        <v>3.0652502157031926E-3</v>
      </c>
      <c r="AR24" s="29">
        <f t="shared" si="4"/>
        <v>3.0652502157031924</v>
      </c>
      <c r="AS24" s="29">
        <f t="shared" si="5"/>
        <v>3.2970232959447831E-4</v>
      </c>
      <c r="AT24" s="29">
        <f t="shared" si="6"/>
        <v>0.32970232959447832</v>
      </c>
      <c r="AU24" s="29">
        <f t="shared" si="7"/>
        <v>2.0937230371009491E-3</v>
      </c>
      <c r="AV24" s="29">
        <f t="shared" si="8"/>
        <v>2.0937230371009492</v>
      </c>
    </row>
    <row r="25" spans="1:49" x14ac:dyDescent="0.35">
      <c r="A25" s="11">
        <v>45068</v>
      </c>
      <c r="B25" s="12">
        <v>0.61111111111111105</v>
      </c>
      <c r="C25">
        <v>6</v>
      </c>
      <c r="D25">
        <v>32</v>
      </c>
      <c r="E25" t="s">
        <v>50</v>
      </c>
      <c r="F25" t="s">
        <v>156</v>
      </c>
      <c r="G25" t="s">
        <v>34</v>
      </c>
      <c r="H25">
        <v>46</v>
      </c>
      <c r="I25">
        <v>69</v>
      </c>
      <c r="J25" s="9">
        <v>1.77</v>
      </c>
      <c r="K25">
        <v>28</v>
      </c>
      <c r="L25" t="s">
        <v>102</v>
      </c>
      <c r="M25">
        <v>147</v>
      </c>
      <c r="R25" s="1">
        <v>1</v>
      </c>
      <c r="S25" s="18">
        <v>0.2</v>
      </c>
      <c r="T25" s="18">
        <v>4.4000000000000004</v>
      </c>
      <c r="U25" s="1">
        <f t="shared" si="1"/>
        <v>0.44000000000000006</v>
      </c>
      <c r="V25" s="14">
        <v>4.5999999999999996</v>
      </c>
      <c r="W25" s="1">
        <v>2088.1999999999998</v>
      </c>
      <c r="X25">
        <v>5</v>
      </c>
      <c r="Y25">
        <v>100</v>
      </c>
      <c r="Z25" s="7">
        <v>208.81999999999996</v>
      </c>
      <c r="AA25" s="24">
        <v>23</v>
      </c>
      <c r="AB25" s="24">
        <v>231</v>
      </c>
      <c r="AC25" s="23" t="s">
        <v>172</v>
      </c>
      <c r="AD25" s="7" t="s">
        <v>161</v>
      </c>
      <c r="AE25" s="20">
        <v>5.0340999999999996</v>
      </c>
      <c r="AF25" s="20">
        <v>16.311499999999999</v>
      </c>
      <c r="AG25" s="20">
        <v>4.3453999999999997</v>
      </c>
      <c r="AH25" s="21">
        <v>10.7035</v>
      </c>
      <c r="AI25" s="20">
        <v>3.1947000000000001</v>
      </c>
      <c r="AJ25" s="20">
        <f t="shared" si="9"/>
        <v>1.8393999999999995</v>
      </c>
      <c r="AK25" s="20">
        <f t="shared" si="10"/>
        <v>13.116799999999998</v>
      </c>
      <c r="AL25" s="20">
        <f t="shared" si="11"/>
        <v>1.1506999999999996</v>
      </c>
      <c r="AM25" s="20">
        <f t="shared" si="12"/>
        <v>7.5087999999999999</v>
      </c>
      <c r="AN25" s="15">
        <v>961.3</v>
      </c>
      <c r="AO25" s="31">
        <f t="shared" si="2"/>
        <v>1.9134505357328612E-3</v>
      </c>
      <c r="AP25" s="29">
        <f t="shared" si="13"/>
        <v>1.9134505357328613</v>
      </c>
      <c r="AQ25" s="29">
        <f t="shared" si="3"/>
        <v>1.3644855924269218E-2</v>
      </c>
      <c r="AR25" s="29">
        <f t="shared" si="4"/>
        <v>13.644855924269217</v>
      </c>
      <c r="AS25" s="29">
        <f t="shared" si="5"/>
        <v>1.1970248621658167E-3</v>
      </c>
      <c r="AT25" s="29">
        <f t="shared" si="6"/>
        <v>1.1970248621658166</v>
      </c>
      <c r="AU25" s="29">
        <f t="shared" si="7"/>
        <v>7.8110891501092274E-3</v>
      </c>
      <c r="AV25" s="29">
        <f t="shared" si="8"/>
        <v>7.8110891501092272</v>
      </c>
    </row>
    <row r="26" spans="1:49" x14ac:dyDescent="0.35">
      <c r="A26" s="11">
        <v>45068</v>
      </c>
      <c r="B26" s="12">
        <v>0.61458333333333337</v>
      </c>
      <c r="C26">
        <v>6</v>
      </c>
      <c r="D26">
        <v>33</v>
      </c>
      <c r="E26" t="s">
        <v>50</v>
      </c>
      <c r="F26" t="s">
        <v>156</v>
      </c>
      <c r="G26" t="s">
        <v>35</v>
      </c>
      <c r="H26">
        <v>37</v>
      </c>
      <c r="I26">
        <v>53</v>
      </c>
      <c r="J26" s="9">
        <v>1.151</v>
      </c>
      <c r="K26">
        <v>23</v>
      </c>
      <c r="L26" t="s">
        <v>101</v>
      </c>
      <c r="M26">
        <v>142</v>
      </c>
      <c r="U26" s="1"/>
      <c r="V26" s="15">
        <v>3.1</v>
      </c>
      <c r="W26" s="2">
        <v>1650.1</v>
      </c>
      <c r="X26">
        <v>3</v>
      </c>
      <c r="Y26">
        <v>100</v>
      </c>
      <c r="Z26" s="7">
        <v>165.01</v>
      </c>
      <c r="AA26" s="24">
        <v>30</v>
      </c>
      <c r="AB26" s="24">
        <v>229</v>
      </c>
      <c r="AC26" s="23" t="s">
        <v>173</v>
      </c>
      <c r="AD26" s="7" t="s">
        <v>160</v>
      </c>
      <c r="AE26" s="20">
        <v>4.5434000000000001</v>
      </c>
      <c r="AF26" s="20">
        <v>20.550599999999999</v>
      </c>
      <c r="AG26" s="20">
        <v>3.9895</v>
      </c>
      <c r="AH26" s="21">
        <v>12.1601</v>
      </c>
      <c r="AI26" s="20">
        <v>2.3412000000000002</v>
      </c>
      <c r="AJ26" s="20">
        <f t="shared" si="9"/>
        <v>2.2021999999999999</v>
      </c>
      <c r="AK26" s="20">
        <f t="shared" si="10"/>
        <v>18.209399999999999</v>
      </c>
      <c r="AL26" s="20">
        <f t="shared" si="11"/>
        <v>1.6482999999999999</v>
      </c>
      <c r="AM26" s="20">
        <f t="shared" si="12"/>
        <v>9.8188999999999993</v>
      </c>
      <c r="AN26" s="17">
        <v>929</v>
      </c>
      <c r="AO26" s="31">
        <f t="shared" si="2"/>
        <v>2.3705059203444562E-3</v>
      </c>
      <c r="AP26" s="29">
        <f t="shared" si="13"/>
        <v>2.3705059203444563</v>
      </c>
      <c r="AQ26" s="29">
        <f t="shared" si="3"/>
        <v>1.96010764262648E-2</v>
      </c>
      <c r="AR26" s="29">
        <f t="shared" si="4"/>
        <v>19.6010764262648</v>
      </c>
      <c r="AS26" s="29">
        <f t="shared" si="5"/>
        <v>1.7742734122712593E-3</v>
      </c>
      <c r="AT26" s="29">
        <f t="shared" si="6"/>
        <v>1.7742734122712593</v>
      </c>
      <c r="AU26" s="29">
        <f t="shared" si="7"/>
        <v>1.0569321851453175E-2</v>
      </c>
      <c r="AV26" s="29">
        <f t="shared" si="8"/>
        <v>10.569321851453175</v>
      </c>
    </row>
    <row r="27" spans="1:49" x14ac:dyDescent="0.35">
      <c r="A27" s="11">
        <v>45068</v>
      </c>
      <c r="B27" s="12">
        <v>0.61736111111111114</v>
      </c>
      <c r="C27">
        <v>6</v>
      </c>
      <c r="D27">
        <v>34</v>
      </c>
      <c r="E27" t="s">
        <v>50</v>
      </c>
      <c r="F27" t="s">
        <v>156</v>
      </c>
      <c r="G27" t="s">
        <v>36</v>
      </c>
      <c r="H27">
        <v>46</v>
      </c>
      <c r="I27">
        <v>71</v>
      </c>
      <c r="J27" s="9">
        <v>2.0409999999999999</v>
      </c>
      <c r="K27">
        <v>23</v>
      </c>
      <c r="L27" t="s">
        <v>102</v>
      </c>
      <c r="M27">
        <v>107</v>
      </c>
      <c r="R27">
        <v>1</v>
      </c>
      <c r="S27" s="18">
        <v>3.5</v>
      </c>
      <c r="T27" s="18">
        <v>4.3</v>
      </c>
      <c r="U27" s="1">
        <f t="shared" si="1"/>
        <v>0.43</v>
      </c>
      <c r="V27" s="16">
        <v>2</v>
      </c>
      <c r="W27" s="3">
        <v>1408.8</v>
      </c>
      <c r="X27">
        <v>5</v>
      </c>
      <c r="Y27">
        <v>100</v>
      </c>
      <c r="Z27" s="7">
        <v>140.88</v>
      </c>
      <c r="AA27" s="24">
        <v>23</v>
      </c>
      <c r="AB27" s="24">
        <v>185</v>
      </c>
      <c r="AC27" s="23" t="s">
        <v>173</v>
      </c>
      <c r="AD27" s="7" t="s">
        <v>161</v>
      </c>
      <c r="AE27" s="20">
        <v>4.4509999999999996</v>
      </c>
      <c r="AF27" s="20">
        <v>16.618500000000001</v>
      </c>
      <c r="AG27" s="20">
        <v>4.9283999999999999</v>
      </c>
      <c r="AH27" s="21">
        <v>9.3165999999999993</v>
      </c>
      <c r="AI27" s="20">
        <v>2.2031999999999998</v>
      </c>
      <c r="AJ27" s="20">
        <f t="shared" si="9"/>
        <v>2.2477999999999998</v>
      </c>
      <c r="AK27" s="20">
        <f t="shared" si="10"/>
        <v>14.415300000000002</v>
      </c>
      <c r="AL27" s="20">
        <f t="shared" si="11"/>
        <v>2.7252000000000001</v>
      </c>
      <c r="AM27" s="20">
        <f t="shared" si="12"/>
        <v>7.1133999999999995</v>
      </c>
      <c r="AN27" s="18">
        <v>960.5</v>
      </c>
      <c r="AO27" s="31">
        <f t="shared" si="2"/>
        <v>2.3402394586153042E-3</v>
      </c>
      <c r="AP27" s="29">
        <f t="shared" si="13"/>
        <v>2.3402394586153044</v>
      </c>
      <c r="AQ27" s="29">
        <f t="shared" si="3"/>
        <v>1.5008120770432069E-2</v>
      </c>
      <c r="AR27" s="29">
        <f t="shared" si="4"/>
        <v>15.008120770432068</v>
      </c>
      <c r="AS27" s="29">
        <f t="shared" si="5"/>
        <v>2.837272254034357E-3</v>
      </c>
      <c r="AT27" s="29">
        <f t="shared" si="6"/>
        <v>2.8372722540343571</v>
      </c>
      <c r="AU27" s="29">
        <f t="shared" si="7"/>
        <v>7.4059344091618939E-3</v>
      </c>
      <c r="AV27" s="29">
        <f t="shared" si="8"/>
        <v>7.4059344091618939</v>
      </c>
      <c r="AW27" t="s">
        <v>130</v>
      </c>
    </row>
    <row r="28" spans="1:49" x14ac:dyDescent="0.35">
      <c r="A28" s="11">
        <v>45069</v>
      </c>
      <c r="B28" s="12">
        <v>0.3743055555555555</v>
      </c>
      <c r="C28">
        <v>6</v>
      </c>
      <c r="D28">
        <v>35</v>
      </c>
      <c r="E28" t="s">
        <v>51</v>
      </c>
      <c r="F28" t="s">
        <v>156</v>
      </c>
      <c r="G28" t="s">
        <v>37</v>
      </c>
      <c r="H28">
        <v>40</v>
      </c>
      <c r="I28">
        <v>60</v>
      </c>
      <c r="J28" s="9">
        <v>1.284</v>
      </c>
      <c r="K28">
        <v>28</v>
      </c>
      <c r="L28" t="s">
        <v>101</v>
      </c>
      <c r="M28">
        <v>122</v>
      </c>
      <c r="N28" t="s">
        <v>109</v>
      </c>
      <c r="O28" s="1">
        <v>0.9</v>
      </c>
      <c r="P28" s="1">
        <v>8316.4</v>
      </c>
      <c r="Q28" s="1">
        <f>(P28*Y28)/1000</f>
        <v>831.64</v>
      </c>
      <c r="R28" s="1">
        <v>1</v>
      </c>
      <c r="S28" s="18">
        <v>3.1</v>
      </c>
      <c r="T28" s="18">
        <v>7</v>
      </c>
      <c r="U28" s="1">
        <f t="shared" si="1"/>
        <v>0.7</v>
      </c>
      <c r="V28" s="14">
        <v>1.4</v>
      </c>
      <c r="W28" s="1">
        <v>1272.8</v>
      </c>
      <c r="X28">
        <v>5</v>
      </c>
      <c r="Y28">
        <v>100</v>
      </c>
      <c r="Z28" s="7">
        <v>127.28</v>
      </c>
      <c r="AA28" s="24">
        <v>27</v>
      </c>
      <c r="AB28" s="24">
        <v>232</v>
      </c>
      <c r="AC28" s="23" t="s">
        <v>172</v>
      </c>
      <c r="AD28" s="7" t="s">
        <v>160</v>
      </c>
      <c r="AE28" s="20">
        <v>5.9017999999999997</v>
      </c>
      <c r="AF28" s="20">
        <v>25.4695</v>
      </c>
      <c r="AG28" s="20">
        <v>6.7069999999999999</v>
      </c>
      <c r="AH28" s="21">
        <v>17.458300000000001</v>
      </c>
      <c r="AI28" s="20">
        <v>2.4232999999999998</v>
      </c>
      <c r="AJ28" s="20">
        <f t="shared" si="9"/>
        <v>3.4784999999999999</v>
      </c>
      <c r="AK28" s="20">
        <f t="shared" si="10"/>
        <v>23.046199999999999</v>
      </c>
      <c r="AL28" s="20">
        <f t="shared" si="11"/>
        <v>4.2836999999999996</v>
      </c>
      <c r="AM28" s="20">
        <f t="shared" si="12"/>
        <v>15.035000000000002</v>
      </c>
      <c r="AN28" s="18">
        <v>923.1</v>
      </c>
      <c r="AO28" s="31">
        <f t="shared" si="2"/>
        <v>3.7682807929801752E-3</v>
      </c>
      <c r="AP28" s="29">
        <f t="shared" si="13"/>
        <v>3.7682807929801752</v>
      </c>
      <c r="AQ28" s="29">
        <f t="shared" si="3"/>
        <v>2.4966092514353805E-2</v>
      </c>
      <c r="AR28" s="29">
        <f t="shared" si="4"/>
        <v>24.966092514353804</v>
      </c>
      <c r="AS28" s="29">
        <f t="shared" si="5"/>
        <v>4.6405589860253485E-3</v>
      </c>
      <c r="AT28" s="29">
        <f t="shared" si="6"/>
        <v>4.6405589860253489</v>
      </c>
      <c r="AU28" s="29">
        <f t="shared" si="7"/>
        <v>1.6287509478929697E-2</v>
      </c>
      <c r="AV28" s="29">
        <f t="shared" si="8"/>
        <v>16.287509478929696</v>
      </c>
    </row>
    <row r="29" spans="1:49" x14ac:dyDescent="0.35">
      <c r="A29" s="11">
        <v>45069</v>
      </c>
      <c r="B29" s="12">
        <v>0.37777777777777777</v>
      </c>
      <c r="C29">
        <v>6</v>
      </c>
      <c r="D29">
        <v>36</v>
      </c>
      <c r="E29" t="s">
        <v>50</v>
      </c>
      <c r="F29" t="s">
        <v>156</v>
      </c>
      <c r="G29" t="s">
        <v>38</v>
      </c>
      <c r="H29">
        <v>48</v>
      </c>
      <c r="I29">
        <v>73</v>
      </c>
      <c r="J29" s="9">
        <v>2.202</v>
      </c>
      <c r="M29">
        <v>248</v>
      </c>
      <c r="R29" s="1">
        <v>1</v>
      </c>
      <c r="S29" s="15">
        <v>5.8</v>
      </c>
      <c r="T29" s="15">
        <v>6.3</v>
      </c>
      <c r="U29" s="1">
        <f t="shared" si="1"/>
        <v>0.63</v>
      </c>
      <c r="V29" s="14">
        <v>0.3</v>
      </c>
      <c r="W29" s="1">
        <v>2055.6999999999998</v>
      </c>
      <c r="X29">
        <v>5</v>
      </c>
      <c r="Y29">
        <v>100</v>
      </c>
      <c r="Z29" s="7">
        <v>205.56999999999996</v>
      </c>
      <c r="AA29" s="24">
        <v>15</v>
      </c>
      <c r="AB29" s="24">
        <v>318</v>
      </c>
      <c r="AC29" s="23" t="s">
        <v>172</v>
      </c>
      <c r="AD29" s="7" t="s">
        <v>161</v>
      </c>
      <c r="AE29" s="20">
        <v>8.6325000000000003</v>
      </c>
      <c r="AF29" s="20">
        <v>48.314700000000002</v>
      </c>
      <c r="AG29" s="20">
        <v>6.5178000000000003</v>
      </c>
      <c r="AH29" s="21">
        <v>25.293399999999998</v>
      </c>
      <c r="AI29" s="20">
        <v>2.0099999999999998</v>
      </c>
      <c r="AJ29" s="20">
        <f t="shared" si="9"/>
        <v>6.6225000000000005</v>
      </c>
      <c r="AK29" s="20">
        <f t="shared" si="10"/>
        <v>46.304700000000004</v>
      </c>
      <c r="AL29" s="20">
        <f t="shared" si="11"/>
        <v>4.5078000000000005</v>
      </c>
      <c r="AM29" s="20">
        <f t="shared" si="12"/>
        <v>23.2834</v>
      </c>
      <c r="AN29" s="18">
        <v>923.5</v>
      </c>
      <c r="AO29" s="31">
        <f t="shared" si="2"/>
        <v>7.171088251218192E-3</v>
      </c>
      <c r="AP29" s="29">
        <f t="shared" si="13"/>
        <v>7.1710882512181922</v>
      </c>
      <c r="AQ29" s="29">
        <f t="shared" si="3"/>
        <v>5.0140443963183547E-2</v>
      </c>
      <c r="AR29" s="29">
        <f t="shared" si="4"/>
        <v>50.14044396318355</v>
      </c>
      <c r="AS29" s="29">
        <f t="shared" si="5"/>
        <v>4.8812127774769901E-3</v>
      </c>
      <c r="AT29" s="29">
        <f t="shared" si="6"/>
        <v>4.88121277747699</v>
      </c>
      <c r="AU29" s="29">
        <f t="shared" si="7"/>
        <v>2.5212127774769898E-2</v>
      </c>
      <c r="AV29" s="29">
        <f t="shared" si="8"/>
        <v>25.212127774769897</v>
      </c>
      <c r="AW29" t="s">
        <v>131</v>
      </c>
    </row>
    <row r="30" spans="1:49" x14ac:dyDescent="0.35">
      <c r="A30" s="11">
        <v>45069</v>
      </c>
      <c r="B30" s="12">
        <v>0.38194444444444442</v>
      </c>
      <c r="C30">
        <v>6</v>
      </c>
      <c r="D30">
        <v>37</v>
      </c>
      <c r="E30" t="s">
        <v>51</v>
      </c>
      <c r="F30" t="s">
        <v>156</v>
      </c>
      <c r="G30" t="s">
        <v>39</v>
      </c>
      <c r="H30">
        <v>40</v>
      </c>
      <c r="I30">
        <v>67</v>
      </c>
      <c r="J30" s="9">
        <v>1.3540000000000001</v>
      </c>
      <c r="K30">
        <v>28</v>
      </c>
      <c r="L30" t="s">
        <v>100</v>
      </c>
      <c r="M30">
        <v>117</v>
      </c>
      <c r="N30" t="s">
        <v>109</v>
      </c>
      <c r="O30" s="2">
        <v>0.9</v>
      </c>
      <c r="P30" s="2">
        <v>8819.2000000000007</v>
      </c>
      <c r="Q30" s="1">
        <f>(P30*Y30)/1000</f>
        <v>881.92000000000007</v>
      </c>
      <c r="R30" s="1">
        <v>2</v>
      </c>
      <c r="S30" s="14">
        <v>3.2</v>
      </c>
      <c r="T30" s="14">
        <v>8.1</v>
      </c>
      <c r="U30" s="1">
        <f t="shared" si="1"/>
        <v>0.81</v>
      </c>
      <c r="V30" s="14">
        <v>4.4000000000000004</v>
      </c>
      <c r="W30" s="1">
        <v>1657.9</v>
      </c>
      <c r="X30">
        <v>5</v>
      </c>
      <c r="Y30">
        <v>100</v>
      </c>
      <c r="Z30" s="7">
        <v>165.79</v>
      </c>
      <c r="AA30" s="24">
        <v>22</v>
      </c>
      <c r="AB30" s="24">
        <v>189</v>
      </c>
      <c r="AC30" s="23" t="s">
        <v>173</v>
      </c>
      <c r="AD30" s="7" t="s">
        <v>160</v>
      </c>
      <c r="AE30" s="20">
        <v>4.5186999999999999</v>
      </c>
      <c r="AF30" s="20">
        <v>15.1342</v>
      </c>
      <c r="AG30" s="20">
        <v>1.9517</v>
      </c>
      <c r="AH30" s="21">
        <v>5.9166999999999996</v>
      </c>
      <c r="AI30" s="20">
        <v>1.7494000000000001</v>
      </c>
      <c r="AJ30" s="20">
        <f t="shared" si="9"/>
        <v>2.7692999999999999</v>
      </c>
      <c r="AK30" s="20">
        <f t="shared" si="10"/>
        <v>13.3848</v>
      </c>
      <c r="AL30" s="20">
        <f t="shared" si="11"/>
        <v>0.20229999999999992</v>
      </c>
      <c r="AM30" s="20">
        <f t="shared" si="12"/>
        <v>4.1672999999999991</v>
      </c>
      <c r="AN30" s="18">
        <v>900.4</v>
      </c>
      <c r="AO30" s="31">
        <f t="shared" si="2"/>
        <v>3.0756330519768993E-3</v>
      </c>
      <c r="AP30" s="29">
        <f t="shared" si="13"/>
        <v>3.0756330519768991</v>
      </c>
      <c r="AQ30" s="29">
        <f t="shared" si="3"/>
        <v>1.4865393158596181E-2</v>
      </c>
      <c r="AR30" s="29">
        <f t="shared" si="4"/>
        <v>14.865393158596181</v>
      </c>
      <c r="AS30" s="29">
        <f t="shared" si="5"/>
        <v>2.2467792092403368E-4</v>
      </c>
      <c r="AT30" s="29">
        <f t="shared" si="6"/>
        <v>0.22467792092403369</v>
      </c>
      <c r="AU30" s="29">
        <f t="shared" si="7"/>
        <v>4.6282763216348279E-3</v>
      </c>
      <c r="AV30" s="29">
        <f t="shared" si="8"/>
        <v>4.6282763216348277</v>
      </c>
    </row>
    <row r="31" spans="1:49" x14ac:dyDescent="0.35">
      <c r="A31" s="11">
        <v>45069</v>
      </c>
      <c r="B31" s="12">
        <v>0.38541666666666669</v>
      </c>
      <c r="C31">
        <v>6</v>
      </c>
      <c r="D31">
        <v>38</v>
      </c>
      <c r="E31" t="s">
        <v>50</v>
      </c>
      <c r="F31" t="s">
        <v>156</v>
      </c>
      <c r="G31" t="s">
        <v>40</v>
      </c>
      <c r="H31">
        <v>45</v>
      </c>
      <c r="I31">
        <v>68</v>
      </c>
      <c r="J31" s="9">
        <v>2.06</v>
      </c>
      <c r="K31">
        <v>28</v>
      </c>
      <c r="L31" t="s">
        <v>102</v>
      </c>
      <c r="M31">
        <v>123</v>
      </c>
      <c r="U31" s="1"/>
      <c r="V31" s="14">
        <v>1.9</v>
      </c>
      <c r="W31" s="1">
        <v>1329.7</v>
      </c>
      <c r="X31">
        <v>5</v>
      </c>
      <c r="Y31">
        <v>100</v>
      </c>
      <c r="Z31" s="7">
        <v>132.97</v>
      </c>
      <c r="AA31" s="24">
        <v>19</v>
      </c>
      <c r="AB31" s="24">
        <v>199</v>
      </c>
      <c r="AC31" s="23" t="s">
        <v>173</v>
      </c>
      <c r="AD31" s="7" t="s">
        <v>160</v>
      </c>
      <c r="AE31" s="20">
        <v>3.8336999999999999</v>
      </c>
      <c r="AF31" s="20">
        <v>9.8270999999999997</v>
      </c>
      <c r="AG31" s="20">
        <v>3.9051</v>
      </c>
      <c r="AH31" s="21">
        <v>8.5765999999999991</v>
      </c>
      <c r="AI31" s="20">
        <v>1.1255999999999999</v>
      </c>
      <c r="AJ31" s="20">
        <f t="shared" si="9"/>
        <v>2.7081</v>
      </c>
      <c r="AK31" s="20">
        <f t="shared" si="10"/>
        <v>8.7014999999999993</v>
      </c>
      <c r="AL31" s="20">
        <f t="shared" si="11"/>
        <v>2.7795000000000001</v>
      </c>
      <c r="AM31" s="20">
        <f t="shared" si="12"/>
        <v>7.4509999999999987</v>
      </c>
      <c r="AN31" s="18">
        <v>899.9</v>
      </c>
      <c r="AO31" s="31">
        <f t="shared" si="2"/>
        <v>3.0093343704856094E-3</v>
      </c>
      <c r="AP31" s="29">
        <f t="shared" si="13"/>
        <v>3.0093343704856093</v>
      </c>
      <c r="AQ31" s="29">
        <f t="shared" si="3"/>
        <v>9.6694077119679964E-3</v>
      </c>
      <c r="AR31" s="29">
        <f t="shared" si="4"/>
        <v>9.6694077119679971</v>
      </c>
      <c r="AS31" s="29">
        <f t="shared" si="5"/>
        <v>3.0886765196132906E-3</v>
      </c>
      <c r="AT31" s="29">
        <f t="shared" si="6"/>
        <v>3.0886765196132906</v>
      </c>
      <c r="AU31" s="29">
        <f t="shared" si="7"/>
        <v>8.2798088676519603E-3</v>
      </c>
      <c r="AV31" s="29">
        <f t="shared" si="8"/>
        <v>8.2798088676519601</v>
      </c>
      <c r="AW31" t="s">
        <v>132</v>
      </c>
    </row>
    <row r="32" spans="1:49" x14ac:dyDescent="0.35">
      <c r="A32" s="11">
        <v>45069</v>
      </c>
      <c r="B32" s="12">
        <v>0.59791666666666665</v>
      </c>
      <c r="C32">
        <v>3</v>
      </c>
      <c r="D32">
        <v>39</v>
      </c>
      <c r="E32" t="s">
        <v>50</v>
      </c>
      <c r="F32" t="s">
        <v>156</v>
      </c>
      <c r="G32" t="s">
        <v>41</v>
      </c>
      <c r="H32">
        <v>43</v>
      </c>
      <c r="I32">
        <v>70</v>
      </c>
      <c r="J32" s="9">
        <v>1.766</v>
      </c>
      <c r="K32">
        <v>23</v>
      </c>
      <c r="L32" t="s">
        <v>101</v>
      </c>
      <c r="M32">
        <v>242</v>
      </c>
      <c r="R32" s="1">
        <v>2</v>
      </c>
      <c r="S32" s="14">
        <v>11.4</v>
      </c>
      <c r="T32" s="14">
        <v>7.8</v>
      </c>
      <c r="U32" s="1">
        <f t="shared" si="1"/>
        <v>0.78</v>
      </c>
      <c r="V32" s="14">
        <v>3.9</v>
      </c>
      <c r="W32" s="1">
        <v>2719.2</v>
      </c>
      <c r="X32">
        <v>5</v>
      </c>
      <c r="Y32">
        <v>100</v>
      </c>
      <c r="Z32" s="7">
        <v>271.92</v>
      </c>
      <c r="AA32" s="24">
        <v>27</v>
      </c>
      <c r="AB32" s="24">
        <v>321</v>
      </c>
      <c r="AC32" s="23" t="s">
        <v>172</v>
      </c>
      <c r="AD32" s="7" t="s">
        <v>160</v>
      </c>
      <c r="AE32" s="20">
        <v>5.5941000000000001</v>
      </c>
      <c r="AF32" s="20">
        <v>30.822399999999998</v>
      </c>
      <c r="AG32" s="20">
        <v>5.1275000000000004</v>
      </c>
      <c r="AH32" s="21">
        <v>20.002600000000001</v>
      </c>
      <c r="AI32" s="20">
        <v>1.7766</v>
      </c>
      <c r="AJ32" s="20">
        <f t="shared" si="9"/>
        <v>3.8174999999999999</v>
      </c>
      <c r="AK32" s="20">
        <f t="shared" si="10"/>
        <v>29.0458</v>
      </c>
      <c r="AL32" s="20">
        <f t="shared" si="11"/>
        <v>3.3509000000000002</v>
      </c>
      <c r="AM32" s="20">
        <f t="shared" si="12"/>
        <v>18.226000000000003</v>
      </c>
      <c r="AN32" s="18">
        <v>957.5</v>
      </c>
      <c r="AO32" s="31">
        <f t="shared" si="2"/>
        <v>3.9869451697127937E-3</v>
      </c>
      <c r="AP32" s="29">
        <f t="shared" si="13"/>
        <v>3.9869451697127936</v>
      </c>
      <c r="AQ32" s="29">
        <f t="shared" si="3"/>
        <v>3.0335039164490863E-2</v>
      </c>
      <c r="AR32" s="29">
        <f t="shared" si="4"/>
        <v>30.335039164490862</v>
      </c>
      <c r="AS32" s="29">
        <f t="shared" si="5"/>
        <v>3.4996344647519584E-3</v>
      </c>
      <c r="AT32" s="29">
        <f t="shared" si="6"/>
        <v>3.4996344647519586</v>
      </c>
      <c r="AU32" s="29">
        <f t="shared" si="7"/>
        <v>1.9034986945169717E-2</v>
      </c>
      <c r="AV32" s="29">
        <f t="shared" si="8"/>
        <v>19.034986945169717</v>
      </c>
    </row>
    <row r="33" spans="1:49" x14ac:dyDescent="0.35">
      <c r="A33" s="11">
        <v>45069</v>
      </c>
      <c r="B33" s="12">
        <v>0.6020833333333333</v>
      </c>
      <c r="C33">
        <v>3</v>
      </c>
      <c r="D33">
        <v>40</v>
      </c>
      <c r="E33" t="s">
        <v>50</v>
      </c>
      <c r="F33" t="s">
        <v>156</v>
      </c>
      <c r="G33" t="s">
        <v>42</v>
      </c>
      <c r="H33">
        <v>44</v>
      </c>
      <c r="I33">
        <v>70</v>
      </c>
      <c r="J33" s="9">
        <v>1.86</v>
      </c>
      <c r="K33">
        <v>23</v>
      </c>
      <c r="L33" t="s">
        <v>102</v>
      </c>
      <c r="M33">
        <v>115</v>
      </c>
      <c r="R33" s="1">
        <v>2</v>
      </c>
      <c r="S33" s="14">
        <v>19.3</v>
      </c>
      <c r="T33" s="14">
        <v>6.4</v>
      </c>
      <c r="U33" s="1">
        <f t="shared" si="1"/>
        <v>0.64</v>
      </c>
      <c r="V33" s="14">
        <v>1</v>
      </c>
      <c r="W33" s="1">
        <v>3430.1</v>
      </c>
      <c r="X33">
        <v>5</v>
      </c>
      <c r="Y33">
        <v>100</v>
      </c>
      <c r="Z33" s="7">
        <v>343.01</v>
      </c>
      <c r="AA33" s="24">
        <v>21</v>
      </c>
      <c r="AB33" s="24">
        <v>191</v>
      </c>
      <c r="AC33" s="23" t="s">
        <v>172</v>
      </c>
      <c r="AD33" s="7" t="s">
        <v>161</v>
      </c>
      <c r="AE33" s="20">
        <v>7.3109999999999999</v>
      </c>
      <c r="AF33" s="20">
        <v>42.789200000000001</v>
      </c>
      <c r="AG33" s="20">
        <v>6.8221999999999996</v>
      </c>
      <c r="AH33" s="21">
        <v>27.869399999999999</v>
      </c>
      <c r="AI33" s="20">
        <v>2.0931000000000002</v>
      </c>
      <c r="AJ33" s="20">
        <f t="shared" si="9"/>
        <v>5.2179000000000002</v>
      </c>
      <c r="AK33" s="20">
        <f t="shared" si="10"/>
        <v>40.696100000000001</v>
      </c>
      <c r="AL33" s="20">
        <f t="shared" si="11"/>
        <v>4.729099999999999</v>
      </c>
      <c r="AM33" s="20">
        <f t="shared" si="12"/>
        <v>25.776299999999999</v>
      </c>
      <c r="AN33" s="17">
        <v>907.9</v>
      </c>
      <c r="AO33" s="31">
        <f t="shared" si="2"/>
        <v>5.7472188567022804E-3</v>
      </c>
      <c r="AP33" s="29">
        <f t="shared" si="13"/>
        <v>5.7472188567022808</v>
      </c>
      <c r="AQ33" s="29">
        <f t="shared" si="3"/>
        <v>4.4824430003304334E-2</v>
      </c>
      <c r="AR33" s="29">
        <f t="shared" si="4"/>
        <v>44.824430003304336</v>
      </c>
      <c r="AS33" s="29">
        <f t="shared" si="5"/>
        <v>5.2088335719792916E-3</v>
      </c>
      <c r="AT33" s="29">
        <f t="shared" si="6"/>
        <v>5.2088335719792918</v>
      </c>
      <c r="AU33" s="29">
        <f t="shared" si="7"/>
        <v>2.83911223703051E-2</v>
      </c>
      <c r="AV33" s="29">
        <f t="shared" si="8"/>
        <v>28.391122370305101</v>
      </c>
    </row>
    <row r="34" spans="1:49" x14ac:dyDescent="0.35">
      <c r="A34" s="11">
        <v>45069</v>
      </c>
      <c r="B34" s="12">
        <v>0.60486111111111118</v>
      </c>
      <c r="C34">
        <v>3</v>
      </c>
      <c r="D34">
        <v>41</v>
      </c>
      <c r="E34" t="s">
        <v>50</v>
      </c>
      <c r="F34" t="s">
        <v>156</v>
      </c>
      <c r="G34" t="s">
        <v>43</v>
      </c>
      <c r="H34">
        <v>43</v>
      </c>
      <c r="I34">
        <v>61</v>
      </c>
      <c r="J34" s="9">
        <v>1.752</v>
      </c>
      <c r="K34">
        <v>23</v>
      </c>
      <c r="L34" t="s">
        <v>102</v>
      </c>
      <c r="M34">
        <v>147</v>
      </c>
      <c r="R34" s="1">
        <v>2</v>
      </c>
      <c r="S34" s="14">
        <v>3.2</v>
      </c>
      <c r="T34" s="14">
        <v>8.3000000000000007</v>
      </c>
      <c r="U34" s="1">
        <f t="shared" si="1"/>
        <v>0.83000000000000007</v>
      </c>
      <c r="V34" s="15">
        <v>3.3</v>
      </c>
      <c r="W34" s="2">
        <v>3744</v>
      </c>
      <c r="X34">
        <v>5</v>
      </c>
      <c r="Y34">
        <v>100</v>
      </c>
      <c r="Z34" s="7">
        <v>374.4</v>
      </c>
      <c r="AA34" s="24">
        <v>22</v>
      </c>
      <c r="AB34" s="24">
        <v>240</v>
      </c>
      <c r="AC34" s="23" t="s">
        <v>173</v>
      </c>
      <c r="AD34" s="7" t="s">
        <v>160</v>
      </c>
      <c r="AE34" s="20">
        <v>4.7915000000000001</v>
      </c>
      <c r="AF34" s="20">
        <v>13.6944</v>
      </c>
      <c r="AG34" s="20">
        <v>3.4756</v>
      </c>
      <c r="AH34" s="21">
        <v>9.6606000000000005</v>
      </c>
      <c r="AI34" s="20">
        <v>2.6337999999999999</v>
      </c>
      <c r="AJ34" s="20">
        <f t="shared" si="9"/>
        <v>2.1577000000000002</v>
      </c>
      <c r="AK34" s="20">
        <f t="shared" si="10"/>
        <v>11.060600000000001</v>
      </c>
      <c r="AL34" s="20">
        <f t="shared" si="11"/>
        <v>0.8418000000000001</v>
      </c>
      <c r="AM34" s="20">
        <f t="shared" si="12"/>
        <v>7.0268000000000006</v>
      </c>
      <c r="AN34" s="14">
        <v>932</v>
      </c>
      <c r="AO34" s="31">
        <f t="shared" si="2"/>
        <v>2.3151287553648072E-3</v>
      </c>
      <c r="AP34" s="29">
        <f t="shared" si="13"/>
        <v>2.3151287553648072</v>
      </c>
      <c r="AQ34" s="29">
        <f t="shared" si="3"/>
        <v>1.1867596566523607E-2</v>
      </c>
      <c r="AR34" s="29">
        <f t="shared" si="4"/>
        <v>11.867596566523607</v>
      </c>
      <c r="AS34" s="29">
        <f t="shared" si="5"/>
        <v>9.0321888412017183E-4</v>
      </c>
      <c r="AT34" s="29">
        <f t="shared" si="6"/>
        <v>0.90321888412017182</v>
      </c>
      <c r="AU34" s="29">
        <f t="shared" si="7"/>
        <v>7.5394849785407735E-3</v>
      </c>
      <c r="AV34" s="29">
        <f t="shared" si="8"/>
        <v>7.5394849785407736</v>
      </c>
      <c r="AW34" t="s">
        <v>133</v>
      </c>
    </row>
    <row r="35" spans="1:49" x14ac:dyDescent="0.35">
      <c r="A35" s="11">
        <v>45069</v>
      </c>
      <c r="B35" s="12">
        <v>0.60833333333333328</v>
      </c>
      <c r="D35">
        <v>42</v>
      </c>
      <c r="E35" t="s">
        <v>50</v>
      </c>
      <c r="F35" t="s">
        <v>156</v>
      </c>
      <c r="G35" t="s">
        <v>135</v>
      </c>
      <c r="H35">
        <v>42</v>
      </c>
      <c r="I35">
        <v>66</v>
      </c>
      <c r="J35" s="9">
        <v>1.526</v>
      </c>
      <c r="U35" s="1"/>
      <c r="V35" s="14"/>
      <c r="W35" s="1"/>
      <c r="AA35" s="24">
        <v>18</v>
      </c>
      <c r="AB35" s="24">
        <v>195</v>
      </c>
      <c r="AC35" s="23" t="s">
        <v>173</v>
      </c>
      <c r="AD35" s="7" t="s">
        <v>161</v>
      </c>
      <c r="AE35" s="20">
        <v>6.3922999999999996</v>
      </c>
      <c r="AF35" s="20">
        <v>32.838700000000003</v>
      </c>
      <c r="AG35" s="20">
        <v>5.3719999999999999</v>
      </c>
      <c r="AH35" s="21">
        <v>17.232299999999999</v>
      </c>
      <c r="AI35" s="20">
        <v>1.8211999999999999</v>
      </c>
      <c r="AJ35" s="20">
        <f t="shared" si="9"/>
        <v>4.5710999999999995</v>
      </c>
      <c r="AK35" s="20">
        <f t="shared" si="10"/>
        <v>31.017500000000002</v>
      </c>
      <c r="AL35" s="20">
        <f t="shared" si="11"/>
        <v>3.5507999999999997</v>
      </c>
      <c r="AM35" s="20">
        <f t="shared" si="12"/>
        <v>15.411099999999999</v>
      </c>
      <c r="AN35" s="14">
        <v>942.9</v>
      </c>
      <c r="AO35" s="31">
        <f t="shared" si="2"/>
        <v>4.8479160038180083E-3</v>
      </c>
      <c r="AP35" s="29">
        <f t="shared" si="13"/>
        <v>4.8479160038180087</v>
      </c>
      <c r="AQ35" s="29">
        <f t="shared" si="3"/>
        <v>3.289585321879309E-2</v>
      </c>
      <c r="AR35" s="29">
        <f t="shared" si="4"/>
        <v>32.895853218793093</v>
      </c>
      <c r="AS35" s="29">
        <f t="shared" si="5"/>
        <v>3.7658288259624561E-3</v>
      </c>
      <c r="AT35" s="29">
        <f t="shared" si="6"/>
        <v>3.7658288259624562</v>
      </c>
      <c r="AU35" s="29">
        <f t="shared" si="7"/>
        <v>1.6344363135009015E-2</v>
      </c>
      <c r="AV35" s="29">
        <f t="shared" si="8"/>
        <v>16.344363135009015</v>
      </c>
      <c r="AW35" t="s">
        <v>134</v>
      </c>
    </row>
    <row r="36" spans="1:49" x14ac:dyDescent="0.35">
      <c r="A36" s="11">
        <v>45070</v>
      </c>
      <c r="B36" s="12">
        <v>0.37638888888888888</v>
      </c>
      <c r="C36">
        <v>3</v>
      </c>
      <c r="D36">
        <v>43</v>
      </c>
      <c r="E36" t="s">
        <v>51</v>
      </c>
      <c r="F36" t="s">
        <v>156</v>
      </c>
      <c r="G36" t="s">
        <v>44</v>
      </c>
      <c r="H36">
        <v>41</v>
      </c>
      <c r="I36">
        <v>61</v>
      </c>
      <c r="J36" s="9">
        <v>1.286</v>
      </c>
      <c r="K36">
        <v>28</v>
      </c>
      <c r="L36" t="s">
        <v>100</v>
      </c>
      <c r="M36">
        <v>148</v>
      </c>
      <c r="N36" t="s">
        <v>109</v>
      </c>
      <c r="O36" s="3">
        <v>2.8827999999999999E-2</v>
      </c>
      <c r="P36" s="3">
        <v>9747.4</v>
      </c>
      <c r="Q36" s="1">
        <f t="shared" ref="Q36:Q41" si="14">(P36*Y36)/1000</f>
        <v>974.74</v>
      </c>
      <c r="R36" s="1">
        <v>2</v>
      </c>
      <c r="S36" s="14">
        <v>9.3000000000000007</v>
      </c>
      <c r="T36" s="14">
        <v>5.2</v>
      </c>
      <c r="U36" s="1">
        <f t="shared" si="1"/>
        <v>0.52</v>
      </c>
      <c r="V36" s="16">
        <v>0.5</v>
      </c>
      <c r="W36" s="3">
        <v>1324.3</v>
      </c>
      <c r="X36">
        <v>5</v>
      </c>
      <c r="Y36">
        <v>100</v>
      </c>
      <c r="Z36" s="7">
        <v>132.43</v>
      </c>
      <c r="AA36" s="24">
        <v>29</v>
      </c>
      <c r="AB36" s="24">
        <v>215</v>
      </c>
      <c r="AC36" s="23" t="s">
        <v>172</v>
      </c>
      <c r="AD36" s="7" t="s">
        <v>160</v>
      </c>
      <c r="AE36" s="20">
        <v>5.3362999999999996</v>
      </c>
      <c r="AF36" s="20">
        <v>24.126300000000001</v>
      </c>
      <c r="AG36" s="20">
        <v>7.3018000000000001</v>
      </c>
      <c r="AH36" s="21">
        <v>15.2333</v>
      </c>
      <c r="AI36" s="20">
        <v>2.0720000000000001</v>
      </c>
      <c r="AJ36" s="20">
        <f t="shared" si="9"/>
        <v>3.2642999999999995</v>
      </c>
      <c r="AK36" s="20">
        <f t="shared" si="10"/>
        <v>22.054300000000001</v>
      </c>
      <c r="AL36" s="20">
        <f t="shared" si="11"/>
        <v>5.2298</v>
      </c>
      <c r="AM36" s="20">
        <f t="shared" si="12"/>
        <v>13.161300000000001</v>
      </c>
      <c r="AN36" s="14">
        <v>712.6</v>
      </c>
      <c r="AO36" s="31">
        <f t="shared" si="2"/>
        <v>4.5808307605950038E-3</v>
      </c>
      <c r="AP36" s="29">
        <f t="shared" si="13"/>
        <v>4.5808307605950036</v>
      </c>
      <c r="AQ36" s="29">
        <f t="shared" si="3"/>
        <v>3.0949059781083359E-2</v>
      </c>
      <c r="AR36" s="29">
        <f t="shared" si="4"/>
        <v>30.94905978108336</v>
      </c>
      <c r="AS36" s="29">
        <f t="shared" si="5"/>
        <v>7.3390401347179345E-3</v>
      </c>
      <c r="AT36" s="29">
        <f t="shared" si="6"/>
        <v>7.3390401347179344</v>
      </c>
      <c r="AU36" s="29">
        <f t="shared" si="7"/>
        <v>1.8469407802413698E-2</v>
      </c>
      <c r="AV36" s="29">
        <f t="shared" si="8"/>
        <v>18.469407802413699</v>
      </c>
    </row>
    <row r="37" spans="1:49" x14ac:dyDescent="0.35">
      <c r="A37" s="11">
        <v>45070</v>
      </c>
      <c r="B37" s="12">
        <v>0.38055555555555554</v>
      </c>
      <c r="C37">
        <v>3</v>
      </c>
      <c r="D37">
        <v>44</v>
      </c>
      <c r="E37" t="s">
        <v>51</v>
      </c>
      <c r="F37" t="s">
        <v>156</v>
      </c>
      <c r="G37" t="s">
        <v>45</v>
      </c>
      <c r="H37">
        <v>43</v>
      </c>
      <c r="I37">
        <v>66</v>
      </c>
      <c r="J37" s="9">
        <v>1.585</v>
      </c>
      <c r="K37">
        <v>28</v>
      </c>
      <c r="L37" t="s">
        <v>100</v>
      </c>
      <c r="M37">
        <v>110</v>
      </c>
      <c r="N37" t="s">
        <v>109</v>
      </c>
      <c r="O37" s="1">
        <v>0.7</v>
      </c>
      <c r="P37" s="1">
        <v>9664.4</v>
      </c>
      <c r="Q37" s="1">
        <f t="shared" si="14"/>
        <v>966.44</v>
      </c>
      <c r="R37" s="1">
        <v>2</v>
      </c>
      <c r="S37" s="14">
        <v>1.5</v>
      </c>
      <c r="T37" s="14">
        <v>6</v>
      </c>
      <c r="U37" s="1">
        <f t="shared" si="1"/>
        <v>0.6</v>
      </c>
      <c r="V37" s="14">
        <v>1.4</v>
      </c>
      <c r="W37" s="1">
        <v>1081.5999999999999</v>
      </c>
      <c r="X37">
        <v>5</v>
      </c>
      <c r="Y37">
        <v>100</v>
      </c>
      <c r="Z37" s="7">
        <v>108.15999999999998</v>
      </c>
      <c r="AC37" s="23" t="s">
        <v>172</v>
      </c>
      <c r="AD37" s="7" t="s">
        <v>161</v>
      </c>
      <c r="AE37" s="20">
        <v>5.851</v>
      </c>
      <c r="AF37" s="20">
        <v>25.956099999999999</v>
      </c>
      <c r="AG37" s="20">
        <v>5.0925000000000002</v>
      </c>
      <c r="AH37" s="21">
        <v>12.1004</v>
      </c>
      <c r="AI37" s="20">
        <v>3.0348000000000002</v>
      </c>
      <c r="AJ37" s="20">
        <f t="shared" si="9"/>
        <v>2.8161999999999998</v>
      </c>
      <c r="AK37" s="20">
        <f t="shared" si="10"/>
        <v>22.921299999999999</v>
      </c>
      <c r="AL37" s="20">
        <f t="shared" si="11"/>
        <v>2.0577000000000001</v>
      </c>
      <c r="AM37" s="20">
        <f t="shared" si="12"/>
        <v>9.0655999999999999</v>
      </c>
      <c r="AN37" s="15">
        <v>1422.9</v>
      </c>
      <c r="AO37" s="31">
        <f t="shared" si="2"/>
        <v>1.9791974137325177E-3</v>
      </c>
      <c r="AP37" s="29">
        <f t="shared" si="13"/>
        <v>1.9791974137325177</v>
      </c>
      <c r="AQ37" s="29">
        <f t="shared" si="3"/>
        <v>1.6108862182865977E-2</v>
      </c>
      <c r="AR37" s="29">
        <f t="shared" si="4"/>
        <v>16.108862182865977</v>
      </c>
      <c r="AS37" s="29">
        <f t="shared" si="5"/>
        <v>1.4461311406282942E-3</v>
      </c>
      <c r="AT37" s="29">
        <f t="shared" si="6"/>
        <v>1.4461311406282942</v>
      </c>
      <c r="AU37" s="29">
        <f t="shared" si="7"/>
        <v>6.3712137184622946E-3</v>
      </c>
      <c r="AV37" s="29">
        <f t="shared" si="8"/>
        <v>6.371213718462295</v>
      </c>
      <c r="AW37" t="s">
        <v>136</v>
      </c>
    </row>
    <row r="38" spans="1:49" x14ac:dyDescent="0.35">
      <c r="A38" s="11">
        <v>45070</v>
      </c>
      <c r="B38" s="12">
        <v>0.38611111111111113</v>
      </c>
      <c r="C38">
        <v>3</v>
      </c>
      <c r="D38">
        <v>45</v>
      </c>
      <c r="E38" t="s">
        <v>51</v>
      </c>
      <c r="F38" t="s">
        <v>156</v>
      </c>
      <c r="G38" t="s">
        <v>46</v>
      </c>
      <c r="H38">
        <v>42</v>
      </c>
      <c r="I38">
        <v>66</v>
      </c>
      <c r="J38" s="9">
        <v>1.456</v>
      </c>
      <c r="K38">
        <v>23</v>
      </c>
      <c r="L38" t="s">
        <v>101</v>
      </c>
      <c r="M38">
        <v>126</v>
      </c>
      <c r="N38" t="s">
        <v>109</v>
      </c>
      <c r="O38" s="1">
        <v>0.3</v>
      </c>
      <c r="P38" s="1">
        <v>11834.2</v>
      </c>
      <c r="Q38" s="1">
        <f t="shared" si="14"/>
        <v>1183.42</v>
      </c>
      <c r="R38" s="1">
        <v>2</v>
      </c>
      <c r="S38" s="15">
        <v>1.4</v>
      </c>
      <c r="T38" s="15">
        <v>10.3</v>
      </c>
      <c r="U38" s="1">
        <f t="shared" si="1"/>
        <v>1.03</v>
      </c>
      <c r="V38" s="14">
        <v>3.1</v>
      </c>
      <c r="W38" s="1">
        <v>1993.6</v>
      </c>
      <c r="X38">
        <v>5</v>
      </c>
      <c r="Y38">
        <v>100</v>
      </c>
      <c r="Z38" s="7">
        <v>199.36</v>
      </c>
      <c r="AA38" s="24">
        <v>21</v>
      </c>
      <c r="AB38" s="24">
        <v>195</v>
      </c>
      <c r="AC38" s="23" t="s">
        <v>173</v>
      </c>
      <c r="AD38" s="7" t="s">
        <v>160</v>
      </c>
      <c r="AE38" s="20">
        <v>6.21</v>
      </c>
      <c r="AF38" s="20">
        <v>36.2943</v>
      </c>
      <c r="AG38" s="20">
        <v>5.2061000000000002</v>
      </c>
      <c r="AH38" s="21">
        <v>16.002700000000001</v>
      </c>
      <c r="AI38" s="20">
        <v>1.4705999999999999</v>
      </c>
      <c r="AJ38" s="20">
        <f t="shared" si="9"/>
        <v>4.7393999999999998</v>
      </c>
      <c r="AK38" s="20">
        <f t="shared" si="10"/>
        <v>34.823700000000002</v>
      </c>
      <c r="AL38" s="20">
        <f t="shared" si="11"/>
        <v>3.7355</v>
      </c>
      <c r="AM38" s="20">
        <f t="shared" si="12"/>
        <v>14.532100000000002</v>
      </c>
      <c r="AN38" s="16">
        <v>854.7</v>
      </c>
      <c r="AO38" s="31">
        <f t="shared" si="2"/>
        <v>5.5451035451035448E-3</v>
      </c>
      <c r="AP38" s="29">
        <f t="shared" si="13"/>
        <v>5.5451035451035446</v>
      </c>
      <c r="AQ38" s="29">
        <f t="shared" si="3"/>
        <v>4.0743769743769746E-2</v>
      </c>
      <c r="AR38" s="29">
        <f t="shared" si="4"/>
        <v>40.743769743769747</v>
      </c>
      <c r="AS38" s="29">
        <f t="shared" si="5"/>
        <v>4.3705393705393706E-3</v>
      </c>
      <c r="AT38" s="29">
        <f t="shared" si="6"/>
        <v>4.3705393705393707</v>
      </c>
      <c r="AU38" s="29">
        <f t="shared" si="7"/>
        <v>1.7002574002574003E-2</v>
      </c>
      <c r="AV38" s="29">
        <f t="shared" si="8"/>
        <v>17.002574002574004</v>
      </c>
      <c r="AW38" t="s">
        <v>137</v>
      </c>
    </row>
    <row r="39" spans="1:49" x14ac:dyDescent="0.35">
      <c r="A39" s="11">
        <v>45070</v>
      </c>
      <c r="B39" s="12">
        <v>0.38958333333333334</v>
      </c>
      <c r="C39">
        <v>3</v>
      </c>
      <c r="D39">
        <v>46</v>
      </c>
      <c r="E39" t="s">
        <v>51</v>
      </c>
      <c r="F39" t="s">
        <v>156</v>
      </c>
      <c r="G39" t="s">
        <v>47</v>
      </c>
      <c r="H39">
        <v>43</v>
      </c>
      <c r="I39">
        <v>67</v>
      </c>
      <c r="J39" s="9">
        <v>1.627</v>
      </c>
      <c r="K39">
        <v>23</v>
      </c>
      <c r="L39" t="s">
        <v>100</v>
      </c>
      <c r="M39">
        <v>162</v>
      </c>
      <c r="N39" t="s">
        <v>109</v>
      </c>
      <c r="O39" s="6">
        <v>1.4</v>
      </c>
      <c r="P39" s="6">
        <v>13440.2</v>
      </c>
      <c r="Q39" s="1">
        <f t="shared" si="14"/>
        <v>1344.02</v>
      </c>
      <c r="R39" s="1">
        <v>2</v>
      </c>
      <c r="S39" s="16">
        <v>9.4</v>
      </c>
      <c r="T39" s="16">
        <v>3.5</v>
      </c>
      <c r="U39" s="1">
        <f t="shared" si="1"/>
        <v>0.35</v>
      </c>
      <c r="V39" s="14">
        <v>3.2</v>
      </c>
      <c r="W39" s="1">
        <v>3754.1</v>
      </c>
      <c r="X39">
        <v>5</v>
      </c>
      <c r="Y39">
        <v>100</v>
      </c>
      <c r="Z39" s="7">
        <v>375.41</v>
      </c>
      <c r="AA39" s="24">
        <v>28</v>
      </c>
      <c r="AB39" s="24">
        <v>242</v>
      </c>
      <c r="AC39" s="23" t="s">
        <v>173</v>
      </c>
      <c r="AD39" s="7" t="s">
        <v>161</v>
      </c>
      <c r="AE39" s="20">
        <v>6.4356</v>
      </c>
      <c r="AF39" s="20">
        <v>31.241900000000001</v>
      </c>
      <c r="AG39" s="20">
        <v>5.8578999999999999</v>
      </c>
      <c r="AH39" s="21">
        <v>14.338900000000001</v>
      </c>
      <c r="AI39" s="20">
        <v>2.0962999999999998</v>
      </c>
      <c r="AJ39" s="20">
        <f t="shared" si="9"/>
        <v>4.3392999999999997</v>
      </c>
      <c r="AK39" s="20">
        <f t="shared" si="10"/>
        <v>29.145600000000002</v>
      </c>
      <c r="AL39" s="20">
        <f t="shared" si="11"/>
        <v>3.7616000000000001</v>
      </c>
      <c r="AM39" s="20">
        <f t="shared" si="12"/>
        <v>12.242600000000001</v>
      </c>
      <c r="AN39" s="14">
        <v>787.9</v>
      </c>
      <c r="AO39" s="31">
        <f t="shared" si="2"/>
        <v>5.5074248001015357E-3</v>
      </c>
      <c r="AP39" s="29">
        <f t="shared" si="13"/>
        <v>5.5074248001015356</v>
      </c>
      <c r="AQ39" s="29">
        <f t="shared" si="3"/>
        <v>3.6991496382789694E-2</v>
      </c>
      <c r="AR39" s="29">
        <f t="shared" si="4"/>
        <v>36.991496382789691</v>
      </c>
      <c r="AS39" s="29">
        <f t="shared" si="5"/>
        <v>4.7742099251174008E-3</v>
      </c>
      <c r="AT39" s="29">
        <f t="shared" si="6"/>
        <v>4.7742099251174004</v>
      </c>
      <c r="AU39" s="29">
        <f t="shared" si="7"/>
        <v>1.5538266277446379E-2</v>
      </c>
      <c r="AV39" s="29">
        <f t="shared" si="8"/>
        <v>15.538266277446379</v>
      </c>
      <c r="AW39" t="s">
        <v>138</v>
      </c>
    </row>
    <row r="40" spans="1:49" x14ac:dyDescent="0.35">
      <c r="A40" s="11">
        <v>45071</v>
      </c>
      <c r="B40" s="12">
        <v>0.37083333333333335</v>
      </c>
      <c r="C40">
        <v>3</v>
      </c>
      <c r="D40">
        <v>47</v>
      </c>
      <c r="E40" t="s">
        <v>51</v>
      </c>
      <c r="F40" t="s">
        <v>156</v>
      </c>
      <c r="G40" t="s">
        <v>48</v>
      </c>
      <c r="H40">
        <v>40</v>
      </c>
      <c r="I40">
        <v>65</v>
      </c>
      <c r="J40" s="9">
        <v>1.379</v>
      </c>
      <c r="K40">
        <v>28</v>
      </c>
      <c r="L40" t="s">
        <v>101</v>
      </c>
      <c r="M40">
        <v>127</v>
      </c>
      <c r="N40" t="s">
        <v>109</v>
      </c>
      <c r="O40" s="1">
        <v>1.5</v>
      </c>
      <c r="P40" s="1">
        <v>7290.6</v>
      </c>
      <c r="Q40" s="1">
        <f t="shared" si="14"/>
        <v>729.06</v>
      </c>
      <c r="R40" s="1">
        <v>2</v>
      </c>
      <c r="S40" s="14">
        <v>5.3</v>
      </c>
      <c r="T40" s="14">
        <v>3</v>
      </c>
      <c r="U40" s="1">
        <f t="shared" si="1"/>
        <v>0.3</v>
      </c>
      <c r="V40" s="14">
        <v>4.3</v>
      </c>
      <c r="W40" s="1">
        <v>1474.5</v>
      </c>
      <c r="X40">
        <v>5</v>
      </c>
      <c r="Y40">
        <v>100</v>
      </c>
      <c r="Z40" s="7">
        <v>147.44999999999999</v>
      </c>
      <c r="AA40" s="24">
        <v>23</v>
      </c>
      <c r="AB40" s="24">
        <v>229</v>
      </c>
      <c r="AC40" s="23" t="s">
        <v>172</v>
      </c>
      <c r="AD40" s="7" t="s">
        <v>160</v>
      </c>
      <c r="AE40" s="20">
        <v>5.1083999999999996</v>
      </c>
      <c r="AF40" s="20">
        <v>12.821400000000001</v>
      </c>
      <c r="AG40" s="20">
        <v>4.7286999999999999</v>
      </c>
      <c r="AH40" s="21">
        <v>7.5269000000000004</v>
      </c>
      <c r="AI40" s="20">
        <v>2.8422000000000001</v>
      </c>
      <c r="AJ40" s="20">
        <f t="shared" si="9"/>
        <v>2.2661999999999995</v>
      </c>
      <c r="AK40" s="20">
        <f t="shared" si="10"/>
        <v>9.9792000000000005</v>
      </c>
      <c r="AL40" s="20">
        <f t="shared" si="11"/>
        <v>1.8864999999999998</v>
      </c>
      <c r="AM40" s="20">
        <f t="shared" si="12"/>
        <v>4.6847000000000003</v>
      </c>
      <c r="AN40" s="14">
        <v>972.1</v>
      </c>
      <c r="AO40" s="31">
        <f t="shared" si="2"/>
        <v>2.3312416418063979E-3</v>
      </c>
      <c r="AP40" s="29">
        <f t="shared" si="13"/>
        <v>2.3312416418063977</v>
      </c>
      <c r="AQ40" s="29">
        <f t="shared" si="3"/>
        <v>1.0265610533895689E-2</v>
      </c>
      <c r="AR40" s="29">
        <f t="shared" si="4"/>
        <v>10.265610533895689</v>
      </c>
      <c r="AS40" s="29">
        <f t="shared" si="5"/>
        <v>1.9406439666700955E-3</v>
      </c>
      <c r="AT40" s="29">
        <f t="shared" si="6"/>
        <v>1.9406439666700954</v>
      </c>
      <c r="AU40" s="29">
        <f t="shared" si="7"/>
        <v>4.8191544079827179E-3</v>
      </c>
      <c r="AV40" s="29">
        <f t="shared" si="8"/>
        <v>4.819154407982718</v>
      </c>
      <c r="AW40" t="s">
        <v>167</v>
      </c>
    </row>
    <row r="41" spans="1:49" x14ac:dyDescent="0.35">
      <c r="A41" s="11">
        <v>45071</v>
      </c>
      <c r="B41" s="12">
        <v>0.3743055555555555</v>
      </c>
      <c r="C41">
        <v>3</v>
      </c>
      <c r="D41">
        <v>48</v>
      </c>
      <c r="E41" t="s">
        <v>51</v>
      </c>
      <c r="F41" t="s">
        <v>156</v>
      </c>
      <c r="G41" t="s">
        <v>52</v>
      </c>
      <c r="H41">
        <v>42</v>
      </c>
      <c r="I41">
        <v>57</v>
      </c>
      <c r="J41" s="9">
        <v>1.3089999999999999</v>
      </c>
      <c r="K41">
        <v>23</v>
      </c>
      <c r="L41" t="s">
        <v>102</v>
      </c>
      <c r="M41">
        <v>151</v>
      </c>
      <c r="N41" t="s">
        <v>109</v>
      </c>
      <c r="O41" s="1">
        <v>1.9</v>
      </c>
      <c r="P41" s="1">
        <v>10083.4</v>
      </c>
      <c r="Q41" s="1">
        <f t="shared" si="14"/>
        <v>1008.34</v>
      </c>
      <c r="R41" s="1">
        <v>2</v>
      </c>
      <c r="S41" s="14">
        <v>17.3</v>
      </c>
      <c r="T41" s="14">
        <v>1.4</v>
      </c>
      <c r="U41" s="1">
        <f t="shared" si="1"/>
        <v>0.14000000000000001</v>
      </c>
      <c r="V41" s="14">
        <v>2.2000000000000002</v>
      </c>
      <c r="W41" s="1">
        <v>2343.3000000000002</v>
      </c>
      <c r="X41">
        <v>5</v>
      </c>
      <c r="Y41">
        <v>100</v>
      </c>
      <c r="Z41" s="7">
        <v>234.33000000000004</v>
      </c>
      <c r="AA41" s="24">
        <v>19</v>
      </c>
      <c r="AB41" s="24">
        <v>243</v>
      </c>
      <c r="AC41" s="23" t="s">
        <v>172</v>
      </c>
      <c r="AD41" s="7" t="s">
        <v>161</v>
      </c>
      <c r="AE41" s="20">
        <v>7.5873999999999997</v>
      </c>
      <c r="AF41" s="20">
        <v>39.116700000000002</v>
      </c>
      <c r="AG41" s="20">
        <v>7.5430999999999999</v>
      </c>
      <c r="AH41" s="21">
        <v>19.8215</v>
      </c>
      <c r="AI41" s="20">
        <v>1.7555000000000001</v>
      </c>
      <c r="AJ41" s="20">
        <f t="shared" si="9"/>
        <v>5.8318999999999992</v>
      </c>
      <c r="AK41" s="20">
        <f t="shared" si="10"/>
        <v>37.361200000000004</v>
      </c>
      <c r="AL41" s="20">
        <f t="shared" si="11"/>
        <v>5.7875999999999994</v>
      </c>
      <c r="AM41" s="20">
        <f t="shared" si="12"/>
        <v>18.065999999999999</v>
      </c>
      <c r="AN41" s="14">
        <v>1085.4000000000001</v>
      </c>
      <c r="AO41" s="31">
        <f t="shared" si="2"/>
        <v>5.3730421964252794E-3</v>
      </c>
      <c r="AP41" s="29">
        <f t="shared" si="13"/>
        <v>5.3730421964252795</v>
      </c>
      <c r="AQ41" s="29">
        <f t="shared" si="3"/>
        <v>3.4421595725078316E-2</v>
      </c>
      <c r="AR41" s="29">
        <f t="shared" si="4"/>
        <v>34.421595725078319</v>
      </c>
      <c r="AS41" s="29">
        <f t="shared" si="5"/>
        <v>5.3322277501381965E-3</v>
      </c>
      <c r="AT41" s="29">
        <f t="shared" si="6"/>
        <v>5.3322277501381965</v>
      </c>
      <c r="AU41" s="29">
        <f t="shared" si="7"/>
        <v>1.6644555002763954E-2</v>
      </c>
      <c r="AV41" s="29">
        <f t="shared" si="8"/>
        <v>16.644555002763955</v>
      </c>
    </row>
    <row r="42" spans="1:49" x14ac:dyDescent="0.35">
      <c r="A42" s="11">
        <v>45071</v>
      </c>
      <c r="B42" s="12">
        <v>0.37777777777777777</v>
      </c>
      <c r="C42">
        <v>3</v>
      </c>
      <c r="D42">
        <v>49</v>
      </c>
      <c r="E42" t="s">
        <v>50</v>
      </c>
      <c r="F42" t="s">
        <v>156</v>
      </c>
      <c r="G42" t="s">
        <v>53</v>
      </c>
      <c r="H42">
        <v>42</v>
      </c>
      <c r="I42">
        <v>61</v>
      </c>
      <c r="J42" s="9">
        <v>1.655</v>
      </c>
      <c r="K42">
        <v>23</v>
      </c>
      <c r="L42" t="s">
        <v>101</v>
      </c>
      <c r="M42">
        <v>127</v>
      </c>
      <c r="R42" s="1">
        <v>2</v>
      </c>
      <c r="S42" s="14">
        <v>0.7</v>
      </c>
      <c r="T42" s="14">
        <v>5.7</v>
      </c>
      <c r="U42" s="1">
        <f t="shared" si="1"/>
        <v>0.56999999999999995</v>
      </c>
      <c r="V42" s="14">
        <v>1.2</v>
      </c>
      <c r="W42" s="1">
        <v>1514.2</v>
      </c>
      <c r="X42">
        <v>5</v>
      </c>
      <c r="Y42">
        <v>100</v>
      </c>
      <c r="Z42" s="7">
        <v>151.41999999999999</v>
      </c>
      <c r="AA42" s="24">
        <v>25</v>
      </c>
      <c r="AB42" s="24">
        <v>217</v>
      </c>
      <c r="AC42" s="23" t="s">
        <v>173</v>
      </c>
      <c r="AD42" s="7" t="s">
        <v>160</v>
      </c>
      <c r="AE42" s="20">
        <v>3.63</v>
      </c>
      <c r="AF42" s="20">
        <v>10.8422</v>
      </c>
      <c r="AG42" s="20">
        <v>3.2806000000000002</v>
      </c>
      <c r="AH42" s="21">
        <v>7.9610000000000003</v>
      </c>
      <c r="AI42" s="20">
        <v>0.72299999999999998</v>
      </c>
      <c r="AJ42" s="20">
        <f t="shared" si="9"/>
        <v>2.907</v>
      </c>
      <c r="AK42" s="20">
        <f t="shared" si="10"/>
        <v>10.119199999999999</v>
      </c>
      <c r="AL42" s="20">
        <f t="shared" si="11"/>
        <v>2.5576000000000003</v>
      </c>
      <c r="AM42" s="20">
        <f t="shared" si="12"/>
        <v>7.2380000000000004</v>
      </c>
      <c r="AN42" s="14">
        <v>1038</v>
      </c>
      <c r="AO42" s="31">
        <f t="shared" si="2"/>
        <v>2.8005780346820807E-3</v>
      </c>
      <c r="AP42" s="29">
        <f t="shared" si="13"/>
        <v>2.8005780346820806</v>
      </c>
      <c r="AQ42" s="29">
        <f t="shared" si="3"/>
        <v>9.748747591522158E-3</v>
      </c>
      <c r="AR42" s="29">
        <f t="shared" si="4"/>
        <v>9.7487475915221573</v>
      </c>
      <c r="AS42" s="29">
        <f t="shared" si="5"/>
        <v>2.4639691714836228E-3</v>
      </c>
      <c r="AT42" s="29">
        <f t="shared" si="6"/>
        <v>2.4639691714836229</v>
      </c>
      <c r="AU42" s="29">
        <f t="shared" si="7"/>
        <v>6.9730250481695576E-3</v>
      </c>
      <c r="AV42" s="29">
        <f t="shared" si="8"/>
        <v>6.9730250481695579</v>
      </c>
      <c r="AW42" t="s">
        <v>139</v>
      </c>
    </row>
    <row r="43" spans="1:49" x14ac:dyDescent="0.35">
      <c r="A43" s="11">
        <v>45071</v>
      </c>
      <c r="B43" s="12">
        <v>0.38125000000000003</v>
      </c>
      <c r="C43">
        <v>3</v>
      </c>
      <c r="D43">
        <v>50</v>
      </c>
      <c r="E43" t="s">
        <v>50</v>
      </c>
      <c r="F43" t="s">
        <v>156</v>
      </c>
      <c r="G43" t="s">
        <v>54</v>
      </c>
      <c r="H43">
        <v>42</v>
      </c>
      <c r="I43">
        <v>63</v>
      </c>
      <c r="J43" s="9">
        <v>1.645</v>
      </c>
      <c r="K43">
        <v>28</v>
      </c>
      <c r="L43" t="s">
        <v>102</v>
      </c>
      <c r="M43">
        <v>290</v>
      </c>
      <c r="U43" s="1"/>
      <c r="V43" s="15">
        <v>3.1</v>
      </c>
      <c r="W43" s="2">
        <v>265.7</v>
      </c>
      <c r="X43">
        <v>3</v>
      </c>
      <c r="Y43">
        <v>100</v>
      </c>
      <c r="Z43" s="7">
        <v>26.57</v>
      </c>
      <c r="AA43" s="24">
        <v>25</v>
      </c>
      <c r="AB43" s="24">
        <v>370</v>
      </c>
      <c r="AC43" s="23" t="s">
        <v>173</v>
      </c>
      <c r="AD43" s="7" t="s">
        <v>161</v>
      </c>
      <c r="AE43" s="20">
        <v>6.4306999999999999</v>
      </c>
      <c r="AF43" s="20">
        <v>38.286000000000001</v>
      </c>
      <c r="AG43" s="20">
        <v>6.4585999999999997</v>
      </c>
      <c r="AH43" s="21">
        <v>20.429200000000002</v>
      </c>
      <c r="AI43" s="20">
        <v>1.8401000000000001</v>
      </c>
      <c r="AJ43" s="20">
        <f t="shared" si="9"/>
        <v>4.5906000000000002</v>
      </c>
      <c r="AK43" s="20">
        <f t="shared" si="10"/>
        <v>36.445900000000002</v>
      </c>
      <c r="AL43" s="20">
        <f t="shared" si="11"/>
        <v>4.6184999999999992</v>
      </c>
      <c r="AM43" s="20">
        <f t="shared" si="12"/>
        <v>18.589100000000002</v>
      </c>
      <c r="AN43" s="14">
        <v>1128.7</v>
      </c>
      <c r="AO43" s="31">
        <f t="shared" si="2"/>
        <v>4.0671569061752457E-3</v>
      </c>
      <c r="AP43" s="29">
        <f t="shared" si="13"/>
        <v>4.0671569061752457</v>
      </c>
      <c r="AQ43" s="29">
        <f t="shared" si="3"/>
        <v>3.2290156817577742E-2</v>
      </c>
      <c r="AR43" s="29">
        <f t="shared" si="4"/>
        <v>32.290156817577738</v>
      </c>
      <c r="AS43" s="29">
        <f t="shared" si="5"/>
        <v>4.0918756091078224E-3</v>
      </c>
      <c r="AT43" s="29">
        <f t="shared" si="6"/>
        <v>4.0918756091078228</v>
      </c>
      <c r="AU43" s="29">
        <f t="shared" si="7"/>
        <v>1.646947816071587E-2</v>
      </c>
      <c r="AV43" s="29">
        <f t="shared" si="8"/>
        <v>16.46947816071587</v>
      </c>
      <c r="AW43" t="s">
        <v>139</v>
      </c>
    </row>
    <row r="44" spans="1:49" x14ac:dyDescent="0.35">
      <c r="A44" s="11">
        <v>45076</v>
      </c>
      <c r="B44" s="12">
        <v>0.36527777777777781</v>
      </c>
      <c r="C44">
        <v>3</v>
      </c>
      <c r="D44">
        <v>51</v>
      </c>
      <c r="E44" t="s">
        <v>50</v>
      </c>
      <c r="F44" t="s">
        <v>156</v>
      </c>
      <c r="G44" t="s">
        <v>55</v>
      </c>
      <c r="H44">
        <v>42</v>
      </c>
      <c r="I44">
        <v>65</v>
      </c>
      <c r="J44" s="9">
        <v>1.5860000000000001</v>
      </c>
      <c r="K44">
        <v>28</v>
      </c>
      <c r="L44" t="s">
        <v>101</v>
      </c>
      <c r="M44">
        <v>112</v>
      </c>
      <c r="R44" s="1">
        <v>2</v>
      </c>
      <c r="S44" s="14">
        <v>25.6</v>
      </c>
      <c r="T44" s="14">
        <v>13.6</v>
      </c>
      <c r="U44" s="1">
        <f t="shared" si="1"/>
        <v>1.36</v>
      </c>
      <c r="V44" s="14">
        <v>5.2</v>
      </c>
      <c r="W44" s="1">
        <v>2580.1999999999998</v>
      </c>
      <c r="X44">
        <v>5</v>
      </c>
      <c r="Y44">
        <v>100</v>
      </c>
      <c r="Z44" s="7">
        <v>258.02</v>
      </c>
      <c r="AA44" s="24">
        <v>12</v>
      </c>
      <c r="AB44" s="24">
        <v>205</v>
      </c>
      <c r="AC44" s="23" t="s">
        <v>172</v>
      </c>
      <c r="AD44" s="7" t="s">
        <v>160</v>
      </c>
      <c r="AE44" s="20">
        <v>11.9222</v>
      </c>
      <c r="AF44" s="20">
        <v>80.476100000000002</v>
      </c>
      <c r="AG44" s="20">
        <v>9.8062000000000005</v>
      </c>
      <c r="AH44" s="21">
        <v>55.358400000000003</v>
      </c>
      <c r="AI44" s="20">
        <v>1.8608</v>
      </c>
      <c r="AJ44" s="20">
        <f t="shared" si="9"/>
        <v>10.061400000000001</v>
      </c>
      <c r="AK44" s="20">
        <f t="shared" si="10"/>
        <v>78.615300000000005</v>
      </c>
      <c r="AL44" s="20">
        <f t="shared" si="11"/>
        <v>7.9454000000000002</v>
      </c>
      <c r="AM44" s="20">
        <f t="shared" si="12"/>
        <v>53.497600000000006</v>
      </c>
      <c r="AN44" s="14">
        <v>811.8</v>
      </c>
      <c r="AO44" s="31">
        <f t="shared" si="2"/>
        <v>1.2393939393939396E-2</v>
      </c>
      <c r="AP44" s="29">
        <f t="shared" si="13"/>
        <v>12.393939393939396</v>
      </c>
      <c r="AQ44" s="29">
        <f t="shared" si="3"/>
        <v>9.6840724316334087E-2</v>
      </c>
      <c r="AR44" s="29">
        <f t="shared" si="4"/>
        <v>96.840724316334089</v>
      </c>
      <c r="AS44" s="29">
        <f t="shared" si="5"/>
        <v>9.7873860556787397E-3</v>
      </c>
      <c r="AT44" s="29">
        <f t="shared" si="6"/>
        <v>9.7873860556787395</v>
      </c>
      <c r="AU44" s="29">
        <f t="shared" si="7"/>
        <v>6.5899975363390012E-2</v>
      </c>
      <c r="AV44" s="29">
        <f t="shared" si="8"/>
        <v>65.899975363390013</v>
      </c>
    </row>
    <row r="45" spans="1:49" x14ac:dyDescent="0.35">
      <c r="A45" s="11">
        <v>45076</v>
      </c>
      <c r="B45" s="12">
        <v>0.36874999999999997</v>
      </c>
      <c r="C45">
        <v>3</v>
      </c>
      <c r="D45">
        <v>52</v>
      </c>
      <c r="E45" t="s">
        <v>50</v>
      </c>
      <c r="F45" t="s">
        <v>156</v>
      </c>
      <c r="G45" t="s">
        <v>56</v>
      </c>
      <c r="H45">
        <v>42</v>
      </c>
      <c r="I45">
        <v>63</v>
      </c>
      <c r="J45" s="9">
        <v>1.645</v>
      </c>
      <c r="K45">
        <v>28</v>
      </c>
      <c r="L45" t="s">
        <v>100</v>
      </c>
      <c r="M45">
        <v>120</v>
      </c>
      <c r="R45" s="1">
        <v>2</v>
      </c>
      <c r="S45" s="14">
        <v>3.7</v>
      </c>
      <c r="T45" s="14">
        <v>8.1999999999999993</v>
      </c>
      <c r="U45" s="1">
        <f t="shared" si="1"/>
        <v>0.81999999999999984</v>
      </c>
      <c r="V45" s="14">
        <v>0.2</v>
      </c>
      <c r="W45" s="1">
        <v>1880.5</v>
      </c>
      <c r="X45">
        <v>5</v>
      </c>
      <c r="Y45">
        <v>100</v>
      </c>
      <c r="Z45" s="7">
        <v>188.05</v>
      </c>
      <c r="AA45" s="24">
        <v>24</v>
      </c>
      <c r="AB45" s="24">
        <v>217</v>
      </c>
      <c r="AC45" s="23" t="s">
        <v>172</v>
      </c>
      <c r="AD45" s="7" t="s">
        <v>161</v>
      </c>
      <c r="AE45" s="20">
        <v>7.5269000000000004</v>
      </c>
      <c r="AF45" s="20">
        <v>45.159300000000002</v>
      </c>
      <c r="AG45" s="20">
        <v>6.3906000000000001</v>
      </c>
      <c r="AH45" s="21">
        <v>30.003299999999999</v>
      </c>
      <c r="AI45" s="20">
        <v>0.9123</v>
      </c>
      <c r="AJ45" s="20">
        <f t="shared" si="9"/>
        <v>6.6146000000000003</v>
      </c>
      <c r="AK45" s="20">
        <f t="shared" si="10"/>
        <v>44.247</v>
      </c>
      <c r="AL45" s="20">
        <f t="shared" si="11"/>
        <v>5.4782999999999999</v>
      </c>
      <c r="AM45" s="20">
        <f t="shared" si="12"/>
        <v>29.091000000000001</v>
      </c>
      <c r="AN45" s="15">
        <v>666.6</v>
      </c>
      <c r="AO45" s="31">
        <f t="shared" si="2"/>
        <v>9.9228922892289229E-3</v>
      </c>
      <c r="AP45" s="29">
        <f t="shared" si="13"/>
        <v>9.9228922892289226</v>
      </c>
      <c r="AQ45" s="29">
        <f t="shared" si="3"/>
        <v>6.6377137713771378E-2</v>
      </c>
      <c r="AR45" s="29">
        <f t="shared" si="4"/>
        <v>66.377137713771376</v>
      </c>
      <c r="AS45" s="29">
        <f t="shared" si="5"/>
        <v>8.2182718271827174E-3</v>
      </c>
      <c r="AT45" s="29">
        <f t="shared" si="6"/>
        <v>8.2182718271827166</v>
      </c>
      <c r="AU45" s="29">
        <f t="shared" si="7"/>
        <v>4.3640864086408639E-2</v>
      </c>
      <c r="AV45" s="29">
        <f t="shared" si="8"/>
        <v>43.640864086408641</v>
      </c>
    </row>
    <row r="46" spans="1:49" x14ac:dyDescent="0.35">
      <c r="A46" s="11">
        <v>45076</v>
      </c>
      <c r="B46" s="12">
        <v>0.37222222222222223</v>
      </c>
      <c r="C46">
        <v>3</v>
      </c>
      <c r="D46">
        <v>53</v>
      </c>
      <c r="E46" t="s">
        <v>51</v>
      </c>
      <c r="F46" t="s">
        <v>156</v>
      </c>
      <c r="G46" t="s">
        <v>57</v>
      </c>
      <c r="H46">
        <v>42</v>
      </c>
      <c r="I46">
        <v>64</v>
      </c>
      <c r="J46" s="9">
        <v>1.4279999999999999</v>
      </c>
      <c r="K46">
        <v>23</v>
      </c>
      <c r="L46" t="s">
        <v>100</v>
      </c>
      <c r="M46">
        <v>141</v>
      </c>
      <c r="N46" t="s">
        <v>109</v>
      </c>
      <c r="O46" s="5">
        <v>2.6</v>
      </c>
      <c r="P46" s="1">
        <v>4997.7</v>
      </c>
      <c r="Q46" s="1">
        <f>(P46*Y46)/1000</f>
        <v>499.77</v>
      </c>
      <c r="R46" s="1">
        <v>2</v>
      </c>
      <c r="S46" s="14">
        <v>1.6</v>
      </c>
      <c r="T46" s="14">
        <v>4.3</v>
      </c>
      <c r="U46" s="1">
        <f t="shared" si="1"/>
        <v>0.43</v>
      </c>
      <c r="V46" s="14">
        <v>1.9</v>
      </c>
      <c r="W46" s="1">
        <v>1084.7</v>
      </c>
      <c r="X46">
        <v>5</v>
      </c>
      <c r="Y46">
        <v>100</v>
      </c>
      <c r="Z46" s="7">
        <v>108.47</v>
      </c>
      <c r="AA46" s="24">
        <v>28</v>
      </c>
      <c r="AB46" s="24">
        <v>242</v>
      </c>
      <c r="AC46" s="23" t="s">
        <v>173</v>
      </c>
      <c r="AD46" s="7" t="s">
        <v>160</v>
      </c>
      <c r="AE46" s="20">
        <v>14.201499999999999</v>
      </c>
      <c r="AF46" s="20">
        <v>96.9542</v>
      </c>
      <c r="AG46" s="20">
        <v>12.360200000000001</v>
      </c>
      <c r="AH46" s="21">
        <v>60.764600000000002</v>
      </c>
      <c r="AI46" s="20">
        <v>3.9449999999999998</v>
      </c>
      <c r="AJ46" s="20">
        <f t="shared" si="9"/>
        <v>10.256499999999999</v>
      </c>
      <c r="AK46" s="20">
        <f t="shared" si="10"/>
        <v>93.009200000000007</v>
      </c>
      <c r="AL46" s="20">
        <f t="shared" si="11"/>
        <v>8.4152000000000005</v>
      </c>
      <c r="AM46" s="20">
        <f t="shared" si="12"/>
        <v>56.819600000000001</v>
      </c>
      <c r="AN46" s="16">
        <v>784.6</v>
      </c>
      <c r="AO46" s="31">
        <f t="shared" si="2"/>
        <v>1.3072266122865153E-2</v>
      </c>
      <c r="AP46" s="29">
        <f t="shared" si="13"/>
        <v>13.072266122865154</v>
      </c>
      <c r="AQ46" s="29">
        <f t="shared" si="3"/>
        <v>0.11854346163650269</v>
      </c>
      <c r="AR46" s="29">
        <f t="shared" si="4"/>
        <v>118.54346163650268</v>
      </c>
      <c r="AS46" s="29">
        <f t="shared" si="5"/>
        <v>1.0725465205200102E-2</v>
      </c>
      <c r="AT46" s="29">
        <f t="shared" si="6"/>
        <v>10.725465205200102</v>
      </c>
      <c r="AU46" s="29">
        <f t="shared" si="7"/>
        <v>7.2418557226612293E-2</v>
      </c>
      <c r="AV46" s="29">
        <f t="shared" si="8"/>
        <v>72.418557226612293</v>
      </c>
    </row>
    <row r="47" spans="1:49" x14ac:dyDescent="0.35">
      <c r="A47" s="11">
        <v>45076</v>
      </c>
      <c r="B47" s="12">
        <v>0.3756944444444445</v>
      </c>
      <c r="C47">
        <v>3</v>
      </c>
      <c r="D47">
        <v>54</v>
      </c>
      <c r="E47" t="s">
        <v>51</v>
      </c>
      <c r="F47" t="s">
        <v>156</v>
      </c>
      <c r="G47" t="s">
        <v>58</v>
      </c>
      <c r="H47">
        <v>39</v>
      </c>
      <c r="I47">
        <v>58</v>
      </c>
      <c r="J47" s="9">
        <v>1.2769999999999999</v>
      </c>
      <c r="K47">
        <v>28</v>
      </c>
      <c r="L47" t="s">
        <v>101</v>
      </c>
      <c r="M47">
        <v>193</v>
      </c>
      <c r="N47" t="s">
        <v>109</v>
      </c>
      <c r="O47" s="5">
        <v>1.2</v>
      </c>
      <c r="P47" s="1">
        <v>6328.7</v>
      </c>
      <c r="Q47" s="1">
        <f>(P47*Y47)/1000</f>
        <v>632.87</v>
      </c>
      <c r="R47" s="1">
        <v>2</v>
      </c>
      <c r="S47" s="15">
        <v>5.6</v>
      </c>
      <c r="T47" s="15">
        <v>3.3</v>
      </c>
      <c r="U47" s="1">
        <f t="shared" si="1"/>
        <v>0.33</v>
      </c>
      <c r="V47" s="15">
        <v>0.5</v>
      </c>
      <c r="W47" s="2">
        <v>1765.9</v>
      </c>
      <c r="X47">
        <v>5</v>
      </c>
      <c r="Y47">
        <v>100</v>
      </c>
      <c r="Z47" s="7">
        <v>176.59</v>
      </c>
      <c r="AA47" s="24">
        <v>23</v>
      </c>
      <c r="AB47" s="24">
        <v>314</v>
      </c>
      <c r="AC47" s="23" t="s">
        <v>173</v>
      </c>
      <c r="AD47" s="7" t="s">
        <v>161</v>
      </c>
      <c r="AE47" s="20">
        <v>10.585599999999999</v>
      </c>
      <c r="AF47" s="20">
        <v>44.4131</v>
      </c>
      <c r="AG47" s="20">
        <v>6.9466000000000001</v>
      </c>
      <c r="AH47" s="21">
        <v>28.537299999999998</v>
      </c>
      <c r="AI47" s="20">
        <v>2.4881000000000002</v>
      </c>
      <c r="AJ47" s="20">
        <f t="shared" si="9"/>
        <v>8.0975000000000001</v>
      </c>
      <c r="AK47" s="20">
        <f t="shared" si="10"/>
        <v>41.924999999999997</v>
      </c>
      <c r="AL47" s="20">
        <f t="shared" si="11"/>
        <v>4.4584999999999999</v>
      </c>
      <c r="AM47" s="20">
        <f t="shared" si="12"/>
        <v>26.049199999999999</v>
      </c>
      <c r="AN47" s="14">
        <v>734.8</v>
      </c>
      <c r="AO47" s="31">
        <f t="shared" si="2"/>
        <v>1.1020005443658139E-2</v>
      </c>
      <c r="AP47" s="29">
        <f t="shared" si="13"/>
        <v>11.020005443658139</v>
      </c>
      <c r="AQ47" s="29">
        <f t="shared" si="3"/>
        <v>5.7056341861731086E-2</v>
      </c>
      <c r="AR47" s="29">
        <f t="shared" si="4"/>
        <v>57.056341861731084</v>
      </c>
      <c r="AS47" s="29">
        <f t="shared" si="5"/>
        <v>6.0676374523679919E-3</v>
      </c>
      <c r="AT47" s="29">
        <f t="shared" si="6"/>
        <v>6.0676374523679915</v>
      </c>
      <c r="AU47" s="29">
        <f t="shared" si="7"/>
        <v>3.5450734893848666E-2</v>
      </c>
      <c r="AV47" s="29">
        <f t="shared" si="8"/>
        <v>35.450734893848669</v>
      </c>
      <c r="AW47" t="s">
        <v>140</v>
      </c>
    </row>
    <row r="48" spans="1:49" x14ac:dyDescent="0.35">
      <c r="A48" s="11">
        <v>45076</v>
      </c>
      <c r="B48" s="12">
        <v>0.48402777777777778</v>
      </c>
      <c r="C48">
        <v>3</v>
      </c>
      <c r="D48">
        <v>55</v>
      </c>
      <c r="E48" t="s">
        <v>51</v>
      </c>
      <c r="F48" t="s">
        <v>156</v>
      </c>
      <c r="G48" t="s">
        <v>59</v>
      </c>
      <c r="H48">
        <v>40</v>
      </c>
      <c r="I48">
        <v>60</v>
      </c>
      <c r="J48" s="9">
        <v>1.367</v>
      </c>
      <c r="K48">
        <v>23</v>
      </c>
      <c r="L48" t="s">
        <v>102</v>
      </c>
      <c r="M48">
        <v>114</v>
      </c>
      <c r="N48" t="s">
        <v>113</v>
      </c>
      <c r="O48" s="1">
        <v>1.5</v>
      </c>
      <c r="P48" s="1">
        <v>8282.7999999999993</v>
      </c>
      <c r="Q48" s="1">
        <f>(P48*Y48)/1000</f>
        <v>828.27999999999986</v>
      </c>
      <c r="R48" s="1">
        <v>2</v>
      </c>
      <c r="S48" s="16">
        <v>4.9000000000000004</v>
      </c>
      <c r="T48" s="16">
        <v>8.4</v>
      </c>
      <c r="U48" s="1">
        <f t="shared" si="1"/>
        <v>0.84</v>
      </c>
      <c r="V48" s="16">
        <v>0.2</v>
      </c>
      <c r="W48" s="3">
        <v>1591</v>
      </c>
      <c r="X48">
        <v>5</v>
      </c>
      <c r="Y48">
        <v>100</v>
      </c>
      <c r="Z48" s="7">
        <v>159.1</v>
      </c>
      <c r="AA48" s="24">
        <v>24</v>
      </c>
      <c r="AB48" s="24">
        <v>191</v>
      </c>
      <c r="AC48" s="23" t="s">
        <v>172</v>
      </c>
      <c r="AD48" s="7" t="s">
        <v>160</v>
      </c>
      <c r="AE48" s="20">
        <v>6.3112000000000004</v>
      </c>
      <c r="AF48" s="20">
        <v>40.0032</v>
      </c>
      <c r="AG48" s="20">
        <v>6.2446000000000002</v>
      </c>
      <c r="AH48" s="21">
        <v>22.7941</v>
      </c>
      <c r="AI48" s="20">
        <v>1.5489999999999999</v>
      </c>
      <c r="AJ48" s="20">
        <f t="shared" si="9"/>
        <v>4.7622</v>
      </c>
      <c r="AK48" s="20">
        <f t="shared" si="10"/>
        <v>38.4542</v>
      </c>
      <c r="AL48" s="20">
        <f t="shared" si="11"/>
        <v>4.6956000000000007</v>
      </c>
      <c r="AM48" s="20">
        <f t="shared" si="12"/>
        <v>21.245100000000001</v>
      </c>
      <c r="AN48" s="14">
        <v>1218.5999999999999</v>
      </c>
      <c r="AO48" s="31">
        <f t="shared" si="2"/>
        <v>3.9079271294928612E-3</v>
      </c>
      <c r="AP48" s="29">
        <f t="shared" si="13"/>
        <v>3.9079271294928613</v>
      </c>
      <c r="AQ48" s="29">
        <f t="shared" si="3"/>
        <v>3.1556047923847037E-2</v>
      </c>
      <c r="AR48" s="29">
        <f t="shared" si="4"/>
        <v>31.556047923847036</v>
      </c>
      <c r="AS48" s="29">
        <f t="shared" si="5"/>
        <v>3.8532742491383565E-3</v>
      </c>
      <c r="AT48" s="29">
        <f t="shared" si="6"/>
        <v>3.8532742491383565</v>
      </c>
      <c r="AU48" s="29">
        <f t="shared" si="7"/>
        <v>1.7434022648941411E-2</v>
      </c>
      <c r="AV48" s="29">
        <f t="shared" si="8"/>
        <v>17.434022648941411</v>
      </c>
    </row>
    <row r="49" spans="1:49" x14ac:dyDescent="0.35">
      <c r="A49" s="11">
        <v>45076</v>
      </c>
      <c r="B49" s="12">
        <v>0.48749999999999999</v>
      </c>
      <c r="C49">
        <v>3</v>
      </c>
      <c r="D49">
        <v>56</v>
      </c>
      <c r="E49" t="s">
        <v>50</v>
      </c>
      <c r="F49" t="s">
        <v>156</v>
      </c>
      <c r="G49" t="s">
        <v>60</v>
      </c>
      <c r="H49">
        <v>44</v>
      </c>
      <c r="I49">
        <v>58</v>
      </c>
      <c r="J49" s="9">
        <v>1.53</v>
      </c>
      <c r="K49">
        <v>23</v>
      </c>
      <c r="L49" t="s">
        <v>101</v>
      </c>
      <c r="M49">
        <v>139</v>
      </c>
      <c r="R49" s="1">
        <v>2</v>
      </c>
      <c r="S49" s="14">
        <v>3.9</v>
      </c>
      <c r="T49" s="14">
        <v>10.5</v>
      </c>
      <c r="U49" s="1">
        <f t="shared" si="1"/>
        <v>1.05</v>
      </c>
      <c r="V49" s="14">
        <v>1.5</v>
      </c>
      <c r="W49" s="1">
        <v>2014</v>
      </c>
      <c r="X49">
        <v>5</v>
      </c>
      <c r="Y49">
        <v>100</v>
      </c>
      <c r="Z49" s="7">
        <v>201.4</v>
      </c>
      <c r="AA49" s="24">
        <v>29</v>
      </c>
      <c r="AB49" s="24">
        <v>209</v>
      </c>
      <c r="AC49" s="23" t="s">
        <v>172</v>
      </c>
      <c r="AD49" s="7" t="s">
        <v>161</v>
      </c>
      <c r="AE49" s="20">
        <v>6.4024999999999999</v>
      </c>
      <c r="AF49" s="20">
        <v>43.71</v>
      </c>
      <c r="AG49" s="20">
        <v>6.3734000000000002</v>
      </c>
      <c r="AH49" s="21">
        <v>22.9818</v>
      </c>
      <c r="AI49" s="20">
        <v>1.4525999999999999</v>
      </c>
      <c r="AJ49" s="20">
        <f t="shared" si="9"/>
        <v>4.9498999999999995</v>
      </c>
      <c r="AK49" s="20">
        <f t="shared" si="10"/>
        <v>42.257400000000004</v>
      </c>
      <c r="AL49" s="20">
        <f t="shared" si="11"/>
        <v>4.9207999999999998</v>
      </c>
      <c r="AM49" s="20">
        <f t="shared" si="12"/>
        <v>21.529199999999999</v>
      </c>
      <c r="AN49" s="14">
        <v>1148.4000000000001</v>
      </c>
      <c r="AO49" s="31">
        <f t="shared" si="2"/>
        <v>4.3102577499129213E-3</v>
      </c>
      <c r="AP49" s="29">
        <f t="shared" si="13"/>
        <v>4.3102577499129211</v>
      </c>
      <c r="AQ49" s="29">
        <f t="shared" si="3"/>
        <v>3.6796760710553815E-2</v>
      </c>
      <c r="AR49" s="29">
        <f t="shared" si="4"/>
        <v>36.796760710553812</v>
      </c>
      <c r="AS49" s="29">
        <f t="shared" si="5"/>
        <v>4.2849181469871121E-3</v>
      </c>
      <c r="AT49" s="29">
        <f t="shared" si="6"/>
        <v>4.2849181469871125</v>
      </c>
      <c r="AU49" s="29">
        <f t="shared" si="7"/>
        <v>1.8747126436781607E-2</v>
      </c>
      <c r="AV49" s="29">
        <f t="shared" si="8"/>
        <v>18.747126436781606</v>
      </c>
      <c r="AW49" t="s">
        <v>141</v>
      </c>
    </row>
    <row r="50" spans="1:49" x14ac:dyDescent="0.35">
      <c r="A50" s="11">
        <v>45076</v>
      </c>
      <c r="B50" s="12">
        <v>0.49027777777777781</v>
      </c>
      <c r="C50">
        <v>3</v>
      </c>
      <c r="D50">
        <v>57</v>
      </c>
      <c r="E50" t="s">
        <v>51</v>
      </c>
      <c r="F50" t="s">
        <v>156</v>
      </c>
      <c r="G50" t="s">
        <v>62</v>
      </c>
      <c r="H50">
        <v>39</v>
      </c>
      <c r="I50">
        <v>65</v>
      </c>
      <c r="J50" s="9">
        <v>1.1160000000000001</v>
      </c>
      <c r="K50">
        <v>23</v>
      </c>
      <c r="L50" t="s">
        <v>100</v>
      </c>
      <c r="M50">
        <v>128</v>
      </c>
      <c r="N50" t="s">
        <v>113</v>
      </c>
      <c r="O50" s="1">
        <v>0.2</v>
      </c>
      <c r="P50" s="1">
        <v>7174.4</v>
      </c>
      <c r="Q50" s="1">
        <f>(P50*Y50)/1000</f>
        <v>717.44</v>
      </c>
      <c r="R50" s="1">
        <v>2</v>
      </c>
      <c r="S50" s="14">
        <v>0.8</v>
      </c>
      <c r="T50" s="14">
        <v>5.9</v>
      </c>
      <c r="U50" s="1">
        <f t="shared" si="1"/>
        <v>0.59</v>
      </c>
      <c r="V50" s="14">
        <v>1</v>
      </c>
      <c r="W50" s="1">
        <v>1886.1</v>
      </c>
      <c r="X50">
        <v>5</v>
      </c>
      <c r="Y50">
        <v>100</v>
      </c>
      <c r="Z50" s="7">
        <v>188.61</v>
      </c>
      <c r="AA50" s="24">
        <v>28</v>
      </c>
      <c r="AB50" s="24">
        <v>198</v>
      </c>
      <c r="AC50" s="23" t="s">
        <v>173</v>
      </c>
      <c r="AD50" s="7" t="s">
        <v>160</v>
      </c>
      <c r="AE50" s="20">
        <v>8.6308000000000007</v>
      </c>
      <c r="AF50" s="20">
        <v>59.655099999999997</v>
      </c>
      <c r="AG50" s="20">
        <v>7.7347999999999999</v>
      </c>
      <c r="AH50" s="21">
        <v>26.963200000000001</v>
      </c>
      <c r="AI50" s="20">
        <v>1.4857</v>
      </c>
      <c r="AJ50" s="20">
        <f t="shared" si="9"/>
        <v>7.1451000000000011</v>
      </c>
      <c r="AK50" s="20">
        <f t="shared" si="10"/>
        <v>58.169399999999996</v>
      </c>
      <c r="AL50" s="20">
        <f t="shared" si="11"/>
        <v>6.2491000000000003</v>
      </c>
      <c r="AM50" s="20">
        <f t="shared" si="12"/>
        <v>25.477499999999999</v>
      </c>
      <c r="AN50" s="14">
        <v>1148.4000000000001</v>
      </c>
      <c r="AO50" s="31">
        <f t="shared" si="2"/>
        <v>6.2217868338557995E-3</v>
      </c>
      <c r="AP50" s="29">
        <f t="shared" si="13"/>
        <v>6.2217868338557993</v>
      </c>
      <c r="AQ50" s="29">
        <f t="shared" si="3"/>
        <v>5.0652560083594561E-2</v>
      </c>
      <c r="AR50" s="29">
        <f t="shared" si="4"/>
        <v>50.652560083594558</v>
      </c>
      <c r="AS50" s="29">
        <f t="shared" si="5"/>
        <v>5.4415708812260537E-3</v>
      </c>
      <c r="AT50" s="29">
        <f t="shared" si="6"/>
        <v>5.4415708812260535</v>
      </c>
      <c r="AU50" s="29">
        <f t="shared" si="7"/>
        <v>2.2185214211076276E-2</v>
      </c>
      <c r="AV50" s="29">
        <f t="shared" si="8"/>
        <v>22.185214211076275</v>
      </c>
      <c r="AW50" t="s">
        <v>142</v>
      </c>
    </row>
    <row r="51" spans="1:49" x14ac:dyDescent="0.35">
      <c r="A51" s="11">
        <v>45076</v>
      </c>
      <c r="B51" s="12">
        <v>0.49305555555555558</v>
      </c>
      <c r="C51">
        <v>3</v>
      </c>
      <c r="D51">
        <v>58</v>
      </c>
      <c r="E51" t="s">
        <v>50</v>
      </c>
      <c r="F51" t="s">
        <v>156</v>
      </c>
      <c r="G51" t="s">
        <v>63</v>
      </c>
      <c r="H51">
        <v>44</v>
      </c>
      <c r="I51">
        <v>68</v>
      </c>
      <c r="J51" s="9">
        <v>1.629</v>
      </c>
      <c r="K51">
        <v>28</v>
      </c>
      <c r="L51" t="s">
        <v>102</v>
      </c>
      <c r="M51">
        <v>119</v>
      </c>
      <c r="R51" s="1">
        <v>2</v>
      </c>
      <c r="S51" s="14">
        <v>5.6</v>
      </c>
      <c r="T51" s="14">
        <v>6.7</v>
      </c>
      <c r="U51" s="1">
        <f t="shared" si="1"/>
        <v>0.67</v>
      </c>
      <c r="V51" s="14">
        <v>2.1</v>
      </c>
      <c r="W51" s="1">
        <v>2140.4</v>
      </c>
      <c r="X51">
        <v>5</v>
      </c>
      <c r="Y51">
        <v>100</v>
      </c>
      <c r="Z51" s="7">
        <v>214.04</v>
      </c>
      <c r="AA51" s="24">
        <v>34</v>
      </c>
      <c r="AB51" s="24">
        <v>185</v>
      </c>
      <c r="AC51" s="23" t="s">
        <v>173</v>
      </c>
      <c r="AD51" s="7" t="s">
        <v>161</v>
      </c>
      <c r="AE51" s="20">
        <v>6.3185000000000002</v>
      </c>
      <c r="AF51" s="20">
        <v>45.796300000000002</v>
      </c>
      <c r="AG51" s="20">
        <v>6.8868999999999998</v>
      </c>
      <c r="AH51" s="21">
        <v>25.998999999999999</v>
      </c>
      <c r="AI51" s="20">
        <v>1.6132</v>
      </c>
      <c r="AJ51" s="20">
        <f t="shared" si="9"/>
        <v>4.7053000000000003</v>
      </c>
      <c r="AK51" s="20">
        <f t="shared" si="10"/>
        <v>44.183100000000003</v>
      </c>
      <c r="AL51" s="20">
        <f t="shared" si="11"/>
        <v>5.2736999999999998</v>
      </c>
      <c r="AM51" s="20">
        <f t="shared" si="12"/>
        <v>24.3858</v>
      </c>
      <c r="AN51" s="14">
        <v>1149.3</v>
      </c>
      <c r="AO51" s="31">
        <f t="shared" si="2"/>
        <v>4.0940572522404949E-3</v>
      </c>
      <c r="AP51" s="29">
        <f t="shared" si="13"/>
        <v>4.0940572522404945</v>
      </c>
      <c r="AQ51" s="29">
        <f t="shared" si="3"/>
        <v>3.8443487340120076E-2</v>
      </c>
      <c r="AR51" s="29">
        <f t="shared" si="4"/>
        <v>38.443487340120079</v>
      </c>
      <c r="AS51" s="29">
        <f t="shared" si="5"/>
        <v>4.5886191594883847E-3</v>
      </c>
      <c r="AT51" s="29">
        <f t="shared" si="6"/>
        <v>4.5886191594883847</v>
      </c>
      <c r="AU51" s="29">
        <f t="shared" si="7"/>
        <v>2.1217958757504568E-2</v>
      </c>
      <c r="AV51" s="29">
        <f t="shared" si="8"/>
        <v>21.217958757504569</v>
      </c>
      <c r="AW51" t="s">
        <v>142</v>
      </c>
    </row>
    <row r="52" spans="1:49" x14ac:dyDescent="0.35">
      <c r="A52" s="11">
        <v>45077</v>
      </c>
      <c r="B52" s="12">
        <v>0.3666666666666667</v>
      </c>
      <c r="C52">
        <v>3</v>
      </c>
      <c r="D52">
        <v>59</v>
      </c>
      <c r="E52" t="s">
        <v>51</v>
      </c>
      <c r="F52" t="s">
        <v>156</v>
      </c>
      <c r="G52" t="s">
        <v>64</v>
      </c>
      <c r="H52">
        <v>41</v>
      </c>
      <c r="I52">
        <v>67</v>
      </c>
      <c r="J52" s="9">
        <v>1.3660000000000001</v>
      </c>
      <c r="K52">
        <v>28</v>
      </c>
      <c r="L52" t="s">
        <v>101</v>
      </c>
      <c r="M52">
        <v>100</v>
      </c>
      <c r="N52" t="s">
        <v>113</v>
      </c>
      <c r="O52" s="1">
        <v>2.5</v>
      </c>
      <c r="P52" s="1">
        <v>8426.1</v>
      </c>
      <c r="Q52" s="1">
        <f>(P52*Y52)/1000</f>
        <v>842.61</v>
      </c>
      <c r="R52" s="1">
        <v>2</v>
      </c>
      <c r="S52" s="14">
        <v>11.1</v>
      </c>
      <c r="T52" s="14">
        <v>4.4000000000000004</v>
      </c>
      <c r="U52" s="1">
        <f t="shared" si="1"/>
        <v>0.44000000000000006</v>
      </c>
      <c r="V52" s="14">
        <v>4.3</v>
      </c>
      <c r="W52" s="1">
        <v>1982.2</v>
      </c>
      <c r="X52">
        <v>5</v>
      </c>
      <c r="Y52">
        <v>100</v>
      </c>
      <c r="Z52" s="7">
        <v>198.22</v>
      </c>
      <c r="AA52" s="24">
        <v>22</v>
      </c>
      <c r="AB52" s="24">
        <v>168</v>
      </c>
      <c r="AC52" s="23" t="s">
        <v>172</v>
      </c>
      <c r="AD52" s="7" t="s">
        <v>160</v>
      </c>
      <c r="AE52" s="20">
        <v>5.3133999999999997</v>
      </c>
      <c r="AF52" s="20">
        <v>25.950399999999998</v>
      </c>
      <c r="AG52" s="20">
        <v>5.7946</v>
      </c>
      <c r="AH52" s="21">
        <v>12.9887</v>
      </c>
      <c r="AI52" s="20">
        <v>2.1461000000000001</v>
      </c>
      <c r="AJ52" s="20">
        <f t="shared" si="9"/>
        <v>3.1672999999999996</v>
      </c>
      <c r="AK52" s="20">
        <f t="shared" si="10"/>
        <v>23.804299999999998</v>
      </c>
      <c r="AL52" s="20">
        <f t="shared" si="11"/>
        <v>3.6484999999999999</v>
      </c>
      <c r="AM52" s="20">
        <f t="shared" si="12"/>
        <v>10.842599999999999</v>
      </c>
      <c r="AN52" s="27">
        <v>928.3</v>
      </c>
      <c r="AO52" s="31">
        <f t="shared" si="2"/>
        <v>3.4119357966174726E-3</v>
      </c>
      <c r="AP52" s="29">
        <f t="shared" si="13"/>
        <v>3.4119357966174726</v>
      </c>
      <c r="AQ52" s="29">
        <f t="shared" si="3"/>
        <v>2.5642895615641495E-2</v>
      </c>
      <c r="AR52" s="29">
        <f t="shared" si="4"/>
        <v>25.642895615641496</v>
      </c>
      <c r="AS52" s="29">
        <f t="shared" si="5"/>
        <v>3.930302703867284E-3</v>
      </c>
      <c r="AT52" s="29">
        <f t="shared" si="6"/>
        <v>3.9303027038672842</v>
      </c>
      <c r="AU52" s="29">
        <f t="shared" si="7"/>
        <v>1.1680060325325864E-2</v>
      </c>
      <c r="AV52" s="29">
        <f t="shared" si="8"/>
        <v>11.680060325325865</v>
      </c>
      <c r="AW52" t="s">
        <v>142</v>
      </c>
    </row>
    <row r="53" spans="1:49" x14ac:dyDescent="0.35">
      <c r="A53" s="11">
        <v>45077</v>
      </c>
      <c r="B53" s="12">
        <v>0.36944444444444446</v>
      </c>
      <c r="C53">
        <v>4</v>
      </c>
      <c r="D53">
        <v>60</v>
      </c>
      <c r="E53" t="s">
        <v>51</v>
      </c>
      <c r="F53" t="s">
        <v>156</v>
      </c>
      <c r="G53" t="s">
        <v>65</v>
      </c>
      <c r="H53">
        <v>40</v>
      </c>
      <c r="I53">
        <v>59</v>
      </c>
      <c r="J53" s="9">
        <v>1.2789999999999999</v>
      </c>
      <c r="K53">
        <v>28</v>
      </c>
      <c r="L53" t="s">
        <v>102</v>
      </c>
      <c r="M53">
        <v>159</v>
      </c>
      <c r="N53" t="s">
        <v>113</v>
      </c>
      <c r="O53" s="1">
        <v>0.9</v>
      </c>
      <c r="P53" s="1">
        <v>7423.4</v>
      </c>
      <c r="Q53" s="1">
        <f>(P53*Y53)/1000</f>
        <v>742.34</v>
      </c>
      <c r="R53" s="1">
        <v>2</v>
      </c>
      <c r="S53" s="18">
        <v>10.1</v>
      </c>
      <c r="T53" s="18">
        <v>8.1999999999999993</v>
      </c>
      <c r="U53" s="1">
        <f t="shared" si="1"/>
        <v>0.81999999999999984</v>
      </c>
      <c r="V53" s="14">
        <v>3.2</v>
      </c>
      <c r="W53" s="1">
        <v>2729.1</v>
      </c>
      <c r="X53">
        <v>5</v>
      </c>
      <c r="Y53">
        <v>100</v>
      </c>
      <c r="Z53" s="7">
        <v>272.91000000000003</v>
      </c>
      <c r="AA53" s="24">
        <v>24</v>
      </c>
      <c r="AB53" s="24">
        <v>223</v>
      </c>
      <c r="AC53" s="23" t="s">
        <v>172</v>
      </c>
      <c r="AD53" s="7" t="s">
        <v>161</v>
      </c>
      <c r="AE53" s="20">
        <v>6.5831</v>
      </c>
      <c r="AF53" s="20">
        <v>36.4495</v>
      </c>
      <c r="AG53" s="20">
        <v>6.3803999999999998</v>
      </c>
      <c r="AH53" s="21">
        <v>17.777899999999999</v>
      </c>
      <c r="AI53" s="20">
        <v>2.0848</v>
      </c>
      <c r="AJ53" s="20">
        <f t="shared" si="9"/>
        <v>4.4983000000000004</v>
      </c>
      <c r="AK53" s="20">
        <f t="shared" si="10"/>
        <v>34.364699999999999</v>
      </c>
      <c r="AL53" s="20">
        <f t="shared" si="11"/>
        <v>4.2956000000000003</v>
      </c>
      <c r="AM53" s="20">
        <f t="shared" si="12"/>
        <v>15.693099999999999</v>
      </c>
      <c r="AN53" s="27">
        <v>910.9</v>
      </c>
      <c r="AO53" s="31">
        <f t="shared" si="2"/>
        <v>4.9383027774728295E-3</v>
      </c>
      <c r="AP53" s="29">
        <f t="shared" si="13"/>
        <v>4.9383027774728294</v>
      </c>
      <c r="AQ53" s="29">
        <f t="shared" si="3"/>
        <v>3.7726095070809089E-2</v>
      </c>
      <c r="AR53" s="29">
        <f t="shared" si="4"/>
        <v>37.726095070809087</v>
      </c>
      <c r="AS53" s="29">
        <f t="shared" si="5"/>
        <v>4.7157756065429801E-3</v>
      </c>
      <c r="AT53" s="29">
        <f t="shared" si="6"/>
        <v>4.7157756065429801</v>
      </c>
      <c r="AU53" s="29">
        <f t="shared" si="7"/>
        <v>1.7228126029201887E-2</v>
      </c>
      <c r="AV53" s="29">
        <f t="shared" si="8"/>
        <v>17.228126029201889</v>
      </c>
      <c r="AW53" t="s">
        <v>143</v>
      </c>
    </row>
    <row r="54" spans="1:49" x14ac:dyDescent="0.35">
      <c r="A54" s="11">
        <v>45077</v>
      </c>
      <c r="B54" s="12">
        <v>0.37291666666666662</v>
      </c>
      <c r="C54">
        <v>4</v>
      </c>
      <c r="D54">
        <v>61</v>
      </c>
      <c r="E54" t="s">
        <v>50</v>
      </c>
      <c r="F54" t="s">
        <v>156</v>
      </c>
      <c r="G54" t="s">
        <v>66</v>
      </c>
      <c r="H54">
        <v>43</v>
      </c>
      <c r="I54">
        <v>63</v>
      </c>
      <c r="J54" s="9">
        <v>1.597</v>
      </c>
      <c r="K54">
        <v>23</v>
      </c>
      <c r="L54" t="s">
        <v>100</v>
      </c>
      <c r="M54">
        <v>151</v>
      </c>
      <c r="R54" s="1">
        <v>2</v>
      </c>
      <c r="S54" s="18">
        <v>2.2999999999999998</v>
      </c>
      <c r="T54" s="18">
        <v>8.3000000000000007</v>
      </c>
      <c r="U54" s="1">
        <f t="shared" si="1"/>
        <v>0.83000000000000007</v>
      </c>
      <c r="V54" s="14">
        <v>0.1</v>
      </c>
      <c r="W54" s="1">
        <v>3139</v>
      </c>
      <c r="X54">
        <v>5</v>
      </c>
      <c r="Y54">
        <v>100</v>
      </c>
      <c r="Z54" s="7">
        <v>313.89999999999998</v>
      </c>
      <c r="AA54" s="24">
        <v>19</v>
      </c>
      <c r="AB54" s="24">
        <v>228</v>
      </c>
      <c r="AC54" s="23" t="s">
        <v>173</v>
      </c>
      <c r="AD54" s="7" t="s">
        <v>160</v>
      </c>
      <c r="AE54" s="20">
        <v>4.8806000000000003</v>
      </c>
      <c r="AF54" s="20">
        <v>20.9529</v>
      </c>
      <c r="AG54" s="20">
        <v>4.3518999999999997</v>
      </c>
      <c r="AH54" s="21">
        <v>9.6617999999999995</v>
      </c>
      <c r="AI54" s="20">
        <v>2.2856000000000001</v>
      </c>
      <c r="AJ54" s="20">
        <f t="shared" si="9"/>
        <v>2.5950000000000002</v>
      </c>
      <c r="AK54" s="20">
        <f t="shared" si="10"/>
        <v>18.667300000000001</v>
      </c>
      <c r="AL54" s="20">
        <f t="shared" si="11"/>
        <v>2.0662999999999996</v>
      </c>
      <c r="AM54" s="20">
        <f t="shared" si="12"/>
        <v>7.376199999999999</v>
      </c>
      <c r="AN54" s="27">
        <v>940.9</v>
      </c>
      <c r="AO54" s="31">
        <f t="shared" si="2"/>
        <v>2.757997661813158E-3</v>
      </c>
      <c r="AP54" s="29">
        <f t="shared" si="13"/>
        <v>2.7579976618131581</v>
      </c>
      <c r="AQ54" s="29">
        <f t="shared" si="3"/>
        <v>1.9839834201296633E-2</v>
      </c>
      <c r="AR54" s="29">
        <f t="shared" si="4"/>
        <v>19.839834201296632</v>
      </c>
      <c r="AS54" s="29">
        <f t="shared" si="5"/>
        <v>2.19608885110001E-3</v>
      </c>
      <c r="AT54" s="29">
        <f t="shared" si="6"/>
        <v>2.1960888511000101</v>
      </c>
      <c r="AU54" s="29">
        <f t="shared" si="7"/>
        <v>7.8395153576363043E-3</v>
      </c>
      <c r="AV54" s="29">
        <f t="shared" si="8"/>
        <v>7.8395153576363041</v>
      </c>
      <c r="AW54" t="s">
        <v>142</v>
      </c>
    </row>
    <row r="55" spans="1:49" x14ac:dyDescent="0.35">
      <c r="A55" s="11">
        <v>45077</v>
      </c>
      <c r="B55" s="12">
        <v>0.3756944444444445</v>
      </c>
      <c r="C55">
        <v>4</v>
      </c>
      <c r="D55">
        <v>62</v>
      </c>
      <c r="E55" t="s">
        <v>51</v>
      </c>
      <c r="F55" t="s">
        <v>156</v>
      </c>
      <c r="G55" t="s">
        <v>67</v>
      </c>
      <c r="H55">
        <v>46</v>
      </c>
      <c r="I55">
        <v>70</v>
      </c>
      <c r="J55" s="9">
        <v>2.0590000000000002</v>
      </c>
      <c r="K55">
        <v>28</v>
      </c>
      <c r="L55" t="s">
        <v>100</v>
      </c>
      <c r="M55">
        <v>136</v>
      </c>
      <c r="N55" t="s">
        <v>113</v>
      </c>
      <c r="O55" s="1">
        <v>1.2</v>
      </c>
      <c r="P55" s="1">
        <v>11715.4</v>
      </c>
      <c r="Q55" s="1">
        <f>(P55*Y55)/1000</f>
        <v>1171.54</v>
      </c>
      <c r="R55" s="1">
        <v>2</v>
      </c>
      <c r="S55" s="19">
        <v>12.6</v>
      </c>
      <c r="T55" s="19">
        <v>8.4</v>
      </c>
      <c r="U55" s="1">
        <f t="shared" si="1"/>
        <v>0.84</v>
      </c>
      <c r="V55" s="15">
        <v>0.2</v>
      </c>
      <c r="W55" s="2">
        <v>3043.8</v>
      </c>
      <c r="X55">
        <v>5</v>
      </c>
      <c r="Y55">
        <v>100</v>
      </c>
      <c r="Z55" s="7">
        <v>304.38</v>
      </c>
      <c r="AA55" s="24">
        <v>17</v>
      </c>
      <c r="AB55" s="24">
        <v>218</v>
      </c>
      <c r="AC55" s="23" t="s">
        <v>173</v>
      </c>
      <c r="AD55" s="7" t="s">
        <v>161</v>
      </c>
      <c r="AE55" s="20">
        <v>8.1013000000000002</v>
      </c>
      <c r="AF55" s="20">
        <v>51.238599999999998</v>
      </c>
      <c r="AG55" s="20">
        <v>7.4261999999999997</v>
      </c>
      <c r="AH55" s="21">
        <v>23.224699999999999</v>
      </c>
      <c r="AI55" s="20">
        <v>0.90880000000000005</v>
      </c>
      <c r="AJ55" s="20">
        <f t="shared" si="9"/>
        <v>7.1924999999999999</v>
      </c>
      <c r="AK55" s="20">
        <f t="shared" si="10"/>
        <v>50.329799999999999</v>
      </c>
      <c r="AL55" s="20">
        <f t="shared" si="11"/>
        <v>6.5173999999999994</v>
      </c>
      <c r="AM55" s="20">
        <f t="shared" si="12"/>
        <v>22.315899999999999</v>
      </c>
      <c r="AN55" s="27">
        <v>1020.5</v>
      </c>
      <c r="AO55" s="31">
        <f t="shared" si="2"/>
        <v>7.0480156785889267E-3</v>
      </c>
      <c r="AP55" s="29">
        <f t="shared" si="13"/>
        <v>7.0480156785889267</v>
      </c>
      <c r="AQ55" s="29">
        <f t="shared" si="3"/>
        <v>4.9318765311121997E-2</v>
      </c>
      <c r="AR55" s="29">
        <f t="shared" si="4"/>
        <v>49.318765311122</v>
      </c>
      <c r="AS55" s="29">
        <f t="shared" si="5"/>
        <v>6.3864772170504651E-3</v>
      </c>
      <c r="AT55" s="29">
        <f t="shared" si="6"/>
        <v>6.3864772170504649</v>
      </c>
      <c r="AU55" s="29">
        <f t="shared" si="7"/>
        <v>2.1867613914747671E-2</v>
      </c>
      <c r="AV55" s="29">
        <f t="shared" si="8"/>
        <v>21.867613914747672</v>
      </c>
      <c r="AW55" t="s">
        <v>144</v>
      </c>
    </row>
    <row r="56" spans="1:49" x14ac:dyDescent="0.35">
      <c r="A56" s="11">
        <v>45077</v>
      </c>
      <c r="B56" s="12">
        <v>0.50347222222222221</v>
      </c>
      <c r="C56">
        <v>4</v>
      </c>
      <c r="D56">
        <v>63</v>
      </c>
      <c r="E56" t="s">
        <v>51</v>
      </c>
      <c r="F56" t="s">
        <v>156</v>
      </c>
      <c r="G56" t="s">
        <v>68</v>
      </c>
      <c r="H56">
        <v>41</v>
      </c>
      <c r="I56">
        <v>70</v>
      </c>
      <c r="J56" s="9">
        <v>1.5169999999999999</v>
      </c>
      <c r="K56">
        <v>23</v>
      </c>
      <c r="L56" t="s">
        <v>102</v>
      </c>
      <c r="M56">
        <v>126</v>
      </c>
      <c r="N56" t="s">
        <v>113</v>
      </c>
      <c r="O56" s="2">
        <v>1.3</v>
      </c>
      <c r="P56" s="2">
        <v>5181.2</v>
      </c>
      <c r="Q56" s="1">
        <f>(P56*Y56)/1000</f>
        <v>518.12</v>
      </c>
      <c r="R56" s="1">
        <v>4</v>
      </c>
      <c r="S56" s="14">
        <v>5.6</v>
      </c>
      <c r="T56" s="14">
        <v>3.9</v>
      </c>
      <c r="U56" s="1">
        <f t="shared" si="1"/>
        <v>0.39</v>
      </c>
      <c r="V56" s="16">
        <v>2.6</v>
      </c>
      <c r="W56" s="3">
        <v>1539.4</v>
      </c>
      <c r="X56">
        <v>5</v>
      </c>
      <c r="Y56">
        <v>100</v>
      </c>
      <c r="Z56" s="7">
        <v>153.94</v>
      </c>
      <c r="AA56" s="24">
        <v>16</v>
      </c>
      <c r="AB56" s="24">
        <v>206</v>
      </c>
      <c r="AC56" s="23" t="s">
        <v>172</v>
      </c>
      <c r="AD56" s="7" t="s">
        <v>160</v>
      </c>
      <c r="AE56" s="20">
        <v>6.117</v>
      </c>
      <c r="AF56" s="20">
        <v>34.229399999999998</v>
      </c>
      <c r="AG56" s="20">
        <v>5.6130000000000004</v>
      </c>
      <c r="AH56" s="21">
        <v>15.3697</v>
      </c>
      <c r="AI56" s="20">
        <v>2.1814</v>
      </c>
      <c r="AJ56" s="20">
        <f t="shared" si="9"/>
        <v>3.9356</v>
      </c>
      <c r="AK56" s="20">
        <f t="shared" si="10"/>
        <v>32.048000000000002</v>
      </c>
      <c r="AL56" s="20">
        <f t="shared" si="11"/>
        <v>3.4316000000000004</v>
      </c>
      <c r="AM56" s="20">
        <f t="shared" si="12"/>
        <v>13.1883</v>
      </c>
      <c r="AN56" s="27">
        <v>949.5</v>
      </c>
      <c r="AO56" s="31">
        <f t="shared" si="2"/>
        <v>4.1449183780937334E-3</v>
      </c>
      <c r="AP56" s="29">
        <f t="shared" si="13"/>
        <v>4.1449183780937338</v>
      </c>
      <c r="AQ56" s="29">
        <f t="shared" si="3"/>
        <v>3.3752501316482358E-2</v>
      </c>
      <c r="AR56" s="29">
        <f t="shared" si="4"/>
        <v>33.752501316482359</v>
      </c>
      <c r="AS56" s="29">
        <f t="shared" si="5"/>
        <v>3.6141126908899425E-3</v>
      </c>
      <c r="AT56" s="29">
        <f t="shared" si="6"/>
        <v>3.6141126908899426</v>
      </c>
      <c r="AU56" s="29">
        <f t="shared" si="7"/>
        <v>1.3889731437598736E-2</v>
      </c>
      <c r="AV56" s="29">
        <f t="shared" si="8"/>
        <v>13.889731437598735</v>
      </c>
    </row>
    <row r="57" spans="1:49" x14ac:dyDescent="0.35">
      <c r="A57" s="11">
        <v>45077</v>
      </c>
      <c r="B57" s="12">
        <v>0.50624999999999998</v>
      </c>
      <c r="C57">
        <v>4</v>
      </c>
      <c r="D57">
        <v>64</v>
      </c>
      <c r="E57" t="s">
        <v>50</v>
      </c>
      <c r="F57" t="s">
        <v>156</v>
      </c>
      <c r="G57" t="s">
        <v>32</v>
      </c>
      <c r="H57">
        <v>42</v>
      </c>
      <c r="I57">
        <v>56</v>
      </c>
      <c r="J57" s="9">
        <v>1.3680000000000001</v>
      </c>
      <c r="K57">
        <v>23</v>
      </c>
      <c r="L57" t="s">
        <v>101</v>
      </c>
      <c r="M57">
        <v>242</v>
      </c>
      <c r="R57" s="1">
        <v>4</v>
      </c>
      <c r="S57" s="14">
        <v>1.1000000000000001</v>
      </c>
      <c r="T57" s="14">
        <v>4.9000000000000004</v>
      </c>
      <c r="U57" s="1">
        <f t="shared" si="1"/>
        <v>0.49000000000000005</v>
      </c>
      <c r="V57" s="14">
        <v>1.2</v>
      </c>
      <c r="W57" s="1">
        <v>1073.4000000000001</v>
      </c>
      <c r="X57">
        <v>5</v>
      </c>
      <c r="Y57">
        <v>100</v>
      </c>
      <c r="Z57" s="7">
        <v>107.34000000000002</v>
      </c>
      <c r="AA57" s="24">
        <v>26</v>
      </c>
      <c r="AB57" s="24">
        <v>317</v>
      </c>
      <c r="AC57" s="23" t="s">
        <v>172</v>
      </c>
      <c r="AD57" s="7" t="s">
        <v>161</v>
      </c>
      <c r="AE57" s="20">
        <v>4.0210999999999997</v>
      </c>
      <c r="AF57" s="20">
        <v>22.939</v>
      </c>
      <c r="AG57" s="20">
        <v>4.3413000000000004</v>
      </c>
      <c r="AH57" s="21">
        <v>11.8531</v>
      </c>
      <c r="AI57" s="20">
        <v>2.012</v>
      </c>
      <c r="AJ57" s="20">
        <f t="shared" si="9"/>
        <v>2.0090999999999997</v>
      </c>
      <c r="AK57" s="20">
        <f t="shared" si="10"/>
        <v>20.927</v>
      </c>
      <c r="AL57" s="20">
        <f t="shared" si="11"/>
        <v>2.3293000000000004</v>
      </c>
      <c r="AM57" s="20">
        <f t="shared" si="12"/>
        <v>9.8410999999999991</v>
      </c>
      <c r="AN57" s="27">
        <v>997.1</v>
      </c>
      <c r="AO57" s="31">
        <f t="shared" si="2"/>
        <v>2.0149433356734525E-3</v>
      </c>
      <c r="AP57" s="29">
        <f t="shared" si="13"/>
        <v>2.0149433356734523</v>
      </c>
      <c r="AQ57" s="29">
        <f t="shared" si="3"/>
        <v>2.0987864807943034E-2</v>
      </c>
      <c r="AR57" s="29">
        <f t="shared" si="4"/>
        <v>20.987864807943033</v>
      </c>
      <c r="AS57" s="29">
        <f t="shared" si="5"/>
        <v>2.336074616387524E-3</v>
      </c>
      <c r="AT57" s="29">
        <f t="shared" si="6"/>
        <v>2.3360746163875241</v>
      </c>
      <c r="AU57" s="29">
        <f t="shared" si="7"/>
        <v>9.8697221943636528E-3</v>
      </c>
      <c r="AV57" s="29">
        <f t="shared" si="8"/>
        <v>9.8697221943636535</v>
      </c>
    </row>
    <row r="58" spans="1:49" x14ac:dyDescent="0.35">
      <c r="A58" s="11"/>
      <c r="B58" s="12"/>
      <c r="D58">
        <v>65</v>
      </c>
      <c r="R58" s="1"/>
      <c r="S58" s="14"/>
      <c r="T58" s="14"/>
      <c r="U58" s="1"/>
      <c r="V58" s="14"/>
      <c r="W58" s="1"/>
      <c r="AA58" s="24">
        <v>20</v>
      </c>
      <c r="AB58" s="24">
        <v>177</v>
      </c>
      <c r="AC58" s="23" t="s">
        <v>173</v>
      </c>
      <c r="AD58" s="7" t="s">
        <v>160</v>
      </c>
      <c r="AE58" s="20">
        <v>1.6638999999999999</v>
      </c>
      <c r="AF58" s="20">
        <v>9.9527000000000001</v>
      </c>
      <c r="AG58" s="20">
        <v>1.8109999999999999</v>
      </c>
      <c r="AH58" s="21">
        <v>6.7922000000000002</v>
      </c>
      <c r="AI58" s="20">
        <v>0.92369999999999997</v>
      </c>
      <c r="AJ58" s="20">
        <f t="shared" si="9"/>
        <v>0.74019999999999997</v>
      </c>
      <c r="AK58" s="20">
        <f t="shared" si="10"/>
        <v>9.0289999999999999</v>
      </c>
      <c r="AL58" s="20">
        <f t="shared" si="11"/>
        <v>0.88729999999999998</v>
      </c>
      <c r="AM58" s="20">
        <f t="shared" si="12"/>
        <v>5.8685</v>
      </c>
      <c r="AN58" s="27">
        <v>989.6</v>
      </c>
      <c r="AO58" s="31">
        <f t="shared" si="2"/>
        <v>7.4797898140662887E-4</v>
      </c>
      <c r="AP58" s="29">
        <f t="shared" si="13"/>
        <v>0.74797898140662888</v>
      </c>
      <c r="AQ58" s="29">
        <f t="shared" si="3"/>
        <v>9.1238884397736465E-3</v>
      </c>
      <c r="AR58" s="29">
        <f t="shared" si="4"/>
        <v>9.1238884397736459</v>
      </c>
      <c r="AS58" s="29">
        <f t="shared" si="5"/>
        <v>8.9662489894907029E-4</v>
      </c>
      <c r="AT58" s="29">
        <f t="shared" si="6"/>
        <v>0.89662489894907027</v>
      </c>
      <c r="AU58" s="29">
        <f t="shared" si="7"/>
        <v>5.9301738075990297E-3</v>
      </c>
      <c r="AV58" s="29">
        <f t="shared" si="8"/>
        <v>5.9301738075990293</v>
      </c>
    </row>
    <row r="59" spans="1:49" x14ac:dyDescent="0.35">
      <c r="A59" s="11">
        <v>45077</v>
      </c>
      <c r="B59" s="12">
        <v>0.5131944444444444</v>
      </c>
      <c r="C59">
        <v>4</v>
      </c>
      <c r="D59">
        <v>66</v>
      </c>
      <c r="E59" t="s">
        <v>50</v>
      </c>
      <c r="F59" t="s">
        <v>156</v>
      </c>
      <c r="G59" t="s">
        <v>71</v>
      </c>
      <c r="H59">
        <v>39</v>
      </c>
      <c r="I59">
        <v>54</v>
      </c>
      <c r="J59" s="9">
        <v>1.3129999999999999</v>
      </c>
      <c r="K59">
        <v>23</v>
      </c>
      <c r="L59" t="s">
        <v>100</v>
      </c>
      <c r="M59">
        <v>137</v>
      </c>
      <c r="R59" s="1">
        <v>4</v>
      </c>
      <c r="S59" s="14">
        <v>1</v>
      </c>
      <c r="T59" s="14">
        <v>6.4</v>
      </c>
      <c r="U59" s="1">
        <f t="shared" si="1"/>
        <v>0.64</v>
      </c>
      <c r="V59" s="14">
        <v>2.7</v>
      </c>
      <c r="W59" s="1">
        <v>1647.6</v>
      </c>
      <c r="X59">
        <v>5</v>
      </c>
      <c r="Y59">
        <v>100</v>
      </c>
      <c r="Z59" s="7">
        <v>164.76</v>
      </c>
      <c r="AA59" s="24">
        <v>17</v>
      </c>
      <c r="AB59" s="24">
        <v>237</v>
      </c>
      <c r="AC59" s="23" t="s">
        <v>173</v>
      </c>
      <c r="AD59" s="7" t="s">
        <v>161</v>
      </c>
      <c r="AE59" s="20">
        <v>4.3899999999999997</v>
      </c>
      <c r="AF59" s="20">
        <v>19.623000000000001</v>
      </c>
      <c r="AG59" s="20">
        <v>4.2877000000000001</v>
      </c>
      <c r="AH59" s="21">
        <v>10.712999999999999</v>
      </c>
      <c r="AI59" s="20">
        <v>2.0941999999999998</v>
      </c>
      <c r="AJ59" s="20">
        <f t="shared" si="9"/>
        <v>2.2957999999999998</v>
      </c>
      <c r="AK59" s="20">
        <f t="shared" si="10"/>
        <v>17.5288</v>
      </c>
      <c r="AL59" s="20">
        <f t="shared" si="11"/>
        <v>2.1935000000000002</v>
      </c>
      <c r="AM59" s="20">
        <f t="shared" si="12"/>
        <v>8.6188000000000002</v>
      </c>
      <c r="AN59" s="27">
        <v>1057.8</v>
      </c>
      <c r="AO59" s="31">
        <f t="shared" si="2"/>
        <v>2.1703535640007561E-3</v>
      </c>
      <c r="AP59" s="29">
        <f t="shared" si="13"/>
        <v>2.1703535640007563</v>
      </c>
      <c r="AQ59" s="29">
        <f t="shared" si="3"/>
        <v>1.6570996407638497E-2</v>
      </c>
      <c r="AR59" s="29">
        <f t="shared" si="4"/>
        <v>16.570996407638496</v>
      </c>
      <c r="AS59" s="29">
        <f t="shared" si="5"/>
        <v>2.0736434108527134E-3</v>
      </c>
      <c r="AT59" s="29">
        <f t="shared" si="6"/>
        <v>2.0736434108527133</v>
      </c>
      <c r="AU59" s="29">
        <f t="shared" si="7"/>
        <v>8.1478540366799017E-3</v>
      </c>
      <c r="AV59" s="29">
        <f t="shared" si="8"/>
        <v>8.1478540366799024</v>
      </c>
    </row>
    <row r="60" spans="1:49" x14ac:dyDescent="0.35">
      <c r="A60" s="11">
        <v>45078</v>
      </c>
      <c r="B60" s="12">
        <v>0.37777777777777777</v>
      </c>
      <c r="C60">
        <v>4</v>
      </c>
      <c r="D60">
        <v>67</v>
      </c>
      <c r="E60" t="s">
        <v>51</v>
      </c>
      <c r="F60" t="s">
        <v>156</v>
      </c>
      <c r="G60" t="s">
        <v>72</v>
      </c>
      <c r="H60">
        <v>37</v>
      </c>
      <c r="I60">
        <v>63</v>
      </c>
      <c r="J60" s="9">
        <v>1.127</v>
      </c>
      <c r="K60">
        <v>23</v>
      </c>
      <c r="L60" t="s">
        <v>102</v>
      </c>
      <c r="M60">
        <v>142</v>
      </c>
      <c r="N60" t="s">
        <v>113</v>
      </c>
      <c r="O60" s="3">
        <v>1.1000000000000001</v>
      </c>
      <c r="P60" s="3">
        <v>10343.9</v>
      </c>
      <c r="Q60" s="1">
        <f>(P60*Y60)/1000</f>
        <v>1034.3900000000001</v>
      </c>
      <c r="R60" s="1">
        <v>4</v>
      </c>
      <c r="S60" s="14">
        <v>9.1</v>
      </c>
      <c r="T60" s="14">
        <v>6.5</v>
      </c>
      <c r="U60" s="1">
        <f t="shared" si="1"/>
        <v>0.65</v>
      </c>
      <c r="V60" s="14">
        <v>1.4</v>
      </c>
      <c r="W60" s="1">
        <v>1912.2</v>
      </c>
      <c r="X60">
        <v>5</v>
      </c>
      <c r="Y60">
        <v>100</v>
      </c>
      <c r="Z60" s="7">
        <v>191.22</v>
      </c>
      <c r="AA60" s="24">
        <v>36</v>
      </c>
      <c r="AB60" s="24">
        <v>277</v>
      </c>
      <c r="AC60" s="23" t="s">
        <v>172</v>
      </c>
      <c r="AD60" s="7" t="s">
        <v>160</v>
      </c>
      <c r="AE60" s="20">
        <v>5.9177</v>
      </c>
      <c r="AF60" s="20">
        <v>26.782</v>
      </c>
      <c r="AG60" s="20">
        <v>4.7820999999999998</v>
      </c>
      <c r="AH60" s="21">
        <v>15.464700000000001</v>
      </c>
      <c r="AI60" s="20">
        <v>1.6407</v>
      </c>
      <c r="AJ60" s="20">
        <f t="shared" si="9"/>
        <v>4.2770000000000001</v>
      </c>
      <c r="AK60" s="20">
        <f t="shared" si="10"/>
        <v>25.141300000000001</v>
      </c>
      <c r="AL60" s="20">
        <f t="shared" si="11"/>
        <v>3.1414</v>
      </c>
      <c r="AM60" s="20">
        <f t="shared" si="12"/>
        <v>13.824</v>
      </c>
      <c r="AN60" s="27">
        <v>1012.5</v>
      </c>
      <c r="AO60" s="31">
        <f t="shared" si="2"/>
        <v>4.2241975308641979E-3</v>
      </c>
      <c r="AP60" s="29">
        <f t="shared" si="13"/>
        <v>4.2241975308641981</v>
      </c>
      <c r="AQ60" s="29">
        <f t="shared" si="3"/>
        <v>2.4830913580246916E-2</v>
      </c>
      <c r="AR60" s="29">
        <f t="shared" si="4"/>
        <v>24.830913580246914</v>
      </c>
      <c r="AS60" s="29">
        <f t="shared" si="5"/>
        <v>3.1026172839506171E-3</v>
      </c>
      <c r="AT60" s="29">
        <f t="shared" si="6"/>
        <v>3.1026172839506172</v>
      </c>
      <c r="AU60" s="29">
        <f t="shared" si="7"/>
        <v>1.3653333333333333E-2</v>
      </c>
      <c r="AV60" s="29">
        <f t="shared" si="8"/>
        <v>13.653333333333332</v>
      </c>
    </row>
    <row r="61" spans="1:49" x14ac:dyDescent="0.35">
      <c r="A61" s="11">
        <v>45078</v>
      </c>
      <c r="B61" s="12">
        <v>0.38055555555555554</v>
      </c>
      <c r="C61">
        <v>4</v>
      </c>
      <c r="D61">
        <v>68</v>
      </c>
      <c r="E61" t="s">
        <v>50</v>
      </c>
      <c r="F61" t="s">
        <v>156</v>
      </c>
      <c r="G61" t="s">
        <v>73</v>
      </c>
      <c r="H61">
        <v>45</v>
      </c>
      <c r="I61">
        <v>61</v>
      </c>
      <c r="J61" s="9">
        <v>1.6279999999999999</v>
      </c>
      <c r="K61">
        <v>28</v>
      </c>
      <c r="L61" t="s">
        <v>102</v>
      </c>
      <c r="M61">
        <v>168</v>
      </c>
      <c r="R61" s="1">
        <v>4</v>
      </c>
      <c r="S61" s="14">
        <v>3.6</v>
      </c>
      <c r="T61" s="14">
        <v>4.0999999999999996</v>
      </c>
      <c r="U61" s="1">
        <f t="shared" si="1"/>
        <v>0.40999999999999992</v>
      </c>
      <c r="V61" s="14">
        <v>1.1000000000000001</v>
      </c>
      <c r="W61" s="1">
        <v>5565.6</v>
      </c>
      <c r="X61">
        <v>5</v>
      </c>
      <c r="Y61">
        <v>100</v>
      </c>
      <c r="Z61" s="7">
        <v>556.55999999999995</v>
      </c>
      <c r="AA61" s="24">
        <v>40</v>
      </c>
      <c r="AB61" s="24">
        <v>327</v>
      </c>
      <c r="AC61" s="23" t="s">
        <v>172</v>
      </c>
      <c r="AD61" s="7" t="s">
        <v>161</v>
      </c>
      <c r="AE61" s="20">
        <v>6.0008999999999997</v>
      </c>
      <c r="AF61" s="20">
        <v>23.667899999999999</v>
      </c>
      <c r="AG61" s="20">
        <v>5.4246999999999996</v>
      </c>
      <c r="AH61" s="21">
        <v>12.691599999999999</v>
      </c>
      <c r="AI61" s="20">
        <v>2.1088</v>
      </c>
      <c r="AJ61" s="20">
        <f t="shared" si="9"/>
        <v>3.8920999999999997</v>
      </c>
      <c r="AK61" s="20">
        <f t="shared" si="10"/>
        <v>21.559100000000001</v>
      </c>
      <c r="AL61" s="20">
        <f t="shared" si="11"/>
        <v>3.3158999999999996</v>
      </c>
      <c r="AM61" s="20">
        <f t="shared" si="12"/>
        <v>10.582799999999999</v>
      </c>
      <c r="AN61" s="27">
        <v>1031.5</v>
      </c>
      <c r="AO61" s="31">
        <f t="shared" si="2"/>
        <v>3.7732428502181285E-3</v>
      </c>
      <c r="AP61" s="29">
        <f t="shared" si="13"/>
        <v>3.7732428502181286</v>
      </c>
      <c r="AQ61" s="29">
        <f t="shared" si="3"/>
        <v>2.0900727096461465E-2</v>
      </c>
      <c r="AR61" s="29">
        <f t="shared" si="4"/>
        <v>20.900727096461466</v>
      </c>
      <c r="AS61" s="29">
        <f t="shared" si="5"/>
        <v>3.2146388754241391E-3</v>
      </c>
      <c r="AT61" s="29">
        <f t="shared" si="6"/>
        <v>3.2146388754241393</v>
      </c>
      <c r="AU61" s="29">
        <f t="shared" si="7"/>
        <v>1.0259621909840038E-2</v>
      </c>
      <c r="AV61" s="29">
        <f t="shared" si="8"/>
        <v>10.259621909840039</v>
      </c>
    </row>
    <row r="62" spans="1:49" x14ac:dyDescent="0.35">
      <c r="A62" s="11">
        <v>45078</v>
      </c>
      <c r="B62" s="12">
        <v>0.38611111111111113</v>
      </c>
      <c r="C62">
        <v>4</v>
      </c>
      <c r="D62">
        <v>69</v>
      </c>
      <c r="E62" t="s">
        <v>50</v>
      </c>
      <c r="F62" t="s">
        <v>156</v>
      </c>
      <c r="G62" t="s">
        <v>74</v>
      </c>
      <c r="H62">
        <v>45</v>
      </c>
      <c r="I62">
        <v>72</v>
      </c>
      <c r="J62" s="9">
        <v>1.8879999999999999</v>
      </c>
      <c r="K62">
        <v>23</v>
      </c>
      <c r="L62" t="s">
        <v>100</v>
      </c>
      <c r="M62">
        <v>219</v>
      </c>
      <c r="R62" s="1">
        <v>4</v>
      </c>
      <c r="S62" s="14">
        <v>0.4</v>
      </c>
      <c r="T62" s="14">
        <v>6.1</v>
      </c>
      <c r="U62" s="1">
        <f t="shared" si="1"/>
        <v>0.61</v>
      </c>
      <c r="V62" s="14">
        <v>1.4</v>
      </c>
      <c r="W62" s="1">
        <v>2427.4</v>
      </c>
      <c r="X62">
        <v>5</v>
      </c>
      <c r="Y62">
        <v>100</v>
      </c>
      <c r="Z62" s="7">
        <v>242.74</v>
      </c>
      <c r="AA62" s="24">
        <v>28</v>
      </c>
      <c r="AB62" s="24">
        <v>338</v>
      </c>
      <c r="AC62" s="23" t="s">
        <v>173</v>
      </c>
      <c r="AD62" s="7" t="s">
        <v>160</v>
      </c>
      <c r="AE62" s="20">
        <v>7.9672000000000001</v>
      </c>
      <c r="AF62" s="20">
        <v>43.0989</v>
      </c>
      <c r="AG62" s="20">
        <v>5.3394000000000004</v>
      </c>
      <c r="AH62" s="21">
        <v>22.307400000000001</v>
      </c>
      <c r="AI62" s="20">
        <v>2.5949</v>
      </c>
      <c r="AJ62" s="20">
        <f t="shared" si="9"/>
        <v>5.3723000000000001</v>
      </c>
      <c r="AK62" s="20">
        <f t="shared" si="10"/>
        <v>40.503999999999998</v>
      </c>
      <c r="AL62" s="20">
        <f t="shared" si="11"/>
        <v>2.7445000000000004</v>
      </c>
      <c r="AM62" s="20">
        <f t="shared" si="12"/>
        <v>19.712500000000002</v>
      </c>
      <c r="AN62" s="27">
        <v>1176</v>
      </c>
      <c r="AO62" s="31">
        <f t="shared" si="2"/>
        <v>4.56828231292517E-3</v>
      </c>
      <c r="AP62" s="29">
        <f t="shared" si="13"/>
        <v>4.5682823129251702</v>
      </c>
      <c r="AQ62" s="29">
        <f t="shared" si="3"/>
        <v>3.4442176870748298E-2</v>
      </c>
      <c r="AR62" s="29">
        <f t="shared" si="4"/>
        <v>34.442176870748298</v>
      </c>
      <c r="AS62" s="29">
        <f t="shared" si="5"/>
        <v>2.333758503401361E-3</v>
      </c>
      <c r="AT62" s="29">
        <f t="shared" si="6"/>
        <v>2.333758503401361</v>
      </c>
      <c r="AU62" s="29">
        <f t="shared" si="7"/>
        <v>1.676232993197279E-2</v>
      </c>
      <c r="AV62" s="29">
        <f t="shared" si="8"/>
        <v>16.76232993197279</v>
      </c>
    </row>
    <row r="63" spans="1:49" x14ac:dyDescent="0.35">
      <c r="A63" s="11">
        <v>45078</v>
      </c>
      <c r="B63" s="12">
        <v>0.39166666666666666</v>
      </c>
      <c r="C63">
        <v>4</v>
      </c>
      <c r="D63">
        <v>70</v>
      </c>
      <c r="E63" t="s">
        <v>51</v>
      </c>
      <c r="F63" t="s">
        <v>156</v>
      </c>
      <c r="G63" t="s">
        <v>75</v>
      </c>
      <c r="H63">
        <v>44</v>
      </c>
      <c r="I63">
        <v>62</v>
      </c>
      <c r="J63" s="9">
        <v>1.385</v>
      </c>
      <c r="K63">
        <v>23</v>
      </c>
      <c r="L63" t="s">
        <v>101</v>
      </c>
      <c r="M63">
        <v>310</v>
      </c>
      <c r="N63" t="s">
        <v>113</v>
      </c>
      <c r="O63" s="1">
        <v>2.2999999999999998</v>
      </c>
      <c r="P63" s="1">
        <v>5935.2</v>
      </c>
      <c r="Q63" s="1">
        <f>(P63*Y63)/1000</f>
        <v>593.52</v>
      </c>
      <c r="R63" s="1"/>
      <c r="U63" s="1"/>
      <c r="V63" s="15">
        <v>1.6</v>
      </c>
      <c r="W63" s="2">
        <v>596.1</v>
      </c>
      <c r="X63">
        <v>3</v>
      </c>
      <c r="Y63">
        <v>100</v>
      </c>
      <c r="Z63" s="7">
        <v>59.61</v>
      </c>
      <c r="AA63" s="24">
        <v>35</v>
      </c>
      <c r="AB63" s="24">
        <v>497</v>
      </c>
      <c r="AC63" s="23" t="s">
        <v>173</v>
      </c>
      <c r="AD63" s="7" t="s">
        <v>161</v>
      </c>
      <c r="AE63" s="20">
        <v>5.6845999999999997</v>
      </c>
      <c r="AF63" s="20">
        <v>20.849</v>
      </c>
      <c r="AG63" s="20">
        <v>4.1589999999999998</v>
      </c>
      <c r="AH63" s="21">
        <v>11.502700000000001</v>
      </c>
      <c r="AI63" s="20">
        <v>1.7475000000000001</v>
      </c>
      <c r="AJ63" s="20">
        <f t="shared" si="9"/>
        <v>3.9370999999999996</v>
      </c>
      <c r="AK63" s="20">
        <f t="shared" si="10"/>
        <v>19.101500000000001</v>
      </c>
      <c r="AL63" s="20">
        <f t="shared" si="11"/>
        <v>2.4114999999999998</v>
      </c>
      <c r="AM63" s="20">
        <f t="shared" si="12"/>
        <v>9.7552000000000003</v>
      </c>
      <c r="AN63" s="27">
        <v>1116.8</v>
      </c>
      <c r="AO63" s="31">
        <f t="shared" si="2"/>
        <v>3.5253402578796561E-3</v>
      </c>
      <c r="AP63" s="29">
        <f t="shared" si="13"/>
        <v>3.5253402578796562</v>
      </c>
      <c r="AQ63" s="29">
        <f t="shared" si="3"/>
        <v>1.710377865329513E-2</v>
      </c>
      <c r="AR63" s="29">
        <f t="shared" si="4"/>
        <v>17.10377865329513</v>
      </c>
      <c r="AS63" s="29">
        <f t="shared" si="5"/>
        <v>2.1592944126074499E-3</v>
      </c>
      <c r="AT63" s="29">
        <f t="shared" si="6"/>
        <v>2.15929441260745</v>
      </c>
      <c r="AU63" s="29">
        <f t="shared" si="7"/>
        <v>8.734957020057308E-3</v>
      </c>
      <c r="AV63" s="29">
        <f t="shared" si="8"/>
        <v>8.7349570200573083</v>
      </c>
      <c r="AW63" t="s">
        <v>147</v>
      </c>
    </row>
    <row r="64" spans="1:49" x14ac:dyDescent="0.35">
      <c r="A64" s="11">
        <v>45078</v>
      </c>
      <c r="B64" s="12">
        <v>0.55625000000000002</v>
      </c>
      <c r="C64">
        <v>4</v>
      </c>
      <c r="D64">
        <v>71</v>
      </c>
      <c r="E64" t="s">
        <v>51</v>
      </c>
      <c r="F64" t="s">
        <v>156</v>
      </c>
      <c r="G64" t="s">
        <v>76</v>
      </c>
      <c r="H64">
        <v>41</v>
      </c>
      <c r="I64">
        <v>60</v>
      </c>
      <c r="J64" s="9">
        <v>1.258</v>
      </c>
      <c r="K64">
        <v>28</v>
      </c>
      <c r="L64" t="s">
        <v>100</v>
      </c>
      <c r="M64">
        <v>176</v>
      </c>
      <c r="N64" t="s">
        <v>113</v>
      </c>
      <c r="O64" s="1">
        <v>0.9</v>
      </c>
      <c r="P64" s="1">
        <v>10206.5</v>
      </c>
      <c r="Q64" s="1">
        <f>(P64*Y64)/1000</f>
        <v>1020.65</v>
      </c>
      <c r="R64" s="1">
        <v>4</v>
      </c>
      <c r="S64" s="15">
        <v>2.7</v>
      </c>
      <c r="T64" s="15">
        <v>3.3</v>
      </c>
      <c r="U64" s="1">
        <f t="shared" si="1"/>
        <v>0.33</v>
      </c>
      <c r="V64" s="14">
        <v>1.7</v>
      </c>
      <c r="W64" s="1">
        <v>1790.9</v>
      </c>
      <c r="X64">
        <v>5</v>
      </c>
      <c r="Y64">
        <v>100</v>
      </c>
      <c r="Z64" s="7">
        <v>179.09</v>
      </c>
      <c r="AA64" s="24">
        <v>36</v>
      </c>
      <c r="AB64" s="24">
        <v>307</v>
      </c>
      <c r="AC64" s="23" t="s">
        <v>172</v>
      </c>
      <c r="AD64" s="7" t="s">
        <v>160</v>
      </c>
      <c r="AE64" s="20">
        <v>4.2718999999999996</v>
      </c>
      <c r="AF64" s="20">
        <v>15.7315</v>
      </c>
      <c r="AG64" s="20">
        <v>3.5741999999999998</v>
      </c>
      <c r="AH64" s="21">
        <v>8.0042000000000009</v>
      </c>
      <c r="AI64" s="20">
        <v>2.1189</v>
      </c>
      <c r="AJ64" s="20">
        <f t="shared" si="9"/>
        <v>2.1529999999999996</v>
      </c>
      <c r="AK64" s="20">
        <f t="shared" si="10"/>
        <v>13.6126</v>
      </c>
      <c r="AL64" s="20">
        <f t="shared" si="11"/>
        <v>1.4552999999999998</v>
      </c>
      <c r="AM64" s="20">
        <f t="shared" si="12"/>
        <v>5.8853000000000009</v>
      </c>
      <c r="AN64" s="27">
        <v>934.8</v>
      </c>
      <c r="AO64" s="31">
        <f t="shared" si="2"/>
        <v>2.3031664527171586E-3</v>
      </c>
      <c r="AP64" s="29">
        <f t="shared" si="13"/>
        <v>2.3031664527171585</v>
      </c>
      <c r="AQ64" s="29">
        <f t="shared" si="3"/>
        <v>1.456204535729568E-2</v>
      </c>
      <c r="AR64" s="29">
        <f t="shared" si="4"/>
        <v>14.562045357295681</v>
      </c>
      <c r="AS64" s="29">
        <f t="shared" si="5"/>
        <v>1.5568035943517328E-3</v>
      </c>
      <c r="AT64" s="29">
        <f t="shared" si="6"/>
        <v>1.5568035943517329</v>
      </c>
      <c r="AU64" s="29">
        <f t="shared" si="7"/>
        <v>6.2957851946940533E-3</v>
      </c>
      <c r="AV64" s="29">
        <f t="shared" si="8"/>
        <v>6.2957851946940533</v>
      </c>
    </row>
    <row r="65" spans="1:49" x14ac:dyDescent="0.35">
      <c r="A65" s="11">
        <v>45078</v>
      </c>
      <c r="B65" s="12">
        <v>0.56111111111111112</v>
      </c>
      <c r="C65">
        <v>4</v>
      </c>
      <c r="D65">
        <v>72</v>
      </c>
      <c r="E65" t="s">
        <v>51</v>
      </c>
      <c r="F65" t="s">
        <v>156</v>
      </c>
      <c r="G65" t="s">
        <v>77</v>
      </c>
      <c r="H65">
        <v>40</v>
      </c>
      <c r="I65">
        <v>59</v>
      </c>
      <c r="J65" s="9">
        <v>1.337</v>
      </c>
      <c r="K65">
        <v>28</v>
      </c>
      <c r="L65" t="s">
        <v>101</v>
      </c>
      <c r="M65">
        <v>113</v>
      </c>
      <c r="N65" t="s">
        <v>113</v>
      </c>
      <c r="O65" s="1">
        <v>1.8</v>
      </c>
      <c r="P65" s="1">
        <v>8331.4</v>
      </c>
      <c r="Q65" s="1">
        <f>(P65*Y65)/1000</f>
        <v>833.14</v>
      </c>
      <c r="R65" s="1">
        <v>4</v>
      </c>
      <c r="S65" s="16">
        <v>10.1</v>
      </c>
      <c r="T65" s="16">
        <v>4</v>
      </c>
      <c r="U65" s="1">
        <f t="shared" si="1"/>
        <v>0.4</v>
      </c>
      <c r="V65" s="14">
        <v>5.4</v>
      </c>
      <c r="W65" s="1">
        <v>1899.8</v>
      </c>
      <c r="X65">
        <v>5</v>
      </c>
      <c r="Y65">
        <v>100</v>
      </c>
      <c r="Z65" s="7">
        <v>189.98</v>
      </c>
      <c r="AA65" s="24">
        <v>25</v>
      </c>
      <c r="AB65" s="24">
        <v>245</v>
      </c>
      <c r="AC65" s="23" t="s">
        <v>172</v>
      </c>
      <c r="AD65" s="7" t="s">
        <v>161</v>
      </c>
      <c r="AE65" s="20">
        <v>7.0416999999999996</v>
      </c>
      <c r="AF65" s="20">
        <v>40.542700000000004</v>
      </c>
      <c r="AG65" s="20">
        <v>6.0278999999999998</v>
      </c>
      <c r="AH65" s="21">
        <v>19.183700000000002</v>
      </c>
      <c r="AI65" s="20">
        <v>1.6012</v>
      </c>
      <c r="AJ65" s="20">
        <f t="shared" si="9"/>
        <v>5.4405000000000001</v>
      </c>
      <c r="AK65" s="20">
        <f t="shared" si="10"/>
        <v>38.941500000000005</v>
      </c>
      <c r="AL65" s="20">
        <f t="shared" si="11"/>
        <v>4.4267000000000003</v>
      </c>
      <c r="AM65" s="20">
        <f t="shared" si="12"/>
        <v>17.582500000000003</v>
      </c>
      <c r="AN65" s="27">
        <v>1065.9000000000001</v>
      </c>
      <c r="AO65" s="31">
        <f t="shared" si="2"/>
        <v>5.1041373487193918E-3</v>
      </c>
      <c r="AP65" s="29">
        <f t="shared" si="13"/>
        <v>5.1041373487193917</v>
      </c>
      <c r="AQ65" s="29">
        <f t="shared" si="3"/>
        <v>3.6533915001407263E-2</v>
      </c>
      <c r="AR65" s="29">
        <f t="shared" si="4"/>
        <v>36.533915001407266</v>
      </c>
      <c r="AS65" s="29">
        <f t="shared" si="5"/>
        <v>4.1530162304156109E-3</v>
      </c>
      <c r="AT65" s="29">
        <f t="shared" si="6"/>
        <v>4.1530162304156111</v>
      </c>
      <c r="AU65" s="29">
        <f t="shared" si="7"/>
        <v>1.6495449854582983E-2</v>
      </c>
      <c r="AV65" s="29">
        <f t="shared" si="8"/>
        <v>16.495449854582983</v>
      </c>
    </row>
    <row r="66" spans="1:49" x14ac:dyDescent="0.35">
      <c r="A66" s="11">
        <v>45078</v>
      </c>
      <c r="B66" s="12">
        <v>0.56527777777777777</v>
      </c>
      <c r="C66">
        <v>4</v>
      </c>
      <c r="D66">
        <v>73</v>
      </c>
      <c r="E66" t="s">
        <v>51</v>
      </c>
      <c r="F66" t="s">
        <v>156</v>
      </c>
      <c r="G66" t="s">
        <v>69</v>
      </c>
      <c r="H66">
        <v>42</v>
      </c>
      <c r="I66">
        <v>67</v>
      </c>
      <c r="J66" s="9">
        <v>1.444</v>
      </c>
      <c r="K66">
        <v>28</v>
      </c>
      <c r="L66" t="s">
        <v>100</v>
      </c>
      <c r="M66">
        <v>186</v>
      </c>
      <c r="N66" t="s">
        <v>113</v>
      </c>
      <c r="O66" s="1">
        <v>1.4</v>
      </c>
      <c r="P66" s="1">
        <v>10308.299999999999</v>
      </c>
      <c r="Q66" s="1">
        <f>(P66*Y66)/1000</f>
        <v>1030.83</v>
      </c>
      <c r="R66" s="1">
        <v>4</v>
      </c>
      <c r="S66" s="14">
        <v>6.7</v>
      </c>
      <c r="T66" s="14">
        <v>4.5999999999999996</v>
      </c>
      <c r="U66" s="1">
        <f t="shared" si="1"/>
        <v>0.45999999999999996</v>
      </c>
      <c r="V66" s="14">
        <v>8.7205000000000005E-2</v>
      </c>
      <c r="W66" s="1">
        <v>1667.6</v>
      </c>
      <c r="X66">
        <v>5</v>
      </c>
      <c r="Y66">
        <v>100</v>
      </c>
      <c r="Z66" s="7">
        <v>166.76</v>
      </c>
      <c r="AA66" s="24">
        <v>33</v>
      </c>
      <c r="AB66" s="24">
        <v>330</v>
      </c>
      <c r="AC66" s="23" t="s">
        <v>173</v>
      </c>
      <c r="AD66" s="7" t="s">
        <v>160</v>
      </c>
      <c r="AE66" s="20">
        <v>4.3276000000000003</v>
      </c>
      <c r="AF66" s="20">
        <v>16.750299999999999</v>
      </c>
      <c r="AG66" s="20">
        <v>3.9923000000000002</v>
      </c>
      <c r="AH66" s="21">
        <v>9.0055999999999994</v>
      </c>
      <c r="AI66" s="20">
        <v>1.7007000000000001</v>
      </c>
      <c r="AJ66" s="20">
        <f t="shared" si="9"/>
        <v>2.6269</v>
      </c>
      <c r="AK66" s="20">
        <f t="shared" si="10"/>
        <v>15.0496</v>
      </c>
      <c r="AL66" s="20">
        <f t="shared" si="11"/>
        <v>2.2915999999999999</v>
      </c>
      <c r="AM66" s="20">
        <f t="shared" si="12"/>
        <v>7.3048999999999991</v>
      </c>
      <c r="AN66" s="27">
        <v>989.8</v>
      </c>
      <c r="AO66" s="31">
        <f t="shared" si="2"/>
        <v>2.6539704990907256E-3</v>
      </c>
      <c r="AP66" s="29">
        <f t="shared" si="13"/>
        <v>2.6539704990907258</v>
      </c>
      <c r="AQ66" s="29">
        <f t="shared" si="3"/>
        <v>1.5204687815720349E-2</v>
      </c>
      <c r="AR66" s="29">
        <f t="shared" si="4"/>
        <v>15.204687815720348</v>
      </c>
      <c r="AS66" s="29">
        <f t="shared" si="5"/>
        <v>2.3152151949888868E-3</v>
      </c>
      <c r="AT66" s="29">
        <f t="shared" si="6"/>
        <v>2.3152151949888866</v>
      </c>
      <c r="AU66" s="29">
        <f t="shared" si="7"/>
        <v>7.3801778136997368E-3</v>
      </c>
      <c r="AV66" s="29">
        <f t="shared" si="8"/>
        <v>7.3801778136997367</v>
      </c>
    </row>
    <row r="67" spans="1:49" x14ac:dyDescent="0.35">
      <c r="A67" s="11">
        <v>45078</v>
      </c>
      <c r="B67" s="12">
        <v>0.5708333333333333</v>
      </c>
      <c r="C67">
        <v>4</v>
      </c>
      <c r="D67">
        <v>74</v>
      </c>
      <c r="E67" t="s">
        <v>50</v>
      </c>
      <c r="F67" t="s">
        <v>156</v>
      </c>
      <c r="G67" t="s">
        <v>78</v>
      </c>
      <c r="H67">
        <v>45</v>
      </c>
      <c r="I67">
        <v>68</v>
      </c>
      <c r="J67" s="9">
        <v>1.837</v>
      </c>
      <c r="K67">
        <v>28</v>
      </c>
      <c r="L67" t="s">
        <v>100</v>
      </c>
      <c r="M67">
        <v>140</v>
      </c>
      <c r="U67" s="1"/>
      <c r="V67" s="15">
        <v>1.1000000000000001</v>
      </c>
      <c r="W67" s="2">
        <v>1721.2</v>
      </c>
      <c r="X67">
        <v>5</v>
      </c>
      <c r="Y67">
        <v>100</v>
      </c>
      <c r="Z67" s="7">
        <v>172.12</v>
      </c>
      <c r="AA67" s="24">
        <v>26</v>
      </c>
      <c r="AB67" s="24">
        <v>288</v>
      </c>
      <c r="AC67" s="23" t="s">
        <v>173</v>
      </c>
      <c r="AD67" s="7" t="s">
        <v>161</v>
      </c>
      <c r="AN67" s="27">
        <v>1140.8</v>
      </c>
      <c r="AO67" s="31"/>
      <c r="AP67" s="29"/>
      <c r="AQ67" s="29"/>
      <c r="AR67" s="29"/>
      <c r="AS67" s="29"/>
      <c r="AT67" s="29"/>
      <c r="AU67" s="29"/>
      <c r="AV67" s="29"/>
      <c r="AW67" t="s">
        <v>146</v>
      </c>
    </row>
    <row r="68" spans="1:49" x14ac:dyDescent="0.35">
      <c r="A68" s="11">
        <v>45083</v>
      </c>
      <c r="B68" s="12">
        <v>0.36874999999999997</v>
      </c>
      <c r="C68">
        <v>4</v>
      </c>
      <c r="D68">
        <v>75</v>
      </c>
      <c r="E68" t="s">
        <v>50</v>
      </c>
      <c r="F68" t="s">
        <v>156</v>
      </c>
      <c r="G68" t="s">
        <v>79</v>
      </c>
      <c r="H68">
        <v>44</v>
      </c>
      <c r="I68">
        <v>64</v>
      </c>
      <c r="J68" s="9">
        <v>1.7749999999999999</v>
      </c>
      <c r="K68">
        <v>28</v>
      </c>
      <c r="L68" t="s">
        <v>102</v>
      </c>
      <c r="M68">
        <v>120</v>
      </c>
      <c r="R68" s="1">
        <v>4</v>
      </c>
      <c r="S68" s="14">
        <v>0.5</v>
      </c>
      <c r="T68" s="14">
        <v>9.4</v>
      </c>
      <c r="U68" s="1">
        <f t="shared" ref="U68:U91" si="15">(T68*Y68)/1000</f>
        <v>0.94</v>
      </c>
      <c r="V68" s="16">
        <v>4.8</v>
      </c>
      <c r="W68" s="3">
        <v>2408.1</v>
      </c>
      <c r="X68">
        <v>5</v>
      </c>
      <c r="Y68">
        <v>100</v>
      </c>
      <c r="Z68" s="7">
        <v>240.81</v>
      </c>
      <c r="AA68" s="24">
        <v>16</v>
      </c>
      <c r="AB68" s="24">
        <v>199</v>
      </c>
      <c r="AC68" s="23" t="s">
        <v>172</v>
      </c>
      <c r="AD68" s="7" t="s">
        <v>160</v>
      </c>
      <c r="AE68" s="20">
        <v>5.7742000000000004</v>
      </c>
      <c r="AF68" s="20">
        <v>35.187800000000003</v>
      </c>
      <c r="AG68" s="20">
        <v>5.8452000000000002</v>
      </c>
      <c r="AH68" s="21">
        <v>14.178000000000001</v>
      </c>
      <c r="AI68" s="20">
        <v>2.5383</v>
      </c>
      <c r="AJ68" s="20">
        <f t="shared" ref="AJ68:AJ91" si="16">AE68-AI68</f>
        <v>3.2359000000000004</v>
      </c>
      <c r="AK68" s="20">
        <f t="shared" ref="AK68:AK91" si="17">AF68-AI68</f>
        <v>32.649500000000003</v>
      </c>
      <c r="AL68" s="20">
        <f t="shared" ref="AL68:AL91" si="18">AG68-AI68</f>
        <v>3.3069000000000002</v>
      </c>
      <c r="AM68" s="20">
        <f t="shared" ref="AM68:AM91" si="19">AH68-AI68</f>
        <v>11.639700000000001</v>
      </c>
      <c r="AN68" s="27">
        <v>991.8</v>
      </c>
      <c r="AO68" s="31">
        <f t="shared" ref="AO68:AO91" si="20">AJ68/AN68</f>
        <v>3.2626537608388792E-3</v>
      </c>
      <c r="AP68" s="29">
        <f t="shared" si="13"/>
        <v>3.2626537608388793</v>
      </c>
      <c r="AQ68" s="29">
        <f t="shared" ref="AQ68:AQ91" si="21">AK68/AN68</f>
        <v>3.2919439403105467E-2</v>
      </c>
      <c r="AR68" s="29">
        <f t="shared" ref="AR68:AR91" si="22">AQ68*1000</f>
        <v>32.919439403105464</v>
      </c>
      <c r="AS68" s="29">
        <f t="shared" ref="AS68:AS91" si="23">AL68/AN68</f>
        <v>3.3342407743496678E-3</v>
      </c>
      <c r="AT68" s="29">
        <f t="shared" ref="AT68:AT91" si="24">AS68*1000</f>
        <v>3.3342407743496678</v>
      </c>
      <c r="AU68" s="29">
        <f t="shared" ref="AU67:AU91" si="25">AM68/AN68</f>
        <v>1.1735934664246826E-2</v>
      </c>
      <c r="AV68" s="29">
        <f t="shared" ref="AV67:AV91" si="26">AU68*1000</f>
        <v>11.735934664246827</v>
      </c>
    </row>
    <row r="69" spans="1:49" x14ac:dyDescent="0.35">
      <c r="A69" s="11">
        <v>45083</v>
      </c>
      <c r="B69" s="12">
        <v>0.37222222222222223</v>
      </c>
      <c r="C69">
        <v>4</v>
      </c>
      <c r="D69">
        <v>76</v>
      </c>
      <c r="E69" t="s">
        <v>51</v>
      </c>
      <c r="F69" t="s">
        <v>156</v>
      </c>
      <c r="G69" t="s">
        <v>80</v>
      </c>
      <c r="H69">
        <v>42</v>
      </c>
      <c r="I69">
        <v>65</v>
      </c>
      <c r="J69" s="9">
        <v>1.448</v>
      </c>
      <c r="K69">
        <v>23</v>
      </c>
      <c r="L69" t="s">
        <v>102</v>
      </c>
      <c r="M69">
        <v>156</v>
      </c>
      <c r="N69" t="s">
        <v>113</v>
      </c>
      <c r="O69" s="1">
        <v>0.3</v>
      </c>
      <c r="P69" s="1">
        <v>10203.4</v>
      </c>
      <c r="Q69" s="1">
        <f>(P69*Y69)/1000</f>
        <v>1020.34</v>
      </c>
      <c r="R69" s="1">
        <v>4</v>
      </c>
      <c r="S69" s="14">
        <v>0.7</v>
      </c>
      <c r="T69" s="14">
        <v>1.9</v>
      </c>
      <c r="U69" s="1">
        <f t="shared" si="15"/>
        <v>0.19</v>
      </c>
      <c r="V69" s="14">
        <v>7.1833999999999995E-2</v>
      </c>
      <c r="W69" s="1">
        <v>4492.3</v>
      </c>
      <c r="X69">
        <v>5</v>
      </c>
      <c r="Y69">
        <v>100</v>
      </c>
      <c r="Z69" s="7">
        <v>449.23</v>
      </c>
      <c r="AA69" s="24">
        <v>27</v>
      </c>
      <c r="AB69" s="24">
        <v>242</v>
      </c>
      <c r="AC69" s="23" t="s">
        <v>172</v>
      </c>
      <c r="AD69" s="7" t="s">
        <v>161</v>
      </c>
      <c r="AE69" s="20">
        <v>7.0408999999999997</v>
      </c>
      <c r="AF69" s="20">
        <v>35.319000000000003</v>
      </c>
      <c r="AG69" s="20">
        <v>6.6237000000000004</v>
      </c>
      <c r="AH69" s="21">
        <v>15.8294</v>
      </c>
      <c r="AI69" s="20">
        <v>1.9340999999999999</v>
      </c>
      <c r="AJ69" s="20">
        <f t="shared" si="16"/>
        <v>5.1067999999999998</v>
      </c>
      <c r="AK69" s="20">
        <f t="shared" si="17"/>
        <v>33.384900000000002</v>
      </c>
      <c r="AL69" s="20">
        <f t="shared" si="18"/>
        <v>4.6896000000000004</v>
      </c>
      <c r="AM69" s="20">
        <f t="shared" si="19"/>
        <v>13.895299999999999</v>
      </c>
      <c r="AN69" s="27">
        <v>961.2</v>
      </c>
      <c r="AO69" s="31">
        <f t="shared" si="20"/>
        <v>5.3129421556387842E-3</v>
      </c>
      <c r="AP69" s="29">
        <f t="shared" si="13"/>
        <v>5.3129421556387841</v>
      </c>
      <c r="AQ69" s="29">
        <f t="shared" si="21"/>
        <v>3.4732521847690385E-2</v>
      </c>
      <c r="AR69" s="29">
        <f t="shared" si="22"/>
        <v>34.732521847690386</v>
      </c>
      <c r="AS69" s="29">
        <f t="shared" si="23"/>
        <v>4.8789013732833961E-3</v>
      </c>
      <c r="AT69" s="29">
        <f t="shared" si="24"/>
        <v>4.8789013732833961</v>
      </c>
      <c r="AU69" s="29">
        <f t="shared" si="25"/>
        <v>1.4456200582605076E-2</v>
      </c>
      <c r="AV69" s="29">
        <f t="shared" si="26"/>
        <v>14.456200582605076</v>
      </c>
    </row>
    <row r="70" spans="1:49" x14ac:dyDescent="0.35">
      <c r="A70" s="11">
        <v>45083</v>
      </c>
      <c r="B70" s="12">
        <v>0.37638888888888888</v>
      </c>
      <c r="C70">
        <v>4</v>
      </c>
      <c r="D70">
        <v>77</v>
      </c>
      <c r="E70" t="s">
        <v>50</v>
      </c>
      <c r="F70" t="s">
        <v>156</v>
      </c>
      <c r="G70" t="s">
        <v>81</v>
      </c>
      <c r="H70">
        <v>40</v>
      </c>
      <c r="I70">
        <v>60</v>
      </c>
      <c r="J70" s="9">
        <v>1.5169999999999999</v>
      </c>
      <c r="K70">
        <v>28</v>
      </c>
      <c r="L70" t="s">
        <v>101</v>
      </c>
      <c r="M70">
        <v>105</v>
      </c>
      <c r="R70" s="1">
        <v>4</v>
      </c>
      <c r="S70" s="14">
        <v>4.0999999999999996</v>
      </c>
      <c r="T70" s="14">
        <v>5.6</v>
      </c>
      <c r="U70" s="1">
        <f t="shared" si="15"/>
        <v>0.56000000000000005</v>
      </c>
      <c r="V70" s="14">
        <v>0.4</v>
      </c>
      <c r="W70" s="1">
        <v>1943.6</v>
      </c>
      <c r="X70">
        <v>5</v>
      </c>
      <c r="Y70">
        <v>100</v>
      </c>
      <c r="Z70" s="7">
        <v>194.36</v>
      </c>
      <c r="AA70" s="24">
        <v>23</v>
      </c>
      <c r="AB70" s="24">
        <v>173</v>
      </c>
      <c r="AC70" s="23" t="s">
        <v>173</v>
      </c>
      <c r="AD70" s="7" t="s">
        <v>160</v>
      </c>
      <c r="AE70" s="20">
        <v>2.0299</v>
      </c>
      <c r="AF70" s="20">
        <v>10.762600000000001</v>
      </c>
      <c r="AG70" s="20">
        <v>2.6419999999999999</v>
      </c>
      <c r="AH70" s="21">
        <v>7.4132999999999996</v>
      </c>
      <c r="AI70" s="20">
        <v>2.0181</v>
      </c>
      <c r="AJ70" s="20">
        <f t="shared" si="16"/>
        <v>1.1800000000000033E-2</v>
      </c>
      <c r="AK70" s="20">
        <f t="shared" si="17"/>
        <v>8.7445000000000004</v>
      </c>
      <c r="AL70" s="20">
        <f t="shared" si="18"/>
        <v>0.6238999999999999</v>
      </c>
      <c r="AM70" s="20">
        <f t="shared" si="19"/>
        <v>5.3951999999999991</v>
      </c>
      <c r="AN70" s="27">
        <v>1155.0999999999999</v>
      </c>
      <c r="AO70" s="31">
        <f t="shared" si="20"/>
        <v>1.0215565751882984E-5</v>
      </c>
      <c r="AP70" s="29">
        <f t="shared" si="13"/>
        <v>1.0215565751882984E-2</v>
      </c>
      <c r="AQ70" s="29">
        <f t="shared" si="21"/>
        <v>7.570340230283093E-3</v>
      </c>
      <c r="AR70" s="29">
        <f t="shared" si="22"/>
        <v>7.5703402302830929</v>
      </c>
      <c r="AS70" s="29">
        <f t="shared" si="23"/>
        <v>5.4012639598303178E-4</v>
      </c>
      <c r="AT70" s="29">
        <f t="shared" si="24"/>
        <v>0.5401263959830318</v>
      </c>
      <c r="AU70" s="29">
        <f t="shared" si="25"/>
        <v>4.6707644359795684E-3</v>
      </c>
      <c r="AV70" s="29">
        <f t="shared" si="26"/>
        <v>4.6707644359795681</v>
      </c>
    </row>
    <row r="71" spans="1:49" x14ac:dyDescent="0.35">
      <c r="A71" s="11">
        <v>45083</v>
      </c>
      <c r="B71" s="12">
        <v>0.37847222222222227</v>
      </c>
      <c r="C71">
        <v>4</v>
      </c>
      <c r="D71">
        <v>78</v>
      </c>
      <c r="E71" t="s">
        <v>51</v>
      </c>
      <c r="F71" t="s">
        <v>156</v>
      </c>
      <c r="G71" t="s">
        <v>82</v>
      </c>
      <c r="H71">
        <v>42</v>
      </c>
      <c r="I71">
        <v>71</v>
      </c>
      <c r="J71" s="9">
        <v>1.514</v>
      </c>
      <c r="K71">
        <v>23</v>
      </c>
      <c r="L71" t="s">
        <v>100</v>
      </c>
      <c r="M71">
        <v>140</v>
      </c>
      <c r="N71" t="s">
        <v>113</v>
      </c>
      <c r="O71" s="1">
        <v>0.3</v>
      </c>
      <c r="P71" s="1">
        <v>9349.1</v>
      </c>
      <c r="Q71" s="1">
        <f>(P71*Y71)/1000</f>
        <v>934.91</v>
      </c>
      <c r="R71" s="1">
        <v>4</v>
      </c>
      <c r="S71" s="14">
        <v>4.8828000000000003E-2</v>
      </c>
      <c r="T71" s="14">
        <v>5</v>
      </c>
      <c r="U71" s="1">
        <f t="shared" si="15"/>
        <v>0.5</v>
      </c>
      <c r="V71" s="14">
        <v>6.7</v>
      </c>
      <c r="W71" s="1">
        <v>2028.3</v>
      </c>
      <c r="X71">
        <v>5</v>
      </c>
      <c r="Y71">
        <v>100</v>
      </c>
      <c r="Z71" s="7">
        <v>202.83</v>
      </c>
      <c r="AA71" s="24">
        <v>22</v>
      </c>
      <c r="AB71" s="24">
        <v>221</v>
      </c>
      <c r="AC71" s="23" t="s">
        <v>173</v>
      </c>
      <c r="AD71" s="7" t="s">
        <v>161</v>
      </c>
      <c r="AE71" s="20">
        <v>3.9013</v>
      </c>
      <c r="AF71" s="20">
        <v>24.1433</v>
      </c>
      <c r="AG71" s="20">
        <v>4.3734000000000002</v>
      </c>
      <c r="AH71" s="21">
        <v>13.8566</v>
      </c>
      <c r="AI71" s="20">
        <v>2.5045000000000002</v>
      </c>
      <c r="AJ71" s="20">
        <f t="shared" si="16"/>
        <v>1.3967999999999998</v>
      </c>
      <c r="AK71" s="20">
        <f t="shared" si="17"/>
        <v>21.6388</v>
      </c>
      <c r="AL71" s="20">
        <f t="shared" si="18"/>
        <v>1.8689</v>
      </c>
      <c r="AM71" s="20">
        <f t="shared" si="19"/>
        <v>11.3521</v>
      </c>
      <c r="AN71" s="18">
        <v>1001.9</v>
      </c>
      <c r="AO71" s="31">
        <f t="shared" si="20"/>
        <v>1.3941511128855173E-3</v>
      </c>
      <c r="AP71" s="29">
        <f t="shared" si="13"/>
        <v>1.3941511128855173</v>
      </c>
      <c r="AQ71" s="29">
        <f t="shared" si="21"/>
        <v>2.1597764247928936E-2</v>
      </c>
      <c r="AR71" s="29">
        <f t="shared" si="22"/>
        <v>21.597764247928936</v>
      </c>
      <c r="AS71" s="29">
        <f t="shared" si="23"/>
        <v>1.8653558239345245E-3</v>
      </c>
      <c r="AT71" s="29">
        <f t="shared" si="24"/>
        <v>1.8653558239345245</v>
      </c>
      <c r="AU71" s="29">
        <f t="shared" si="25"/>
        <v>1.1330571913364607E-2</v>
      </c>
      <c r="AV71" s="29">
        <f t="shared" si="26"/>
        <v>11.330571913364608</v>
      </c>
    </row>
    <row r="72" spans="1:49" x14ac:dyDescent="0.35">
      <c r="A72" s="11">
        <v>45083</v>
      </c>
      <c r="B72" s="12">
        <v>0.5444444444444444</v>
      </c>
      <c r="C72">
        <v>4</v>
      </c>
      <c r="D72">
        <v>79</v>
      </c>
      <c r="E72" t="s">
        <v>51</v>
      </c>
      <c r="F72" t="s">
        <v>156</v>
      </c>
      <c r="G72" t="s">
        <v>83</v>
      </c>
      <c r="H72">
        <v>40</v>
      </c>
      <c r="I72">
        <v>62</v>
      </c>
      <c r="J72" s="9">
        <v>1.3520000000000001</v>
      </c>
      <c r="K72">
        <v>28</v>
      </c>
      <c r="L72" t="s">
        <v>100</v>
      </c>
      <c r="M72">
        <v>141</v>
      </c>
      <c r="N72" t="s">
        <v>113</v>
      </c>
      <c r="O72" s="2">
        <v>0.2</v>
      </c>
      <c r="P72" s="2">
        <v>9524.4</v>
      </c>
      <c r="Q72" s="1">
        <f>(P72*Y72)/1000</f>
        <v>952.44</v>
      </c>
      <c r="R72" s="1">
        <v>4</v>
      </c>
      <c r="S72" s="14">
        <v>0.2</v>
      </c>
      <c r="T72" s="14">
        <v>6</v>
      </c>
      <c r="U72" s="1">
        <f t="shared" si="15"/>
        <v>0.6</v>
      </c>
      <c r="V72" s="14">
        <v>1.9</v>
      </c>
      <c r="W72" s="1">
        <v>1522.8</v>
      </c>
      <c r="X72">
        <v>5</v>
      </c>
      <c r="Y72">
        <v>100</v>
      </c>
      <c r="Z72" s="7">
        <v>152.28</v>
      </c>
      <c r="AA72" s="24">
        <v>21</v>
      </c>
      <c r="AB72" s="24">
        <v>229</v>
      </c>
      <c r="AC72" s="23" t="s">
        <v>172</v>
      </c>
      <c r="AD72" s="7" t="s">
        <v>160</v>
      </c>
      <c r="AE72" s="20">
        <v>4.9119000000000002</v>
      </c>
      <c r="AF72" s="20">
        <v>15.9176</v>
      </c>
      <c r="AG72" s="20">
        <v>5.0461999999999998</v>
      </c>
      <c r="AH72" s="21">
        <v>8.8024000000000004</v>
      </c>
      <c r="AI72" s="20">
        <v>2.8079999999999998</v>
      </c>
      <c r="AJ72" s="20">
        <f t="shared" si="16"/>
        <v>2.1039000000000003</v>
      </c>
      <c r="AK72" s="20">
        <f t="shared" si="17"/>
        <v>13.1096</v>
      </c>
      <c r="AL72" s="20">
        <f t="shared" si="18"/>
        <v>2.2382</v>
      </c>
      <c r="AM72" s="20">
        <f t="shared" si="19"/>
        <v>5.9944000000000006</v>
      </c>
      <c r="AN72" s="14">
        <v>976.2</v>
      </c>
      <c r="AO72" s="31">
        <f t="shared" si="20"/>
        <v>2.1551936078672406E-3</v>
      </c>
      <c r="AP72" s="29">
        <f t="shared" si="13"/>
        <v>2.1551936078672407</v>
      </c>
      <c r="AQ72" s="29">
        <f t="shared" si="21"/>
        <v>1.3429215324728539E-2</v>
      </c>
      <c r="AR72" s="29">
        <f t="shared" si="22"/>
        <v>13.429215324728538</v>
      </c>
      <c r="AS72" s="29">
        <f t="shared" si="23"/>
        <v>2.2927678754353616E-3</v>
      </c>
      <c r="AT72" s="29">
        <f t="shared" si="24"/>
        <v>2.2927678754353615</v>
      </c>
      <c r="AU72" s="29">
        <f t="shared" si="25"/>
        <v>6.1405449702929731E-3</v>
      </c>
      <c r="AV72" s="29">
        <f t="shared" si="26"/>
        <v>6.1405449702929733</v>
      </c>
    </row>
    <row r="73" spans="1:49" x14ac:dyDescent="0.35">
      <c r="A73" s="11">
        <v>45083</v>
      </c>
      <c r="B73" s="12">
        <v>0.54791666666666672</v>
      </c>
      <c r="C73">
        <v>5</v>
      </c>
      <c r="D73">
        <v>80</v>
      </c>
      <c r="E73" t="s">
        <v>50</v>
      </c>
      <c r="F73" t="s">
        <v>156</v>
      </c>
      <c r="G73" t="s">
        <v>84</v>
      </c>
      <c r="H73">
        <v>40</v>
      </c>
      <c r="I73">
        <v>59</v>
      </c>
      <c r="J73" s="9">
        <v>1.3979999999999999</v>
      </c>
      <c r="K73">
        <v>23</v>
      </c>
      <c r="L73" t="s">
        <v>101</v>
      </c>
      <c r="M73">
        <v>222</v>
      </c>
      <c r="R73" s="1">
        <v>4</v>
      </c>
      <c r="S73" s="15">
        <v>0.6</v>
      </c>
      <c r="T73" s="15">
        <v>7.1</v>
      </c>
      <c r="U73" s="1">
        <f t="shared" si="15"/>
        <v>0.71</v>
      </c>
      <c r="V73" s="14">
        <v>1.9</v>
      </c>
      <c r="W73" s="1">
        <v>1889.1</v>
      </c>
      <c r="X73">
        <v>5</v>
      </c>
      <c r="Y73">
        <v>100</v>
      </c>
      <c r="Z73" s="7">
        <v>188.91</v>
      </c>
      <c r="AA73" s="24">
        <v>25</v>
      </c>
      <c r="AB73" s="24">
        <v>337</v>
      </c>
      <c r="AC73" s="23" t="s">
        <v>172</v>
      </c>
      <c r="AD73" s="7" t="s">
        <v>161</v>
      </c>
      <c r="AE73" s="20">
        <v>4.4867999999999997</v>
      </c>
      <c r="AF73" s="20">
        <v>12.0632</v>
      </c>
      <c r="AG73" s="20">
        <v>4.2487000000000004</v>
      </c>
      <c r="AH73" s="21">
        <v>6.8650000000000002</v>
      </c>
      <c r="AI73" s="20">
        <v>3.4165999999999999</v>
      </c>
      <c r="AJ73" s="20">
        <f t="shared" si="16"/>
        <v>1.0701999999999998</v>
      </c>
      <c r="AK73" s="20">
        <f t="shared" si="17"/>
        <v>8.6465999999999994</v>
      </c>
      <c r="AL73" s="20">
        <f t="shared" si="18"/>
        <v>0.83210000000000051</v>
      </c>
      <c r="AM73" s="20">
        <f t="shared" si="19"/>
        <v>3.4484000000000004</v>
      </c>
      <c r="AN73" s="14">
        <v>1069.2</v>
      </c>
      <c r="AO73" s="31">
        <f t="shared" si="20"/>
        <v>1.0009352787130562E-3</v>
      </c>
      <c r="AP73" s="29">
        <f t="shared" si="13"/>
        <v>1.0009352787130563</v>
      </c>
      <c r="AQ73" s="29">
        <f t="shared" si="21"/>
        <v>8.0869809203142524E-3</v>
      </c>
      <c r="AR73" s="29">
        <f t="shared" si="22"/>
        <v>8.086980920314252</v>
      </c>
      <c r="AS73" s="29">
        <f t="shared" si="23"/>
        <v>7.7824541713430648E-4</v>
      </c>
      <c r="AT73" s="29">
        <f t="shared" si="24"/>
        <v>0.77824541713430651</v>
      </c>
      <c r="AU73" s="29">
        <f t="shared" si="25"/>
        <v>3.2252151141040032E-3</v>
      </c>
      <c r="AV73" s="29">
        <f t="shared" si="26"/>
        <v>3.2252151141040031</v>
      </c>
    </row>
    <row r="74" spans="1:49" x14ac:dyDescent="0.35">
      <c r="A74" s="11">
        <v>45083</v>
      </c>
      <c r="B74" s="12">
        <v>0.55347222222222225</v>
      </c>
      <c r="C74">
        <v>5</v>
      </c>
      <c r="D74">
        <v>81</v>
      </c>
      <c r="E74" t="s">
        <v>50</v>
      </c>
      <c r="F74" t="s">
        <v>156</v>
      </c>
      <c r="G74" t="s">
        <v>85</v>
      </c>
      <c r="H74">
        <v>41</v>
      </c>
      <c r="I74">
        <v>60</v>
      </c>
      <c r="J74" s="9">
        <v>1.617</v>
      </c>
      <c r="K74">
        <v>28</v>
      </c>
      <c r="L74" t="s">
        <v>102</v>
      </c>
      <c r="M74">
        <v>131</v>
      </c>
      <c r="R74" s="1">
        <v>4</v>
      </c>
      <c r="S74" s="17">
        <v>1.9</v>
      </c>
      <c r="T74" s="17">
        <v>6.8</v>
      </c>
      <c r="U74" s="1">
        <f t="shared" si="15"/>
        <v>0.68</v>
      </c>
      <c r="V74" s="14">
        <v>5.3</v>
      </c>
      <c r="W74" s="1">
        <v>2539.8000000000002</v>
      </c>
      <c r="X74">
        <v>5</v>
      </c>
      <c r="Y74">
        <v>100</v>
      </c>
      <c r="Z74" s="7">
        <v>253.98000000000002</v>
      </c>
      <c r="AA74" s="24">
        <v>20</v>
      </c>
      <c r="AB74" s="24">
        <v>213</v>
      </c>
      <c r="AC74" s="23" t="s">
        <v>173</v>
      </c>
      <c r="AD74" s="7" t="s">
        <v>160</v>
      </c>
      <c r="AE74" s="20">
        <v>3.7120000000000002</v>
      </c>
      <c r="AF74" s="20">
        <v>15.271599999999999</v>
      </c>
      <c r="AG74" s="20">
        <v>4.1656000000000004</v>
      </c>
      <c r="AH74" s="21">
        <v>7.6531000000000002</v>
      </c>
      <c r="AI74" s="20">
        <v>2.2631999999999999</v>
      </c>
      <c r="AJ74" s="20">
        <f t="shared" si="16"/>
        <v>1.4488000000000003</v>
      </c>
      <c r="AK74" s="20">
        <f t="shared" si="17"/>
        <v>13.0084</v>
      </c>
      <c r="AL74" s="20">
        <f t="shared" si="18"/>
        <v>1.9024000000000005</v>
      </c>
      <c r="AM74" s="20">
        <f t="shared" si="19"/>
        <v>5.3899000000000008</v>
      </c>
      <c r="AN74" s="14">
        <v>1033.7</v>
      </c>
      <c r="AO74" s="31">
        <f t="shared" si="20"/>
        <v>1.4015671858372838E-3</v>
      </c>
      <c r="AP74" s="29">
        <f t="shared" si="13"/>
        <v>1.4015671858372838</v>
      </c>
      <c r="AQ74" s="29">
        <f t="shared" si="21"/>
        <v>1.2584308793653864E-2</v>
      </c>
      <c r="AR74" s="29">
        <f t="shared" si="22"/>
        <v>12.584308793653864</v>
      </c>
      <c r="AS74" s="29">
        <f t="shared" si="23"/>
        <v>1.8403792202766765E-3</v>
      </c>
      <c r="AT74" s="29">
        <f t="shared" si="24"/>
        <v>1.8403792202766764</v>
      </c>
      <c r="AU74" s="29">
        <f t="shared" si="25"/>
        <v>5.2141820644287518E-3</v>
      </c>
      <c r="AV74" s="29">
        <f t="shared" si="26"/>
        <v>5.2141820644287513</v>
      </c>
    </row>
    <row r="75" spans="1:49" x14ac:dyDescent="0.35">
      <c r="A75" s="11">
        <v>45083</v>
      </c>
      <c r="B75" s="12">
        <v>0.55625000000000002</v>
      </c>
      <c r="C75">
        <v>5</v>
      </c>
      <c r="D75">
        <v>82</v>
      </c>
      <c r="E75" t="s">
        <v>51</v>
      </c>
      <c r="F75" t="s">
        <v>156</v>
      </c>
      <c r="G75" t="s">
        <v>86</v>
      </c>
      <c r="H75">
        <v>40</v>
      </c>
      <c r="I75">
        <v>60</v>
      </c>
      <c r="J75" s="9">
        <v>1.2689999999999999</v>
      </c>
      <c r="K75">
        <v>28</v>
      </c>
      <c r="L75" t="s">
        <v>101</v>
      </c>
      <c r="M75">
        <v>141</v>
      </c>
      <c r="N75" t="s">
        <v>113</v>
      </c>
      <c r="O75" s="3">
        <v>1.3</v>
      </c>
      <c r="P75" s="3">
        <v>12024.9</v>
      </c>
      <c r="Q75" s="1">
        <f>(P75*Y75)/1000</f>
        <v>1202.49</v>
      </c>
      <c r="R75" s="1">
        <v>4</v>
      </c>
      <c r="S75" s="18">
        <v>1.7</v>
      </c>
      <c r="T75" s="18">
        <v>3.6</v>
      </c>
      <c r="U75" s="1">
        <f t="shared" si="15"/>
        <v>0.36</v>
      </c>
      <c r="V75" s="15">
        <v>1.4</v>
      </c>
      <c r="W75" s="2">
        <v>2908.6</v>
      </c>
      <c r="X75">
        <v>5</v>
      </c>
      <c r="Y75">
        <v>100</v>
      </c>
      <c r="Z75" s="7">
        <v>290.86</v>
      </c>
      <c r="AA75" s="24">
        <v>23</v>
      </c>
      <c r="AB75" s="24">
        <v>229</v>
      </c>
      <c r="AC75" s="23" t="s">
        <v>173</v>
      </c>
      <c r="AD75" s="7" t="s">
        <v>161</v>
      </c>
      <c r="AE75" s="20">
        <v>5.5865</v>
      </c>
      <c r="AF75" s="20">
        <v>13.049899999999999</v>
      </c>
      <c r="AG75" s="20">
        <v>4.1519000000000004</v>
      </c>
      <c r="AH75" s="21">
        <v>7.7031999999999998</v>
      </c>
      <c r="AI75" s="20">
        <v>2.7738</v>
      </c>
      <c r="AJ75" s="20">
        <f t="shared" si="16"/>
        <v>2.8127</v>
      </c>
      <c r="AK75" s="20">
        <f t="shared" si="17"/>
        <v>10.2761</v>
      </c>
      <c r="AL75" s="20">
        <f t="shared" si="18"/>
        <v>1.3781000000000003</v>
      </c>
      <c r="AM75" s="20">
        <f t="shared" si="19"/>
        <v>4.9293999999999993</v>
      </c>
      <c r="AN75" s="15">
        <v>1048.8</v>
      </c>
      <c r="AO75" s="31">
        <f t="shared" si="20"/>
        <v>2.6818268497330283E-3</v>
      </c>
      <c r="AP75" s="29">
        <f t="shared" si="13"/>
        <v>2.6818268497330284</v>
      </c>
      <c r="AQ75" s="29">
        <f t="shared" si="21"/>
        <v>9.7979595728451569E-3</v>
      </c>
      <c r="AR75" s="29">
        <f t="shared" si="22"/>
        <v>9.7979595728451567</v>
      </c>
      <c r="AS75" s="29">
        <f t="shared" si="23"/>
        <v>1.3139778794813122E-3</v>
      </c>
      <c r="AT75" s="29">
        <f t="shared" si="24"/>
        <v>1.3139778794813122</v>
      </c>
      <c r="AU75" s="29">
        <f t="shared" si="25"/>
        <v>4.7000381388253238E-3</v>
      </c>
      <c r="AV75" s="29">
        <f t="shared" si="26"/>
        <v>4.7000381388253238</v>
      </c>
      <c r="AW75" t="s">
        <v>145</v>
      </c>
    </row>
    <row r="76" spans="1:49" x14ac:dyDescent="0.35">
      <c r="A76" s="11">
        <v>45084</v>
      </c>
      <c r="B76" s="12">
        <v>0.35972222222222222</v>
      </c>
      <c r="C76">
        <v>5</v>
      </c>
      <c r="D76">
        <v>83</v>
      </c>
      <c r="E76" t="s">
        <v>51</v>
      </c>
      <c r="F76" t="s">
        <v>156</v>
      </c>
      <c r="G76" t="s">
        <v>87</v>
      </c>
      <c r="H76">
        <v>40</v>
      </c>
      <c r="I76">
        <v>63</v>
      </c>
      <c r="J76" s="9">
        <v>1.4339999999999999</v>
      </c>
      <c r="K76">
        <v>28</v>
      </c>
      <c r="L76" t="s">
        <v>102</v>
      </c>
      <c r="M76">
        <v>105</v>
      </c>
      <c r="N76" t="s">
        <v>113</v>
      </c>
      <c r="O76" s="1">
        <v>0.9</v>
      </c>
      <c r="P76" s="1">
        <v>8515</v>
      </c>
      <c r="Q76" s="1">
        <f>(P76*Y76)/1000</f>
        <v>851.5</v>
      </c>
      <c r="R76" s="1">
        <v>4</v>
      </c>
      <c r="S76" s="18">
        <v>2.2000000000000002</v>
      </c>
      <c r="T76" s="18">
        <v>6.2</v>
      </c>
      <c r="U76" s="1">
        <f t="shared" si="15"/>
        <v>0.62</v>
      </c>
      <c r="V76" s="16">
        <v>2.4</v>
      </c>
      <c r="W76" s="3">
        <v>1352.7</v>
      </c>
      <c r="X76">
        <v>5</v>
      </c>
      <c r="Y76">
        <v>100</v>
      </c>
      <c r="Z76" s="7">
        <v>135.27000000000001</v>
      </c>
      <c r="AA76" s="24">
        <v>25</v>
      </c>
      <c r="AB76" s="24">
        <v>171</v>
      </c>
      <c r="AC76" s="23" t="s">
        <v>172</v>
      </c>
      <c r="AD76" s="7" t="s">
        <v>160</v>
      </c>
      <c r="AE76" s="20">
        <v>5.5838000000000001</v>
      </c>
      <c r="AF76" s="20">
        <v>32.343299999999999</v>
      </c>
      <c r="AG76" s="20">
        <v>6.0244</v>
      </c>
      <c r="AH76" s="21">
        <v>18.9758</v>
      </c>
      <c r="AI76" s="20">
        <v>2.3839000000000001</v>
      </c>
      <c r="AJ76" s="20">
        <f t="shared" si="16"/>
        <v>3.1999</v>
      </c>
      <c r="AK76" s="20">
        <f t="shared" si="17"/>
        <v>29.959399999999999</v>
      </c>
      <c r="AL76" s="20">
        <f t="shared" si="18"/>
        <v>3.6404999999999998</v>
      </c>
      <c r="AM76" s="20">
        <f t="shared" si="19"/>
        <v>16.591899999999999</v>
      </c>
      <c r="AN76" s="16">
        <v>1066.8</v>
      </c>
      <c r="AO76" s="31">
        <f t="shared" si="20"/>
        <v>2.999531308586427E-3</v>
      </c>
      <c r="AP76" s="29">
        <f t="shared" ref="AP76:AP91" si="27">AO76*1000</f>
        <v>2.9995313085864268</v>
      </c>
      <c r="AQ76" s="29">
        <f t="shared" si="21"/>
        <v>2.8083427071616048E-2</v>
      </c>
      <c r="AR76" s="29">
        <f t="shared" si="22"/>
        <v>28.083427071616047</v>
      </c>
      <c r="AS76" s="29">
        <f t="shared" si="23"/>
        <v>3.4125421822272218E-3</v>
      </c>
      <c r="AT76" s="29">
        <f t="shared" si="24"/>
        <v>3.4125421822272219</v>
      </c>
      <c r="AU76" s="29">
        <f t="shared" si="25"/>
        <v>1.5552962129733783E-2</v>
      </c>
      <c r="AV76" s="29">
        <f t="shared" si="26"/>
        <v>15.552962129733782</v>
      </c>
    </row>
    <row r="77" spans="1:49" x14ac:dyDescent="0.35">
      <c r="A77" s="11">
        <v>45084</v>
      </c>
      <c r="B77" s="12">
        <v>0.36249999999999999</v>
      </c>
      <c r="C77">
        <v>5</v>
      </c>
      <c r="D77">
        <v>84</v>
      </c>
      <c r="E77" t="s">
        <v>51</v>
      </c>
      <c r="F77" t="s">
        <v>156</v>
      </c>
      <c r="G77" t="s">
        <v>88</v>
      </c>
      <c r="H77">
        <v>41</v>
      </c>
      <c r="I77">
        <v>66</v>
      </c>
      <c r="J77" s="9">
        <v>1.5960000000000001</v>
      </c>
      <c r="K77">
        <v>23</v>
      </c>
      <c r="L77" t="s">
        <v>101</v>
      </c>
      <c r="M77">
        <v>133</v>
      </c>
      <c r="N77" t="s">
        <v>113</v>
      </c>
      <c r="O77" s="1">
        <v>0.8</v>
      </c>
      <c r="P77" s="1">
        <v>7750.5</v>
      </c>
      <c r="Q77" s="1">
        <f>(P77*Y77)/1000</f>
        <v>775.05</v>
      </c>
      <c r="R77" s="1">
        <v>4</v>
      </c>
      <c r="S77" s="18">
        <v>0.2</v>
      </c>
      <c r="T77" s="18">
        <v>4.7</v>
      </c>
      <c r="U77" s="1">
        <f t="shared" si="15"/>
        <v>0.47</v>
      </c>
      <c r="V77" s="14">
        <v>4.2032E-2</v>
      </c>
      <c r="W77" s="1">
        <v>1851.5</v>
      </c>
      <c r="X77">
        <v>5</v>
      </c>
      <c r="Y77">
        <v>100</v>
      </c>
      <c r="Z77" s="7">
        <v>185.15</v>
      </c>
      <c r="AA77" s="24">
        <v>22</v>
      </c>
      <c r="AB77" s="24">
        <v>207</v>
      </c>
      <c r="AC77" s="23" t="s">
        <v>172</v>
      </c>
      <c r="AD77" s="7" t="s">
        <v>161</v>
      </c>
      <c r="AE77" s="20">
        <v>7.4608999999999996</v>
      </c>
      <c r="AF77" s="20">
        <v>32.902200000000001</v>
      </c>
      <c r="AG77" s="20">
        <v>6.1985999999999999</v>
      </c>
      <c r="AH77" s="21">
        <v>18.255199999999999</v>
      </c>
      <c r="AI77" s="20">
        <v>2.3176999999999999</v>
      </c>
      <c r="AJ77" s="20">
        <f t="shared" si="16"/>
        <v>5.1432000000000002</v>
      </c>
      <c r="AK77" s="20">
        <f t="shared" si="17"/>
        <v>30.584500000000002</v>
      </c>
      <c r="AL77" s="20">
        <f t="shared" si="18"/>
        <v>3.8809</v>
      </c>
      <c r="AM77" s="20">
        <f t="shared" si="19"/>
        <v>15.937499999999998</v>
      </c>
      <c r="AN77" s="14">
        <v>1017.7</v>
      </c>
      <c r="AO77" s="31">
        <f t="shared" si="20"/>
        <v>5.0537486489142186E-3</v>
      </c>
      <c r="AP77" s="29">
        <f t="shared" si="27"/>
        <v>5.0537486489142189</v>
      </c>
      <c r="AQ77" s="29">
        <f t="shared" si="21"/>
        <v>3.0052569519504767E-2</v>
      </c>
      <c r="AR77" s="29">
        <f t="shared" si="22"/>
        <v>30.052569519504768</v>
      </c>
      <c r="AS77" s="29">
        <f t="shared" si="23"/>
        <v>3.8134027709541122E-3</v>
      </c>
      <c r="AT77" s="29">
        <f t="shared" si="24"/>
        <v>3.8134027709541121</v>
      </c>
      <c r="AU77" s="29">
        <f t="shared" si="25"/>
        <v>1.5660312469293503E-2</v>
      </c>
      <c r="AV77" s="29">
        <f t="shared" si="26"/>
        <v>15.660312469293503</v>
      </c>
    </row>
    <row r="78" spans="1:49" x14ac:dyDescent="0.35">
      <c r="A78" s="11">
        <v>45084</v>
      </c>
      <c r="B78" s="12">
        <v>0.36527777777777781</v>
      </c>
      <c r="C78">
        <v>5</v>
      </c>
      <c r="D78">
        <v>85</v>
      </c>
      <c r="E78" t="s">
        <v>50</v>
      </c>
      <c r="F78" t="s">
        <v>156</v>
      </c>
      <c r="G78" t="s">
        <v>89</v>
      </c>
      <c r="H78">
        <v>43</v>
      </c>
      <c r="I78">
        <v>62</v>
      </c>
      <c r="J78" s="9">
        <v>1.6659999999999999</v>
      </c>
      <c r="K78">
        <v>23</v>
      </c>
      <c r="L78" t="s">
        <v>102</v>
      </c>
      <c r="M78">
        <v>131</v>
      </c>
      <c r="R78" s="1">
        <v>4</v>
      </c>
      <c r="S78" s="14">
        <v>0.3</v>
      </c>
      <c r="T78" s="14">
        <v>8.4</v>
      </c>
      <c r="U78" s="1">
        <f t="shared" si="15"/>
        <v>0.84</v>
      </c>
      <c r="V78" s="14">
        <v>0.8</v>
      </c>
      <c r="W78" s="1">
        <v>2431.6999999999998</v>
      </c>
      <c r="X78">
        <v>5</v>
      </c>
      <c r="Y78">
        <v>100</v>
      </c>
      <c r="Z78" s="7">
        <v>243.16999999999996</v>
      </c>
      <c r="AA78" s="24">
        <v>25</v>
      </c>
      <c r="AB78" s="24">
        <v>195</v>
      </c>
      <c r="AC78" s="23" t="s">
        <v>173</v>
      </c>
      <c r="AD78" s="7" t="s">
        <v>160</v>
      </c>
      <c r="AE78" s="20">
        <v>5.3516000000000004</v>
      </c>
      <c r="AF78" s="20">
        <v>30.922999999999998</v>
      </c>
      <c r="AG78" s="20">
        <v>5.1584000000000003</v>
      </c>
      <c r="AH78" s="21">
        <v>16.097200000000001</v>
      </c>
      <c r="AI78" s="20">
        <v>1.9683999999999999</v>
      </c>
      <c r="AJ78" s="20">
        <f t="shared" si="16"/>
        <v>3.3832000000000004</v>
      </c>
      <c r="AK78" s="20">
        <f t="shared" si="17"/>
        <v>28.954599999999999</v>
      </c>
      <c r="AL78" s="20">
        <f t="shared" si="18"/>
        <v>3.1900000000000004</v>
      </c>
      <c r="AM78" s="20">
        <f t="shared" si="19"/>
        <v>14.128800000000002</v>
      </c>
      <c r="AN78" s="14">
        <v>1067.5999999999999</v>
      </c>
      <c r="AO78" s="31">
        <f t="shared" si="20"/>
        <v>3.1689771449981271E-3</v>
      </c>
      <c r="AP78" s="29">
        <f t="shared" si="27"/>
        <v>3.1689771449981272</v>
      </c>
      <c r="AQ78" s="29">
        <f t="shared" si="21"/>
        <v>2.7121206444361185E-2</v>
      </c>
      <c r="AR78" s="29">
        <f t="shared" si="22"/>
        <v>27.121206444361185</v>
      </c>
      <c r="AS78" s="29">
        <f t="shared" si="23"/>
        <v>2.9880104908205328E-3</v>
      </c>
      <c r="AT78" s="29">
        <f t="shared" si="24"/>
        <v>2.9880104908205327</v>
      </c>
      <c r="AU78" s="29">
        <f t="shared" si="25"/>
        <v>1.3234170101161487E-2</v>
      </c>
      <c r="AV78" s="29">
        <f t="shared" si="26"/>
        <v>13.234170101161487</v>
      </c>
    </row>
    <row r="79" spans="1:49" x14ac:dyDescent="0.35">
      <c r="A79" s="11">
        <v>45084</v>
      </c>
      <c r="B79" s="12">
        <v>0.36874999999999997</v>
      </c>
      <c r="C79">
        <v>5</v>
      </c>
      <c r="D79">
        <v>86</v>
      </c>
      <c r="E79" t="s">
        <v>50</v>
      </c>
      <c r="F79" t="s">
        <v>156</v>
      </c>
      <c r="G79" t="s">
        <v>61</v>
      </c>
      <c r="H79">
        <v>45</v>
      </c>
      <c r="I79">
        <v>64</v>
      </c>
      <c r="J79" s="9">
        <v>1.88</v>
      </c>
      <c r="K79">
        <v>23</v>
      </c>
      <c r="L79" t="s">
        <v>100</v>
      </c>
      <c r="M79">
        <v>135</v>
      </c>
      <c r="R79" s="1">
        <v>4</v>
      </c>
      <c r="S79" s="14">
        <v>0.8</v>
      </c>
      <c r="T79" s="14">
        <v>9.9</v>
      </c>
      <c r="U79" s="1">
        <f t="shared" si="15"/>
        <v>0.99</v>
      </c>
      <c r="V79" s="14">
        <v>5.6</v>
      </c>
      <c r="W79" s="1">
        <v>3455.6</v>
      </c>
      <c r="X79">
        <v>5</v>
      </c>
      <c r="Y79">
        <v>100</v>
      </c>
      <c r="Z79" s="7">
        <v>345.56</v>
      </c>
      <c r="AA79" s="24">
        <v>23</v>
      </c>
      <c r="AB79" s="24">
        <v>209</v>
      </c>
      <c r="AC79" s="23" t="s">
        <v>173</v>
      </c>
      <c r="AD79" s="7" t="s">
        <v>161</v>
      </c>
      <c r="AE79" s="20">
        <v>9.8741000000000003</v>
      </c>
      <c r="AF79" s="20">
        <v>67.413700000000006</v>
      </c>
      <c r="AG79" s="20">
        <v>8.2575000000000003</v>
      </c>
      <c r="AH79" s="21">
        <v>35.532499999999999</v>
      </c>
      <c r="AI79" s="20">
        <v>3.1855000000000002</v>
      </c>
      <c r="AJ79" s="20">
        <f t="shared" si="16"/>
        <v>6.6886000000000001</v>
      </c>
      <c r="AK79" s="20">
        <f t="shared" si="17"/>
        <v>64.228200000000001</v>
      </c>
      <c r="AL79" s="20">
        <f t="shared" si="18"/>
        <v>5.0720000000000001</v>
      </c>
      <c r="AM79" s="20">
        <f t="shared" si="19"/>
        <v>32.347000000000001</v>
      </c>
      <c r="AN79" s="14">
        <v>1146</v>
      </c>
      <c r="AO79" s="31">
        <f t="shared" si="20"/>
        <v>5.8364746945898782E-3</v>
      </c>
      <c r="AP79" s="29">
        <f t="shared" si="27"/>
        <v>5.836474694589878</v>
      </c>
      <c r="AQ79" s="29">
        <f t="shared" si="21"/>
        <v>5.6045549738219895E-2</v>
      </c>
      <c r="AR79" s="29">
        <f t="shared" si="22"/>
        <v>56.045549738219897</v>
      </c>
      <c r="AS79" s="29">
        <f t="shared" si="23"/>
        <v>4.4258289703315882E-3</v>
      </c>
      <c r="AT79" s="29">
        <f t="shared" si="24"/>
        <v>4.4258289703315885</v>
      </c>
      <c r="AU79" s="29">
        <f t="shared" si="25"/>
        <v>2.8226003490401396E-2</v>
      </c>
      <c r="AV79" s="29">
        <f t="shared" si="26"/>
        <v>28.226003490401396</v>
      </c>
    </row>
    <row r="80" spans="1:49" x14ac:dyDescent="0.35">
      <c r="A80" s="11">
        <v>45084</v>
      </c>
      <c r="B80" s="12">
        <v>0.50069444444444444</v>
      </c>
      <c r="C80">
        <v>5</v>
      </c>
      <c r="D80">
        <v>87</v>
      </c>
      <c r="E80" t="s">
        <v>50</v>
      </c>
      <c r="F80" t="s">
        <v>156</v>
      </c>
      <c r="G80" t="s">
        <v>90</v>
      </c>
      <c r="H80">
        <v>42</v>
      </c>
      <c r="I80">
        <v>65</v>
      </c>
      <c r="J80" s="9">
        <v>1.79</v>
      </c>
      <c r="K80">
        <v>28</v>
      </c>
      <c r="L80" t="s">
        <v>100</v>
      </c>
      <c r="M80">
        <v>278</v>
      </c>
      <c r="R80" s="1">
        <v>4</v>
      </c>
      <c r="S80" s="14">
        <v>1.4</v>
      </c>
      <c r="T80" s="14">
        <v>7.7</v>
      </c>
      <c r="U80" s="1">
        <f t="shared" si="15"/>
        <v>0.77</v>
      </c>
      <c r="V80" s="18">
        <v>4.3</v>
      </c>
      <c r="W80" s="5">
        <v>2555.3000000000002</v>
      </c>
      <c r="X80">
        <v>5</v>
      </c>
      <c r="Y80">
        <v>100</v>
      </c>
      <c r="Z80" s="7">
        <v>255.53000000000003</v>
      </c>
      <c r="AA80" s="24">
        <v>19</v>
      </c>
      <c r="AB80" s="24">
        <v>343</v>
      </c>
      <c r="AC80" s="23" t="s">
        <v>172</v>
      </c>
      <c r="AD80" s="7" t="s">
        <v>160</v>
      </c>
      <c r="AE80" s="20">
        <v>4.7359999999999998</v>
      </c>
      <c r="AF80" s="20">
        <v>21.295999999999999</v>
      </c>
      <c r="AG80" s="20">
        <v>4.1113</v>
      </c>
      <c r="AH80" s="21">
        <v>13.725300000000001</v>
      </c>
      <c r="AI80" s="20">
        <v>2.0026000000000002</v>
      </c>
      <c r="AJ80" s="20">
        <f t="shared" si="16"/>
        <v>2.7333999999999996</v>
      </c>
      <c r="AK80" s="20">
        <f t="shared" si="17"/>
        <v>19.293399999999998</v>
      </c>
      <c r="AL80" s="20">
        <f t="shared" si="18"/>
        <v>2.1086999999999998</v>
      </c>
      <c r="AM80" s="20">
        <f t="shared" si="19"/>
        <v>11.7227</v>
      </c>
      <c r="AN80" s="14">
        <v>517.79999999999995</v>
      </c>
      <c r="AO80" s="31">
        <f t="shared" si="20"/>
        <v>5.2788721514098105E-3</v>
      </c>
      <c r="AP80" s="29">
        <f t="shared" si="27"/>
        <v>5.2788721514098107</v>
      </c>
      <c r="AQ80" s="29">
        <f t="shared" si="21"/>
        <v>3.7260332174584784E-2</v>
      </c>
      <c r="AR80" s="29">
        <f t="shared" si="22"/>
        <v>37.260332174584782</v>
      </c>
      <c r="AS80" s="29">
        <f t="shared" si="23"/>
        <v>4.0724217844727694E-3</v>
      </c>
      <c r="AT80" s="29">
        <f t="shared" si="24"/>
        <v>4.0724217844727697</v>
      </c>
      <c r="AU80" s="29">
        <f t="shared" si="25"/>
        <v>2.2639436075704907E-2</v>
      </c>
      <c r="AV80" s="29">
        <f t="shared" si="26"/>
        <v>22.639436075704907</v>
      </c>
    </row>
    <row r="81" spans="1:49" x14ac:dyDescent="0.35">
      <c r="A81" s="11">
        <v>45084</v>
      </c>
      <c r="B81" s="12">
        <v>0.50555555555555554</v>
      </c>
      <c r="C81">
        <v>5</v>
      </c>
      <c r="D81">
        <v>88</v>
      </c>
      <c r="E81" t="s">
        <v>51</v>
      </c>
      <c r="F81" t="s">
        <v>157</v>
      </c>
      <c r="G81" s="8" t="s">
        <v>158</v>
      </c>
      <c r="H81" s="8">
        <v>42</v>
      </c>
      <c r="I81" s="8">
        <v>55</v>
      </c>
      <c r="J81" s="10">
        <v>1.391</v>
      </c>
      <c r="K81">
        <v>23</v>
      </c>
      <c r="M81">
        <v>106</v>
      </c>
      <c r="N81" t="s">
        <v>113</v>
      </c>
      <c r="O81" s="1">
        <v>0.7</v>
      </c>
      <c r="P81" s="1">
        <v>6792.7</v>
      </c>
      <c r="Q81" s="1">
        <f>(P81*Y81)/1000</f>
        <v>679.27</v>
      </c>
      <c r="R81" s="1"/>
      <c r="S81" s="14"/>
      <c r="T81" s="14"/>
      <c r="U81" s="1"/>
      <c r="V81" s="18">
        <v>2.5</v>
      </c>
      <c r="W81" s="5">
        <v>2849.4</v>
      </c>
      <c r="X81">
        <v>5</v>
      </c>
      <c r="Y81">
        <v>100</v>
      </c>
      <c r="Z81" s="7">
        <v>284.94</v>
      </c>
      <c r="AA81" s="24">
        <v>30</v>
      </c>
      <c r="AB81" s="24">
        <v>171</v>
      </c>
      <c r="AC81" s="23" t="s">
        <v>172</v>
      </c>
      <c r="AD81" s="7" t="s">
        <v>161</v>
      </c>
      <c r="AE81" s="20">
        <v>6.4786000000000001</v>
      </c>
      <c r="AF81" s="20">
        <v>24.868300000000001</v>
      </c>
      <c r="AG81" s="20">
        <v>5.5195999999999996</v>
      </c>
      <c r="AH81" s="21">
        <v>15.3253</v>
      </c>
      <c r="AI81" s="20">
        <v>2.3264</v>
      </c>
      <c r="AJ81" s="20">
        <f t="shared" si="16"/>
        <v>4.1522000000000006</v>
      </c>
      <c r="AK81" s="20">
        <f t="shared" si="17"/>
        <v>22.541900000000002</v>
      </c>
      <c r="AL81" s="20">
        <f t="shared" si="18"/>
        <v>3.1931999999999996</v>
      </c>
      <c r="AM81" s="20">
        <f t="shared" si="19"/>
        <v>12.998900000000001</v>
      </c>
      <c r="AN81" s="14">
        <v>513.70000000000005</v>
      </c>
      <c r="AO81" s="31">
        <f t="shared" si="20"/>
        <v>8.0829277788592568E-3</v>
      </c>
      <c r="AP81" s="29">
        <f t="shared" si="27"/>
        <v>8.082927778859256</v>
      </c>
      <c r="AQ81" s="29">
        <f t="shared" si="21"/>
        <v>4.3881448316137821E-2</v>
      </c>
      <c r="AR81" s="29">
        <f t="shared" si="22"/>
        <v>43.881448316137821</v>
      </c>
      <c r="AS81" s="29">
        <f t="shared" si="23"/>
        <v>6.2160794237882018E-3</v>
      </c>
      <c r="AT81" s="29">
        <f t="shared" si="24"/>
        <v>6.2160794237882016</v>
      </c>
      <c r="AU81" s="29">
        <f t="shared" si="25"/>
        <v>2.5304457854779052E-2</v>
      </c>
      <c r="AV81" s="29">
        <f t="shared" si="26"/>
        <v>25.304457854779052</v>
      </c>
      <c r="AW81" t="s">
        <v>148</v>
      </c>
    </row>
    <row r="82" spans="1:49" x14ac:dyDescent="0.35">
      <c r="A82" s="11">
        <v>45084</v>
      </c>
      <c r="B82" s="12">
        <v>0.50763888888888886</v>
      </c>
      <c r="C82">
        <v>5</v>
      </c>
      <c r="D82">
        <v>89</v>
      </c>
      <c r="E82" t="s">
        <v>51</v>
      </c>
      <c r="F82" t="s">
        <v>156</v>
      </c>
      <c r="G82" t="s">
        <v>70</v>
      </c>
      <c r="H82">
        <v>40</v>
      </c>
      <c r="I82">
        <v>70</v>
      </c>
      <c r="J82" s="9">
        <v>1.502</v>
      </c>
      <c r="K82">
        <v>23</v>
      </c>
      <c r="L82" t="s">
        <v>102</v>
      </c>
      <c r="M82">
        <v>104</v>
      </c>
      <c r="N82" t="s">
        <v>113</v>
      </c>
      <c r="O82" s="1">
        <v>2.8365000000000001E-2</v>
      </c>
      <c r="P82" s="1">
        <v>11115.8</v>
      </c>
      <c r="Q82" s="1">
        <f>(P82*Y82)/1000</f>
        <v>1111.58</v>
      </c>
      <c r="R82" s="1">
        <v>4</v>
      </c>
      <c r="S82" s="19">
        <v>2.4</v>
      </c>
      <c r="T82" s="19">
        <v>6.7</v>
      </c>
      <c r="U82" s="1">
        <f t="shared" si="15"/>
        <v>0.67</v>
      </c>
      <c r="V82" s="18">
        <v>1.7</v>
      </c>
      <c r="W82" s="5">
        <v>4175.8999999999996</v>
      </c>
      <c r="X82">
        <v>5</v>
      </c>
      <c r="Y82">
        <v>100</v>
      </c>
      <c r="Z82" s="7">
        <v>417.58999999999992</v>
      </c>
      <c r="AA82" s="24">
        <v>25</v>
      </c>
      <c r="AB82" s="24">
        <v>175</v>
      </c>
      <c r="AC82" s="23" t="s">
        <v>173</v>
      </c>
      <c r="AD82" s="7" t="s">
        <v>160</v>
      </c>
      <c r="AE82" s="20">
        <v>3.8298999999999999</v>
      </c>
      <c r="AF82" s="20">
        <v>17.037600000000001</v>
      </c>
      <c r="AG82" s="20">
        <v>3.4714999999999998</v>
      </c>
      <c r="AH82" s="21">
        <v>11.9114</v>
      </c>
      <c r="AI82" s="20">
        <v>1.1541999999999999</v>
      </c>
      <c r="AJ82" s="20">
        <f t="shared" si="16"/>
        <v>2.6757</v>
      </c>
      <c r="AK82" s="20">
        <f t="shared" si="17"/>
        <v>15.883400000000002</v>
      </c>
      <c r="AL82" s="20">
        <f t="shared" si="18"/>
        <v>2.3172999999999999</v>
      </c>
      <c r="AM82" s="20">
        <f t="shared" si="19"/>
        <v>10.757200000000001</v>
      </c>
      <c r="AN82" s="14">
        <v>489.3</v>
      </c>
      <c r="AO82" s="31">
        <f t="shared" si="20"/>
        <v>5.4684242795830776E-3</v>
      </c>
      <c r="AP82" s="29">
        <f t="shared" si="27"/>
        <v>5.4684242795830773</v>
      </c>
      <c r="AQ82" s="29">
        <f t="shared" si="21"/>
        <v>3.246147557735541E-2</v>
      </c>
      <c r="AR82" s="29">
        <f t="shared" si="22"/>
        <v>32.461475577355408</v>
      </c>
      <c r="AS82" s="29">
        <f t="shared" si="23"/>
        <v>4.7359493153484563E-3</v>
      </c>
      <c r="AT82" s="29">
        <f t="shared" si="24"/>
        <v>4.7359493153484564</v>
      </c>
      <c r="AU82" s="29">
        <f t="shared" si="25"/>
        <v>2.1984876353975068E-2</v>
      </c>
      <c r="AV82" s="29">
        <f t="shared" si="26"/>
        <v>21.984876353975068</v>
      </c>
    </row>
    <row r="83" spans="1:49" x14ac:dyDescent="0.35">
      <c r="A83" s="11">
        <v>45084</v>
      </c>
      <c r="B83" s="12">
        <v>0.51111111111111118</v>
      </c>
      <c r="C83">
        <v>5</v>
      </c>
      <c r="D83">
        <v>90</v>
      </c>
      <c r="E83" t="s">
        <v>50</v>
      </c>
      <c r="F83" t="s">
        <v>156</v>
      </c>
      <c r="G83" t="s">
        <v>91</v>
      </c>
      <c r="H83">
        <v>42</v>
      </c>
      <c r="I83">
        <v>63</v>
      </c>
      <c r="J83" s="9">
        <v>1.411</v>
      </c>
      <c r="K83">
        <v>28</v>
      </c>
      <c r="L83" t="s">
        <v>100</v>
      </c>
      <c r="M83">
        <v>199</v>
      </c>
      <c r="R83" s="1">
        <v>3</v>
      </c>
      <c r="S83" s="14">
        <v>7.2</v>
      </c>
      <c r="T83" s="1">
        <v>6.2</v>
      </c>
      <c r="U83" s="1">
        <f t="shared" si="15"/>
        <v>0.62</v>
      </c>
      <c r="V83" s="19">
        <v>6.3</v>
      </c>
      <c r="W83" s="6">
        <v>1683.2</v>
      </c>
      <c r="X83">
        <v>5</v>
      </c>
      <c r="Y83">
        <v>100</v>
      </c>
      <c r="Z83" s="7">
        <v>168.32</v>
      </c>
      <c r="AA83" s="24">
        <v>25</v>
      </c>
      <c r="AB83" s="24">
        <v>277</v>
      </c>
      <c r="AC83" s="23" t="s">
        <v>173</v>
      </c>
      <c r="AD83" s="7" t="s">
        <v>161</v>
      </c>
      <c r="AE83" s="20">
        <v>4.2843</v>
      </c>
      <c r="AF83" s="20">
        <v>16.0868</v>
      </c>
      <c r="AG83" s="20">
        <v>3.9026000000000001</v>
      </c>
      <c r="AH83" s="21">
        <v>9.3129000000000008</v>
      </c>
      <c r="AI83" s="20">
        <v>1.9582999999999999</v>
      </c>
      <c r="AJ83" s="20">
        <f t="shared" si="16"/>
        <v>2.3260000000000001</v>
      </c>
      <c r="AK83" s="20">
        <f t="shared" si="17"/>
        <v>14.128500000000001</v>
      </c>
      <c r="AL83" s="20">
        <f t="shared" si="18"/>
        <v>1.9443000000000001</v>
      </c>
      <c r="AM83" s="20">
        <f t="shared" si="19"/>
        <v>7.3546000000000014</v>
      </c>
      <c r="AN83" s="18">
        <v>557.9</v>
      </c>
      <c r="AO83" s="31">
        <f t="shared" si="20"/>
        <v>4.1692059508872557E-3</v>
      </c>
      <c r="AP83" s="29">
        <f t="shared" si="27"/>
        <v>4.1692059508872559</v>
      </c>
      <c r="AQ83" s="29">
        <f t="shared" si="21"/>
        <v>2.5324430901595269E-2</v>
      </c>
      <c r="AR83" s="29">
        <f t="shared" si="22"/>
        <v>25.324430901595271</v>
      </c>
      <c r="AS83" s="29">
        <f t="shared" si="23"/>
        <v>3.4850331600645283E-3</v>
      </c>
      <c r="AT83" s="29">
        <f t="shared" si="24"/>
        <v>3.4850331600645283</v>
      </c>
      <c r="AU83" s="29">
        <f t="shared" si="25"/>
        <v>1.3182649220290377E-2</v>
      </c>
      <c r="AV83" s="29">
        <f t="shared" si="26"/>
        <v>13.182649220290378</v>
      </c>
    </row>
    <row r="84" spans="1:49" x14ac:dyDescent="0.35">
      <c r="A84" s="11">
        <v>45085</v>
      </c>
      <c r="B84" s="12">
        <v>0.37222222222222223</v>
      </c>
      <c r="C84">
        <v>5</v>
      </c>
      <c r="D84">
        <v>91</v>
      </c>
      <c r="E84" t="s">
        <v>51</v>
      </c>
      <c r="F84" t="s">
        <v>156</v>
      </c>
      <c r="G84" t="s">
        <v>31</v>
      </c>
      <c r="H84">
        <v>39</v>
      </c>
      <c r="I84">
        <v>61</v>
      </c>
      <c r="J84" s="9">
        <v>1.2769999999999999</v>
      </c>
      <c r="K84">
        <v>28</v>
      </c>
      <c r="L84" t="s">
        <v>100</v>
      </c>
      <c r="M84">
        <v>119</v>
      </c>
      <c r="N84" t="s">
        <v>113</v>
      </c>
      <c r="O84" s="1">
        <v>0.7</v>
      </c>
      <c r="P84" s="1">
        <v>10717.5</v>
      </c>
      <c r="Q84" s="1">
        <f>(P84*Y84)/1000</f>
        <v>1071.75</v>
      </c>
      <c r="R84" s="1">
        <v>3</v>
      </c>
      <c r="S84" s="14">
        <v>0.3</v>
      </c>
      <c r="T84" s="1">
        <v>5.4</v>
      </c>
      <c r="U84" s="1">
        <f t="shared" si="15"/>
        <v>0.54</v>
      </c>
      <c r="V84" s="14">
        <v>3.8</v>
      </c>
      <c r="W84" s="1">
        <v>1951.9</v>
      </c>
      <c r="X84">
        <v>5</v>
      </c>
      <c r="Y84">
        <v>100</v>
      </c>
      <c r="Z84" s="7">
        <v>195.19</v>
      </c>
      <c r="AA84" s="24">
        <v>27</v>
      </c>
      <c r="AB84" s="24">
        <v>190</v>
      </c>
      <c r="AC84" s="23" t="s">
        <v>172</v>
      </c>
      <c r="AD84" s="7" t="s">
        <v>160</v>
      </c>
      <c r="AE84" s="20">
        <v>6.0301</v>
      </c>
      <c r="AF84" s="20">
        <v>35.7072</v>
      </c>
      <c r="AG84" s="20">
        <v>6.0168999999999997</v>
      </c>
      <c r="AH84" s="21">
        <v>16.235700000000001</v>
      </c>
      <c r="AI84" s="20">
        <v>2.2008999999999999</v>
      </c>
      <c r="AJ84" s="20">
        <f t="shared" si="16"/>
        <v>3.8292000000000002</v>
      </c>
      <c r="AK84" s="20">
        <f t="shared" si="17"/>
        <v>33.506300000000003</v>
      </c>
      <c r="AL84" s="20">
        <f t="shared" si="18"/>
        <v>3.8159999999999998</v>
      </c>
      <c r="AM84" s="20">
        <f t="shared" si="19"/>
        <v>14.034800000000001</v>
      </c>
      <c r="AN84" s="16">
        <v>1093.8</v>
      </c>
      <c r="AO84" s="31">
        <f t="shared" si="20"/>
        <v>3.5008228195282506E-3</v>
      </c>
      <c r="AP84" s="29">
        <f t="shared" si="27"/>
        <v>3.5008228195282505</v>
      </c>
      <c r="AQ84" s="29">
        <f t="shared" si="21"/>
        <v>3.0632931066008416E-2</v>
      </c>
      <c r="AR84" s="29">
        <f t="shared" si="22"/>
        <v>30.632931066008418</v>
      </c>
      <c r="AS84" s="29">
        <f t="shared" si="23"/>
        <v>3.4887547997805813E-3</v>
      </c>
      <c r="AT84" s="29">
        <f t="shared" si="24"/>
        <v>3.4887547997805815</v>
      </c>
      <c r="AU84" s="29">
        <f t="shared" si="25"/>
        <v>1.2831230572316695E-2</v>
      </c>
      <c r="AV84" s="29">
        <f t="shared" si="26"/>
        <v>12.831230572316695</v>
      </c>
    </row>
    <row r="85" spans="1:49" x14ac:dyDescent="0.35">
      <c r="A85" s="11"/>
      <c r="B85" s="12"/>
      <c r="D85">
        <v>92</v>
      </c>
      <c r="O85" s="1"/>
      <c r="P85" s="1"/>
      <c r="Q85" s="1"/>
      <c r="R85" s="1"/>
      <c r="S85" s="14"/>
      <c r="T85" s="1"/>
      <c r="U85" s="1"/>
      <c r="V85" s="14"/>
      <c r="W85" s="1"/>
      <c r="AA85" s="24">
        <v>17</v>
      </c>
      <c r="AB85" s="24">
        <v>309</v>
      </c>
      <c r="AC85" s="23" t="s">
        <v>172</v>
      </c>
      <c r="AD85" s="7" t="s">
        <v>161</v>
      </c>
      <c r="AE85" s="20">
        <v>6.8583999999999996</v>
      </c>
      <c r="AF85" s="20">
        <v>46.0259</v>
      </c>
      <c r="AG85" s="20">
        <v>6.4043999999999999</v>
      </c>
      <c r="AH85" s="21">
        <v>24.3004</v>
      </c>
      <c r="AI85" s="20">
        <v>1.8654999999999999</v>
      </c>
      <c r="AJ85" s="20">
        <f t="shared" si="16"/>
        <v>4.9928999999999997</v>
      </c>
      <c r="AK85" s="20">
        <f t="shared" si="17"/>
        <v>44.160400000000003</v>
      </c>
      <c r="AL85" s="20">
        <f t="shared" si="18"/>
        <v>4.5388999999999999</v>
      </c>
      <c r="AM85" s="20">
        <f t="shared" si="19"/>
        <v>22.434899999999999</v>
      </c>
      <c r="AN85" s="14">
        <v>1169.4000000000001</v>
      </c>
      <c r="AO85" s="31">
        <f t="shared" si="20"/>
        <v>4.2696254489481781E-3</v>
      </c>
      <c r="AP85" s="29">
        <f t="shared" si="27"/>
        <v>4.2696254489481777</v>
      </c>
      <c r="AQ85" s="29">
        <f t="shared" si="21"/>
        <v>3.7763297417479046E-2</v>
      </c>
      <c r="AR85" s="29">
        <f t="shared" si="22"/>
        <v>37.763297417479045</v>
      </c>
      <c r="AS85" s="29">
        <f t="shared" si="23"/>
        <v>3.8813921669232083E-3</v>
      </c>
      <c r="AT85" s="29">
        <f t="shared" si="24"/>
        <v>3.8813921669232085</v>
      </c>
      <c r="AU85" s="29">
        <f t="shared" si="25"/>
        <v>1.9184966649563876E-2</v>
      </c>
      <c r="AV85" s="29">
        <f t="shared" si="26"/>
        <v>19.184966649563876</v>
      </c>
    </row>
    <row r="86" spans="1:49" x14ac:dyDescent="0.35">
      <c r="A86" s="11">
        <v>45085</v>
      </c>
      <c r="B86" s="12">
        <v>0.37916666666666665</v>
      </c>
      <c r="C86">
        <v>5</v>
      </c>
      <c r="D86">
        <v>93</v>
      </c>
      <c r="E86" t="s">
        <v>50</v>
      </c>
      <c r="F86" t="s">
        <v>156</v>
      </c>
      <c r="G86" t="s">
        <v>92</v>
      </c>
      <c r="H86">
        <v>41</v>
      </c>
      <c r="I86">
        <v>55</v>
      </c>
      <c r="J86" s="9">
        <v>1.46</v>
      </c>
      <c r="K86">
        <v>28</v>
      </c>
      <c r="L86" t="s">
        <v>101</v>
      </c>
      <c r="M86">
        <v>144</v>
      </c>
      <c r="R86" s="1">
        <v>3</v>
      </c>
      <c r="S86" s="14">
        <v>3.3</v>
      </c>
      <c r="T86" s="1">
        <v>6.7</v>
      </c>
      <c r="U86" s="1">
        <f t="shared" si="15"/>
        <v>0.67</v>
      </c>
      <c r="V86" s="14">
        <v>1.5</v>
      </c>
      <c r="W86" s="1">
        <v>1399.8</v>
      </c>
      <c r="X86">
        <v>5</v>
      </c>
      <c r="Y86">
        <v>100</v>
      </c>
      <c r="Z86" s="7">
        <v>139.97999999999999</v>
      </c>
      <c r="AA86" s="24">
        <v>25</v>
      </c>
      <c r="AB86" s="24">
        <v>215</v>
      </c>
      <c r="AC86" s="23" t="s">
        <v>173</v>
      </c>
      <c r="AD86" s="7" t="s">
        <v>160</v>
      </c>
      <c r="AE86" s="20">
        <v>5.0995999999999997</v>
      </c>
      <c r="AF86" s="20">
        <v>39.447299999999998</v>
      </c>
      <c r="AG86" s="20">
        <v>5.7446999999999999</v>
      </c>
      <c r="AH86" s="21">
        <v>29.266400000000001</v>
      </c>
      <c r="AI86" s="20">
        <v>0.78910000000000002</v>
      </c>
      <c r="AJ86" s="20">
        <f t="shared" si="16"/>
        <v>4.3104999999999993</v>
      </c>
      <c r="AK86" s="20">
        <f t="shared" si="17"/>
        <v>38.658200000000001</v>
      </c>
      <c r="AL86" s="20">
        <f t="shared" si="18"/>
        <v>4.9555999999999996</v>
      </c>
      <c r="AM86" s="20">
        <f t="shared" si="19"/>
        <v>28.4773</v>
      </c>
      <c r="AN86" s="14">
        <v>1109.2</v>
      </c>
      <c r="AO86" s="31">
        <f t="shared" si="20"/>
        <v>3.8861341507392707E-3</v>
      </c>
      <c r="AP86" s="29">
        <f t="shared" si="27"/>
        <v>3.8861341507392706</v>
      </c>
      <c r="AQ86" s="29">
        <f t="shared" si="21"/>
        <v>3.4852326000721238E-2</v>
      </c>
      <c r="AR86" s="29">
        <f t="shared" si="22"/>
        <v>34.852326000721241</v>
      </c>
      <c r="AS86" s="29">
        <f t="shared" si="23"/>
        <v>4.4677244861161189E-3</v>
      </c>
      <c r="AT86" s="29">
        <f t="shared" si="24"/>
        <v>4.4677244861161185</v>
      </c>
      <c r="AU86" s="29">
        <f t="shared" si="25"/>
        <v>2.567372881355932E-2</v>
      </c>
      <c r="AV86" s="29">
        <f t="shared" si="26"/>
        <v>25.673728813559322</v>
      </c>
      <c r="AW86" t="s">
        <v>169</v>
      </c>
    </row>
    <row r="87" spans="1:49" x14ac:dyDescent="0.35">
      <c r="A87" s="11">
        <v>45085</v>
      </c>
      <c r="B87" s="12">
        <v>0.38263888888888892</v>
      </c>
      <c r="C87">
        <v>5</v>
      </c>
      <c r="D87">
        <v>94</v>
      </c>
      <c r="E87" t="s">
        <v>51</v>
      </c>
      <c r="F87" t="s">
        <v>156</v>
      </c>
      <c r="G87" t="s">
        <v>93</v>
      </c>
      <c r="H87">
        <v>39</v>
      </c>
      <c r="I87">
        <v>62</v>
      </c>
      <c r="J87" s="9">
        <v>1.2390000000000001</v>
      </c>
      <c r="K87">
        <v>28</v>
      </c>
      <c r="L87" t="s">
        <v>102</v>
      </c>
      <c r="M87">
        <v>115</v>
      </c>
      <c r="N87" t="s">
        <v>113</v>
      </c>
      <c r="O87" s="1">
        <v>1.1000000000000001</v>
      </c>
      <c r="P87" s="1">
        <v>9371.7999999999993</v>
      </c>
      <c r="Q87" s="1">
        <f>(P87*Y87)/1000</f>
        <v>937.17999999999984</v>
      </c>
      <c r="R87" s="1">
        <v>3</v>
      </c>
      <c r="S87" s="14">
        <v>4.3</v>
      </c>
      <c r="T87" s="1">
        <v>6.6</v>
      </c>
      <c r="U87" s="1">
        <f t="shared" si="15"/>
        <v>0.66</v>
      </c>
      <c r="V87" s="15">
        <v>1.9</v>
      </c>
      <c r="W87" s="2">
        <v>1890</v>
      </c>
      <c r="X87">
        <v>5</v>
      </c>
      <c r="Y87">
        <v>100</v>
      </c>
      <c r="Z87" s="7">
        <v>189</v>
      </c>
      <c r="AA87" s="24">
        <v>19</v>
      </c>
      <c r="AB87" s="24">
        <v>196</v>
      </c>
      <c r="AC87" s="23" t="s">
        <v>173</v>
      </c>
      <c r="AD87" s="7" t="s">
        <v>161</v>
      </c>
      <c r="AE87" s="20">
        <v>7.6097000000000001</v>
      </c>
      <c r="AF87" s="20">
        <v>53.659799999999997</v>
      </c>
      <c r="AG87" s="20">
        <v>7.7560000000000002</v>
      </c>
      <c r="AH87" s="21">
        <v>40.314500000000002</v>
      </c>
      <c r="AI87" s="20">
        <v>2.4937</v>
      </c>
      <c r="AJ87" s="20">
        <f t="shared" si="16"/>
        <v>5.1159999999999997</v>
      </c>
      <c r="AK87" s="20">
        <f t="shared" si="17"/>
        <v>51.1661</v>
      </c>
      <c r="AL87" s="20">
        <f t="shared" si="18"/>
        <v>5.2622999999999998</v>
      </c>
      <c r="AM87" s="20">
        <f t="shared" si="19"/>
        <v>37.820800000000006</v>
      </c>
      <c r="AN87" s="14">
        <v>1237.0999999999999</v>
      </c>
      <c r="AO87" s="31">
        <f t="shared" si="20"/>
        <v>4.1354781343464556E-3</v>
      </c>
      <c r="AP87" s="29">
        <f t="shared" si="27"/>
        <v>4.1354781343464557</v>
      </c>
      <c r="AQ87" s="29">
        <f t="shared" si="21"/>
        <v>4.1359712230215832E-2</v>
      </c>
      <c r="AR87" s="29">
        <f t="shared" si="22"/>
        <v>41.359712230215834</v>
      </c>
      <c r="AS87" s="29">
        <f t="shared" si="23"/>
        <v>4.2537385821679735E-3</v>
      </c>
      <c r="AT87" s="29">
        <f t="shared" si="24"/>
        <v>4.2537385821679736</v>
      </c>
      <c r="AU87" s="29">
        <f t="shared" si="25"/>
        <v>3.0572144531565766E-2</v>
      </c>
      <c r="AV87" s="29">
        <f t="shared" si="26"/>
        <v>30.572144531565765</v>
      </c>
      <c r="AW87" t="s">
        <v>170</v>
      </c>
    </row>
    <row r="88" spans="1:49" x14ac:dyDescent="0.35">
      <c r="A88" s="11">
        <v>45085</v>
      </c>
      <c r="B88" s="12">
        <v>0.5</v>
      </c>
      <c r="C88">
        <v>5</v>
      </c>
      <c r="D88">
        <v>95</v>
      </c>
      <c r="E88" t="s">
        <v>51</v>
      </c>
      <c r="F88" t="s">
        <v>156</v>
      </c>
      <c r="G88" t="s">
        <v>94</v>
      </c>
      <c r="H88">
        <v>41</v>
      </c>
      <c r="I88">
        <v>69</v>
      </c>
      <c r="J88" s="9">
        <v>1.3360000000000001</v>
      </c>
      <c r="K88">
        <v>23</v>
      </c>
      <c r="L88" t="s">
        <v>102</v>
      </c>
      <c r="M88">
        <v>215</v>
      </c>
      <c r="N88" t="s">
        <v>113</v>
      </c>
      <c r="O88" s="2">
        <v>2</v>
      </c>
      <c r="P88" s="2">
        <v>10505.5</v>
      </c>
      <c r="Q88" s="1">
        <f>(P88*Y88)/1000</f>
        <v>1050.55</v>
      </c>
      <c r="R88" s="1">
        <v>3</v>
      </c>
      <c r="S88" s="14">
        <v>0.4</v>
      </c>
      <c r="T88" s="1">
        <v>4.2</v>
      </c>
      <c r="U88" s="1">
        <f t="shared" si="15"/>
        <v>0.42</v>
      </c>
      <c r="V88" s="16">
        <v>5.3</v>
      </c>
      <c r="W88" s="3">
        <v>1803.6</v>
      </c>
      <c r="X88">
        <v>5</v>
      </c>
      <c r="Y88">
        <v>100</v>
      </c>
      <c r="Z88" s="7">
        <v>180.36</v>
      </c>
      <c r="AA88" s="24">
        <v>29</v>
      </c>
      <c r="AB88" s="24">
        <v>282</v>
      </c>
      <c r="AC88" s="23" t="s">
        <v>172</v>
      </c>
      <c r="AD88" s="7" t="s">
        <v>160</v>
      </c>
      <c r="AE88" s="20">
        <v>3.7345000000000002</v>
      </c>
      <c r="AF88" s="20">
        <v>15.8665</v>
      </c>
      <c r="AG88" s="20">
        <v>3.9588000000000001</v>
      </c>
      <c r="AH88" s="21">
        <v>12.7591</v>
      </c>
      <c r="AI88" s="20">
        <v>1.9804999999999999</v>
      </c>
      <c r="AJ88" s="20">
        <f t="shared" si="16"/>
        <v>1.7540000000000002</v>
      </c>
      <c r="AK88" s="20">
        <f t="shared" si="17"/>
        <v>13.886000000000001</v>
      </c>
      <c r="AL88" s="20">
        <f t="shared" si="18"/>
        <v>1.9783000000000002</v>
      </c>
      <c r="AM88" s="20">
        <f t="shared" si="19"/>
        <v>10.778600000000001</v>
      </c>
      <c r="AN88" s="14">
        <v>1028.5999999999999</v>
      </c>
      <c r="AO88" s="31">
        <f t="shared" si="20"/>
        <v>1.7052304102663819E-3</v>
      </c>
      <c r="AP88" s="29">
        <f t="shared" si="27"/>
        <v>1.705230410266382</v>
      </c>
      <c r="AQ88" s="29">
        <f t="shared" si="21"/>
        <v>1.3499902780478322E-2</v>
      </c>
      <c r="AR88" s="29">
        <f t="shared" si="22"/>
        <v>13.499902780478322</v>
      </c>
      <c r="AS88" s="29">
        <f t="shared" si="23"/>
        <v>1.9232937973945171E-3</v>
      </c>
      <c r="AT88" s="29">
        <f t="shared" si="24"/>
        <v>1.9232937973945172</v>
      </c>
      <c r="AU88" s="29">
        <f t="shared" si="25"/>
        <v>1.0478903363795452E-2</v>
      </c>
      <c r="AV88" s="29">
        <f t="shared" si="26"/>
        <v>10.478903363795451</v>
      </c>
      <c r="AW88" t="s">
        <v>149</v>
      </c>
    </row>
    <row r="89" spans="1:49" x14ac:dyDescent="0.35">
      <c r="A89" s="11">
        <v>45085</v>
      </c>
      <c r="B89" s="12">
        <v>0.50347222222222221</v>
      </c>
      <c r="C89">
        <v>5</v>
      </c>
      <c r="D89">
        <v>96</v>
      </c>
      <c r="E89" t="s">
        <v>50</v>
      </c>
      <c r="F89" t="s">
        <v>156</v>
      </c>
      <c r="G89" t="s">
        <v>95</v>
      </c>
      <c r="H89">
        <v>39</v>
      </c>
      <c r="I89">
        <v>61</v>
      </c>
      <c r="J89" s="9">
        <v>1.298</v>
      </c>
      <c r="K89">
        <v>28</v>
      </c>
      <c r="L89" t="s">
        <v>101</v>
      </c>
      <c r="M89">
        <v>154</v>
      </c>
      <c r="R89" s="1">
        <v>3</v>
      </c>
      <c r="S89" s="14">
        <v>1.3</v>
      </c>
      <c r="T89" s="1">
        <v>6.9</v>
      </c>
      <c r="U89" s="1">
        <f t="shared" si="15"/>
        <v>0.69</v>
      </c>
      <c r="V89" s="14">
        <v>1.7</v>
      </c>
      <c r="W89" s="1">
        <v>1359.6</v>
      </c>
      <c r="X89">
        <v>5</v>
      </c>
      <c r="Y89">
        <v>100</v>
      </c>
      <c r="Z89" s="7">
        <v>135.96</v>
      </c>
      <c r="AA89" s="24">
        <v>21</v>
      </c>
      <c r="AB89" s="24">
        <v>212</v>
      </c>
      <c r="AC89" s="23" t="s">
        <v>172</v>
      </c>
      <c r="AD89" s="7" t="s">
        <v>161</v>
      </c>
      <c r="AE89" s="20">
        <v>5.7481</v>
      </c>
      <c r="AF89" s="20">
        <v>32.475299999999997</v>
      </c>
      <c r="AG89" s="20">
        <v>5.0688000000000004</v>
      </c>
      <c r="AH89" s="21">
        <v>21.328700000000001</v>
      </c>
      <c r="AI89" s="20">
        <v>2.0602</v>
      </c>
      <c r="AJ89" s="20">
        <f t="shared" si="16"/>
        <v>3.6879</v>
      </c>
      <c r="AK89" s="20">
        <f t="shared" si="17"/>
        <v>30.415099999999995</v>
      </c>
      <c r="AL89" s="20">
        <f t="shared" si="18"/>
        <v>3.0086000000000004</v>
      </c>
      <c r="AM89" s="20">
        <f t="shared" si="19"/>
        <v>19.268500000000003</v>
      </c>
      <c r="AN89" s="18">
        <v>1029.9000000000001</v>
      </c>
      <c r="AO89" s="31">
        <f t="shared" si="20"/>
        <v>3.580833090591319E-3</v>
      </c>
      <c r="AP89" s="29">
        <f t="shared" si="27"/>
        <v>3.580833090591319</v>
      </c>
      <c r="AQ89" s="29">
        <f t="shared" si="21"/>
        <v>2.9532090494222733E-2</v>
      </c>
      <c r="AR89" s="29">
        <f t="shared" si="22"/>
        <v>29.532090494222732</v>
      </c>
      <c r="AS89" s="29">
        <f t="shared" si="23"/>
        <v>2.9212544907272551E-3</v>
      </c>
      <c r="AT89" s="29">
        <f t="shared" si="24"/>
        <v>2.9212544907272551</v>
      </c>
      <c r="AU89" s="29">
        <f t="shared" si="25"/>
        <v>1.8709097970676766E-2</v>
      </c>
      <c r="AV89" s="29">
        <f t="shared" si="26"/>
        <v>18.709097970676765</v>
      </c>
      <c r="AW89" t="s">
        <v>149</v>
      </c>
    </row>
    <row r="90" spans="1:49" x14ac:dyDescent="0.35">
      <c r="A90" s="11">
        <v>45085</v>
      </c>
      <c r="B90" s="12">
        <v>0.50555555555555554</v>
      </c>
      <c r="C90">
        <v>5</v>
      </c>
      <c r="D90">
        <v>97</v>
      </c>
      <c r="E90" t="s">
        <v>51</v>
      </c>
      <c r="F90" t="s">
        <v>156</v>
      </c>
      <c r="G90" t="s">
        <v>96</v>
      </c>
      <c r="H90">
        <v>42</v>
      </c>
      <c r="I90">
        <v>70</v>
      </c>
      <c r="J90" s="9">
        <v>1.5529999999999999</v>
      </c>
      <c r="M90">
        <v>150</v>
      </c>
      <c r="S90" s="14"/>
      <c r="U90" s="1"/>
      <c r="V90" s="14">
        <v>0.7</v>
      </c>
      <c r="W90" s="1">
        <v>121.8</v>
      </c>
      <c r="X90">
        <v>2</v>
      </c>
      <c r="Y90">
        <v>125</v>
      </c>
      <c r="Z90" s="7">
        <v>15.225</v>
      </c>
      <c r="AA90" s="24">
        <v>17</v>
      </c>
      <c r="AB90" s="24">
        <v>260</v>
      </c>
      <c r="AC90" s="23" t="s">
        <v>173</v>
      </c>
      <c r="AD90" s="7" t="s">
        <v>160</v>
      </c>
      <c r="AE90" s="20">
        <v>3.6798999999999999</v>
      </c>
      <c r="AF90" s="20">
        <v>24.688500000000001</v>
      </c>
      <c r="AG90" s="20">
        <v>4.1821999999999999</v>
      </c>
      <c r="AH90" s="21">
        <v>16.456099999999999</v>
      </c>
      <c r="AI90" s="20">
        <v>1.9643999999999999</v>
      </c>
      <c r="AJ90" s="20">
        <f t="shared" si="16"/>
        <v>1.7155</v>
      </c>
      <c r="AK90" s="20">
        <f t="shared" si="17"/>
        <v>22.7241</v>
      </c>
      <c r="AL90" s="20">
        <f t="shared" si="18"/>
        <v>2.2178</v>
      </c>
      <c r="AM90" s="20">
        <f t="shared" si="19"/>
        <v>14.4917</v>
      </c>
      <c r="AN90" s="18">
        <v>1170.3</v>
      </c>
      <c r="AO90" s="31">
        <f t="shared" si="20"/>
        <v>1.4658634538152612E-3</v>
      </c>
      <c r="AP90" s="29">
        <f t="shared" si="27"/>
        <v>1.4658634538152611</v>
      </c>
      <c r="AQ90" s="29">
        <f t="shared" si="21"/>
        <v>1.9417328890028198E-2</v>
      </c>
      <c r="AR90" s="29">
        <f t="shared" si="22"/>
        <v>19.417328890028198</v>
      </c>
      <c r="AS90" s="29">
        <f t="shared" si="23"/>
        <v>1.8950696402631805E-3</v>
      </c>
      <c r="AT90" s="29">
        <f t="shared" si="24"/>
        <v>1.8950696402631804</v>
      </c>
      <c r="AU90" s="29">
        <f t="shared" si="25"/>
        <v>1.2382893275228575E-2</v>
      </c>
      <c r="AV90" s="29">
        <f t="shared" si="26"/>
        <v>12.382893275228575</v>
      </c>
    </row>
    <row r="91" spans="1:49" x14ac:dyDescent="0.35">
      <c r="A91" s="11">
        <v>45085</v>
      </c>
      <c r="B91" s="12">
        <v>0.50972222222222219</v>
      </c>
      <c r="C91">
        <v>5</v>
      </c>
      <c r="D91">
        <v>98</v>
      </c>
      <c r="E91" t="s">
        <v>51</v>
      </c>
      <c r="F91" t="s">
        <v>156</v>
      </c>
      <c r="G91" t="s">
        <v>97</v>
      </c>
      <c r="H91">
        <v>44</v>
      </c>
      <c r="I91">
        <v>51</v>
      </c>
      <c r="J91" s="9">
        <v>1.7330000000000001</v>
      </c>
      <c r="K91">
        <v>28</v>
      </c>
      <c r="L91" t="s">
        <v>102</v>
      </c>
      <c r="M91">
        <v>117</v>
      </c>
      <c r="N91" t="s">
        <v>113</v>
      </c>
      <c r="O91" s="6">
        <v>8.1</v>
      </c>
      <c r="P91" s="6">
        <v>8398.2000000000007</v>
      </c>
      <c r="Q91" s="1">
        <f>(P91*Y91)/1000</f>
        <v>839.82000000000016</v>
      </c>
      <c r="R91" s="1">
        <v>3</v>
      </c>
      <c r="S91" s="15">
        <v>4.8</v>
      </c>
      <c r="T91" s="2">
        <v>6.7</v>
      </c>
      <c r="U91" s="1">
        <f t="shared" si="15"/>
        <v>0.67</v>
      </c>
      <c r="V91" s="14">
        <v>1.3</v>
      </c>
      <c r="W91" s="1">
        <v>1649</v>
      </c>
      <c r="X91">
        <v>5</v>
      </c>
      <c r="Y91">
        <v>100</v>
      </c>
      <c r="Z91" s="7">
        <v>164.9</v>
      </c>
      <c r="AA91" s="24">
        <v>20</v>
      </c>
      <c r="AB91" s="24">
        <v>187</v>
      </c>
      <c r="AC91" s="23" t="s">
        <v>173</v>
      </c>
      <c r="AD91" s="7" t="s">
        <v>161</v>
      </c>
      <c r="AE91" s="20">
        <v>5.9630999999999998</v>
      </c>
      <c r="AF91" s="20">
        <v>39.904499999999999</v>
      </c>
      <c r="AG91" s="20">
        <v>5.7790999999999997</v>
      </c>
      <c r="AH91" s="21">
        <v>26.357900000000001</v>
      </c>
      <c r="AI91" s="20">
        <v>1.681</v>
      </c>
      <c r="AJ91" s="20">
        <f t="shared" si="16"/>
        <v>4.2820999999999998</v>
      </c>
      <c r="AK91" s="20">
        <f t="shared" si="17"/>
        <v>38.223500000000001</v>
      </c>
      <c r="AL91" s="20">
        <f t="shared" si="18"/>
        <v>4.0980999999999996</v>
      </c>
      <c r="AM91" s="20">
        <f t="shared" si="19"/>
        <v>24.6769</v>
      </c>
      <c r="AN91" s="15">
        <v>1176.4000000000001</v>
      </c>
      <c r="AO91" s="31">
        <f t="shared" si="20"/>
        <v>3.6400034002040116E-3</v>
      </c>
      <c r="AP91" s="29">
        <f t="shared" si="27"/>
        <v>3.6400034002040114</v>
      </c>
      <c r="AQ91" s="29">
        <f t="shared" si="21"/>
        <v>3.2491924515470928E-2</v>
      </c>
      <c r="AR91" s="29">
        <f t="shared" si="22"/>
        <v>32.491924515470927</v>
      </c>
      <c r="AS91" s="29">
        <f t="shared" si="23"/>
        <v>3.4835940156409378E-3</v>
      </c>
      <c r="AT91" s="29">
        <f t="shared" si="24"/>
        <v>3.483594015640938</v>
      </c>
      <c r="AU91" s="29">
        <f t="shared" si="25"/>
        <v>2.0976623597415842E-2</v>
      </c>
      <c r="AV91" s="29">
        <f t="shared" si="26"/>
        <v>20.976623597415841</v>
      </c>
    </row>
  </sheetData>
  <sortState xmlns:xlrd2="http://schemas.microsoft.com/office/spreadsheetml/2017/richdata2" ref="C2:AW91">
    <sortCondition ref="D2:D91"/>
  </sortState>
  <pageMargins left="0.7" right="0.7" top="0.75" bottom="0.75" header="0.3" footer="0.3"/>
  <pageSetup paperSize="9" orientation="portrait" r:id="rId1"/>
  <ignoredErrors>
    <ignoredError sqref="AC2:AC6 AC12:AC21 AC22:AC25 AC7:AC11 AC26:AC91" numberStoredAsText="1"/>
    <ignoredError sqref="AS85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1F96-2F36-4178-AC87-ED7C97177016}">
  <dimension ref="A1:F5"/>
  <sheetViews>
    <sheetView workbookViewId="0">
      <selection activeCell="G14" sqref="G14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110</v>
      </c>
      <c r="C1" t="s">
        <v>111</v>
      </c>
      <c r="E1" s="8" t="s">
        <v>114</v>
      </c>
      <c r="F1" s="8" t="s">
        <v>115</v>
      </c>
    </row>
    <row r="2" spans="1:6" x14ac:dyDescent="0.35">
      <c r="A2">
        <v>1</v>
      </c>
      <c r="B2">
        <f>AVERAGE(Data!S2:S28)</f>
        <v>2.7409090909090916</v>
      </c>
      <c r="C2">
        <v>5.2</v>
      </c>
      <c r="E2" s="8">
        <f>AVERAGE(B2:B5)</f>
        <v>3.906149033879164</v>
      </c>
      <c r="F2" s="8">
        <f>(STDEV(C2:C5)/AVERAGE(C2:C5))*100</f>
        <v>6.965174129353235</v>
      </c>
    </row>
    <row r="3" spans="1:6" x14ac:dyDescent="0.35">
      <c r="A3">
        <v>2</v>
      </c>
      <c r="B3">
        <f>AVERAGE(Data!S29:S53)</f>
        <v>7.3045454545454538</v>
      </c>
      <c r="C3" s="3">
        <v>5.2</v>
      </c>
    </row>
    <row r="4" spans="1:6" x14ac:dyDescent="0.35">
      <c r="A4">
        <v>3</v>
      </c>
      <c r="B4">
        <f>AVERAGE(Data!S83:S91)</f>
        <v>3.0857142857142859</v>
      </c>
      <c r="C4" s="3">
        <v>4.5</v>
      </c>
    </row>
    <row r="5" spans="1:6" x14ac:dyDescent="0.35">
      <c r="A5">
        <v>4</v>
      </c>
      <c r="B5">
        <f>AVERAGE(Data!S56:S82)</f>
        <v>2.4934273043478261</v>
      </c>
      <c r="C5" s="3">
        <v>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59F2-5BD0-422E-9806-58A8A33B6CD1}">
  <dimension ref="A1:F3"/>
  <sheetViews>
    <sheetView workbookViewId="0">
      <selection activeCell="F2" sqref="F2"/>
    </sheetView>
  </sheetViews>
  <sheetFormatPr defaultColWidth="8.81640625" defaultRowHeight="14.5" x14ac:dyDescent="0.35"/>
  <cols>
    <col min="5" max="5" width="10" bestFit="1" customWidth="1"/>
    <col min="6" max="6" width="11.81640625" bestFit="1" customWidth="1"/>
  </cols>
  <sheetData>
    <row r="1" spans="1:6" x14ac:dyDescent="0.35">
      <c r="A1" t="s">
        <v>0</v>
      </c>
      <c r="B1" t="s">
        <v>110</v>
      </c>
      <c r="C1" t="s">
        <v>111</v>
      </c>
      <c r="E1" s="8" t="s">
        <v>114</v>
      </c>
      <c r="F1" s="8" t="s">
        <v>115</v>
      </c>
    </row>
    <row r="2" spans="1:6" x14ac:dyDescent="0.35">
      <c r="A2" t="s">
        <v>109</v>
      </c>
      <c r="B2">
        <f>AVERAGE(Data!O2:O47)</f>
        <v>1.2240376363636363</v>
      </c>
      <c r="C2" s="1">
        <v>1581.8</v>
      </c>
      <c r="E2" s="8">
        <f>AVERAGE(Data!O2:O91)</f>
        <v>1.2990487333333331</v>
      </c>
      <c r="F2" s="8">
        <f>(STDEV(C2:C3)/AVERAGE(C2:C3))*100</f>
        <v>3.3450578032510316</v>
      </c>
    </row>
    <row r="3" spans="1:6" x14ac:dyDescent="0.35">
      <c r="A3" t="s">
        <v>113</v>
      </c>
      <c r="B3">
        <f>AVERAGE(Data!O48:O91)</f>
        <v>1.3707984782608695</v>
      </c>
      <c r="C3" s="1">
        <v>1508.7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49BE-AA2B-4776-B2CD-DF7E9352FA0C}">
  <dimension ref="A1:F6"/>
  <sheetViews>
    <sheetView workbookViewId="0">
      <selection activeCell="F2" sqref="F2"/>
    </sheetView>
  </sheetViews>
  <sheetFormatPr defaultColWidth="8.81640625" defaultRowHeight="14.5" x14ac:dyDescent="0.35"/>
  <cols>
    <col min="2" max="2" width="11" bestFit="1" customWidth="1"/>
    <col min="3" max="3" width="15.36328125" bestFit="1" customWidth="1"/>
    <col min="5" max="6" width="15" bestFit="1" customWidth="1"/>
  </cols>
  <sheetData>
    <row r="1" spans="1:6" x14ac:dyDescent="0.35">
      <c r="A1" t="s">
        <v>0</v>
      </c>
      <c r="B1" t="s">
        <v>3</v>
      </c>
      <c r="C1" t="s">
        <v>6</v>
      </c>
      <c r="E1" s="8" t="s">
        <v>7</v>
      </c>
      <c r="F1" s="8" t="s">
        <v>8</v>
      </c>
    </row>
    <row r="2" spans="1:6" x14ac:dyDescent="0.35">
      <c r="A2">
        <v>3</v>
      </c>
      <c r="B2">
        <f>AVERAGE(Data!V2:V22)</f>
        <v>2.3289840499999999</v>
      </c>
      <c r="C2">
        <v>604.4</v>
      </c>
      <c r="E2" s="8">
        <f>AVERAGE(Data!V:V)</f>
        <v>2.2869854883720944</v>
      </c>
      <c r="F2" s="8">
        <f>((STDEV(C2:C6))/(AVERAGE(C2:C6)))*100</f>
        <v>3.3636529925478942</v>
      </c>
    </row>
    <row r="3" spans="1:6" x14ac:dyDescent="0.35">
      <c r="A3">
        <v>4</v>
      </c>
      <c r="B3">
        <f>AVERAGE(Data!V23:V43)</f>
        <v>2.355</v>
      </c>
      <c r="C3">
        <v>610.1</v>
      </c>
    </row>
    <row r="4" spans="1:6" x14ac:dyDescent="0.35">
      <c r="A4">
        <v>5</v>
      </c>
      <c r="B4">
        <f>AVERAGE(Data!V44:V63)</f>
        <v>1.7052631578947368</v>
      </c>
      <c r="C4" s="1">
        <v>617</v>
      </c>
    </row>
    <row r="5" spans="1:6" x14ac:dyDescent="0.35">
      <c r="A5">
        <v>6</v>
      </c>
      <c r="B5">
        <f>AVERAGE(Data!V64:V83)</f>
        <v>2.7200535499999998</v>
      </c>
      <c r="C5" s="1">
        <v>609.70000000000005</v>
      </c>
    </row>
    <row r="6" spans="1:6" x14ac:dyDescent="0.35">
      <c r="A6">
        <v>7</v>
      </c>
      <c r="B6">
        <f>AVERAGE(Data!V84:V91)</f>
        <v>2.3142857142857141</v>
      </c>
      <c r="C6" s="1">
        <v>655.8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F6C7-955D-4A7A-980F-F273898D1CA7}">
  <dimension ref="A1:E105"/>
  <sheetViews>
    <sheetView workbookViewId="0">
      <pane ySplit="1" topLeftCell="A60" activePane="bottomLeft" state="frozen"/>
      <selection pane="bottomLeft" activeCell="C2" sqref="C2:C91"/>
    </sheetView>
  </sheetViews>
  <sheetFormatPr defaultRowHeight="14.5" x14ac:dyDescent="0.35"/>
  <cols>
    <col min="1" max="1" width="17.26953125" bestFit="1" customWidth="1"/>
    <col min="2" max="2" width="10.08984375" bestFit="1" customWidth="1"/>
    <col min="3" max="4" width="8.7265625" style="13"/>
  </cols>
  <sheetData>
    <row r="1" spans="1:5" x14ac:dyDescent="0.35">
      <c r="A1" t="s">
        <v>1</v>
      </c>
      <c r="B1" t="s">
        <v>180</v>
      </c>
      <c r="C1" s="13" t="s">
        <v>181</v>
      </c>
      <c r="D1" s="13" t="s">
        <v>182</v>
      </c>
      <c r="E1" s="13" t="s">
        <v>168</v>
      </c>
    </row>
    <row r="2" spans="1:5" x14ac:dyDescent="0.35">
      <c r="A2">
        <v>9</v>
      </c>
      <c r="B2">
        <v>5</v>
      </c>
      <c r="C2" s="14">
        <v>659.9</v>
      </c>
      <c r="D2" s="14">
        <v>2</v>
      </c>
      <c r="E2" t="s">
        <v>198</v>
      </c>
    </row>
    <row r="3" spans="1:5" x14ac:dyDescent="0.35">
      <c r="A3">
        <v>10</v>
      </c>
      <c r="B3">
        <v>5</v>
      </c>
      <c r="C3" s="14">
        <v>552.20000000000005</v>
      </c>
      <c r="D3" s="14">
        <v>8.1</v>
      </c>
      <c r="E3" t="s">
        <v>198</v>
      </c>
    </row>
    <row r="4" spans="1:5" x14ac:dyDescent="0.35">
      <c r="A4">
        <v>11</v>
      </c>
      <c r="B4">
        <v>5</v>
      </c>
      <c r="C4" s="14">
        <v>561.79999999999995</v>
      </c>
      <c r="D4" s="14">
        <v>0.1</v>
      </c>
      <c r="E4" t="s">
        <v>198</v>
      </c>
    </row>
    <row r="5" spans="1:5" x14ac:dyDescent="0.35">
      <c r="A5">
        <v>12</v>
      </c>
      <c r="B5">
        <v>5</v>
      </c>
      <c r="C5" s="15">
        <v>589.29999999999995</v>
      </c>
      <c r="D5" s="15">
        <v>0.9</v>
      </c>
      <c r="E5" t="s">
        <v>198</v>
      </c>
    </row>
    <row r="6" spans="1:5" x14ac:dyDescent="0.35">
      <c r="A6">
        <v>13</v>
      </c>
      <c r="B6">
        <v>5</v>
      </c>
      <c r="C6" s="16">
        <v>590.9</v>
      </c>
      <c r="D6" s="16">
        <v>2.6</v>
      </c>
      <c r="E6" t="s">
        <v>198</v>
      </c>
    </row>
    <row r="7" spans="1:5" x14ac:dyDescent="0.35">
      <c r="A7">
        <v>14</v>
      </c>
      <c r="B7">
        <v>5</v>
      </c>
      <c r="C7" s="14">
        <v>558.6</v>
      </c>
      <c r="D7" s="14">
        <v>1.9</v>
      </c>
      <c r="E7" t="s">
        <v>198</v>
      </c>
    </row>
    <row r="8" spans="1:5" x14ac:dyDescent="0.35">
      <c r="A8">
        <v>15</v>
      </c>
      <c r="B8">
        <v>5</v>
      </c>
      <c r="C8" s="14">
        <v>1085.5999999999999</v>
      </c>
      <c r="D8" s="14">
        <v>0.7</v>
      </c>
      <c r="E8" t="s">
        <v>198</v>
      </c>
    </row>
    <row r="9" spans="1:5" x14ac:dyDescent="0.35">
      <c r="A9">
        <v>16</v>
      </c>
      <c r="B9">
        <v>5</v>
      </c>
      <c r="C9" s="14">
        <v>1269</v>
      </c>
      <c r="D9" s="14">
        <v>1.9</v>
      </c>
      <c r="E9" t="s">
        <v>198</v>
      </c>
    </row>
    <row r="10" spans="1:5" x14ac:dyDescent="0.35">
      <c r="A10">
        <v>17</v>
      </c>
      <c r="B10">
        <v>5</v>
      </c>
      <c r="C10" s="14">
        <v>1055.3</v>
      </c>
      <c r="D10" s="14">
        <v>3.4</v>
      </c>
      <c r="E10" t="s">
        <v>198</v>
      </c>
    </row>
    <row r="11" spans="1:5" x14ac:dyDescent="0.35">
      <c r="A11">
        <v>18</v>
      </c>
      <c r="B11">
        <v>5</v>
      </c>
      <c r="C11" s="14">
        <v>1143.4000000000001</v>
      </c>
      <c r="D11" s="14">
        <v>2.2000000000000002</v>
      </c>
      <c r="E11" t="s">
        <v>198</v>
      </c>
    </row>
    <row r="12" spans="1:5" x14ac:dyDescent="0.35">
      <c r="A12">
        <v>19</v>
      </c>
      <c r="B12">
        <v>5</v>
      </c>
      <c r="C12" s="14">
        <v>1008.9</v>
      </c>
      <c r="D12" s="14">
        <v>1</v>
      </c>
      <c r="E12" t="s">
        <v>198</v>
      </c>
    </row>
    <row r="13" spans="1:5" x14ac:dyDescent="0.35">
      <c r="A13">
        <v>20</v>
      </c>
      <c r="B13">
        <v>5</v>
      </c>
      <c r="C13" s="15">
        <v>1064.5999999999999</v>
      </c>
      <c r="D13" s="15">
        <v>1.1000000000000001</v>
      </c>
      <c r="E13" t="s">
        <v>198</v>
      </c>
    </row>
    <row r="14" spans="1:5" x14ac:dyDescent="0.35">
      <c r="A14">
        <v>21</v>
      </c>
      <c r="B14">
        <v>4</v>
      </c>
      <c r="C14" s="14">
        <v>977.3</v>
      </c>
      <c r="D14" s="14">
        <v>0.8</v>
      </c>
      <c r="E14" t="s">
        <v>198</v>
      </c>
    </row>
    <row r="15" spans="1:5" x14ac:dyDescent="0.35">
      <c r="A15">
        <v>22</v>
      </c>
      <c r="B15">
        <v>4</v>
      </c>
      <c r="C15" s="14">
        <v>1014</v>
      </c>
      <c r="D15" s="14">
        <v>3.3</v>
      </c>
      <c r="E15" t="s">
        <v>198</v>
      </c>
    </row>
    <row r="16" spans="1:5" x14ac:dyDescent="0.35">
      <c r="A16">
        <v>23</v>
      </c>
      <c r="B16">
        <v>4</v>
      </c>
      <c r="C16" s="14">
        <v>1007.9</v>
      </c>
      <c r="D16" s="14">
        <v>2.8</v>
      </c>
      <c r="E16" t="s">
        <v>198</v>
      </c>
    </row>
    <row r="17" spans="1:5" x14ac:dyDescent="0.35">
      <c r="A17">
        <v>24</v>
      </c>
      <c r="B17">
        <v>4</v>
      </c>
      <c r="C17" s="15">
        <v>1064.9000000000001</v>
      </c>
      <c r="D17" s="15">
        <v>2.2000000000000002</v>
      </c>
      <c r="E17" t="s">
        <v>198</v>
      </c>
    </row>
    <row r="18" spans="1:5" x14ac:dyDescent="0.35">
      <c r="A18">
        <v>25</v>
      </c>
      <c r="B18">
        <v>4</v>
      </c>
      <c r="C18" s="16">
        <v>945</v>
      </c>
      <c r="D18" s="16">
        <v>0.5</v>
      </c>
      <c r="E18" t="s">
        <v>198</v>
      </c>
    </row>
    <row r="19" spans="1:5" x14ac:dyDescent="0.35">
      <c r="A19">
        <v>26</v>
      </c>
      <c r="B19">
        <v>4</v>
      </c>
      <c r="C19" s="14">
        <v>1078.4000000000001</v>
      </c>
      <c r="D19" s="14">
        <v>4.5</v>
      </c>
      <c r="E19" t="s">
        <v>198</v>
      </c>
    </row>
    <row r="20" spans="1:5" x14ac:dyDescent="0.35">
      <c r="A20">
        <v>27</v>
      </c>
      <c r="B20">
        <v>4</v>
      </c>
      <c r="C20" s="14">
        <v>952.5</v>
      </c>
      <c r="D20" s="14">
        <v>2.9</v>
      </c>
      <c r="E20" t="s">
        <v>198</v>
      </c>
    </row>
    <row r="21" spans="1:5" x14ac:dyDescent="0.35">
      <c r="A21">
        <v>28</v>
      </c>
      <c r="B21">
        <v>4</v>
      </c>
      <c r="C21" s="14">
        <v>940.7</v>
      </c>
      <c r="D21" s="14">
        <v>1.8</v>
      </c>
      <c r="E21" t="s">
        <v>198</v>
      </c>
    </row>
    <row r="22" spans="1:5" x14ac:dyDescent="0.35">
      <c r="A22">
        <v>29</v>
      </c>
      <c r="B22">
        <v>4</v>
      </c>
      <c r="C22" s="14">
        <v>944.5</v>
      </c>
      <c r="D22" s="14">
        <v>1.6</v>
      </c>
      <c r="E22" t="s">
        <v>198</v>
      </c>
    </row>
    <row r="23" spans="1:5" x14ac:dyDescent="0.35">
      <c r="A23">
        <v>30</v>
      </c>
      <c r="B23">
        <v>4</v>
      </c>
      <c r="C23" s="14">
        <v>963.9</v>
      </c>
      <c r="D23" s="14">
        <v>1.3</v>
      </c>
      <c r="E23" t="s">
        <v>198</v>
      </c>
    </row>
    <row r="24" spans="1:5" x14ac:dyDescent="0.35">
      <c r="A24">
        <v>31</v>
      </c>
      <c r="B24">
        <v>4</v>
      </c>
      <c r="C24" s="14">
        <v>927.2</v>
      </c>
      <c r="D24" s="14">
        <v>2.8</v>
      </c>
      <c r="E24" t="s">
        <v>198</v>
      </c>
    </row>
    <row r="25" spans="1:5" x14ac:dyDescent="0.35">
      <c r="A25">
        <v>32</v>
      </c>
      <c r="B25">
        <v>4</v>
      </c>
      <c r="C25" s="15">
        <v>961.3</v>
      </c>
      <c r="D25" s="15">
        <v>3.5</v>
      </c>
      <c r="E25" t="s">
        <v>198</v>
      </c>
    </row>
    <row r="26" spans="1:5" x14ac:dyDescent="0.35">
      <c r="A26">
        <v>33</v>
      </c>
      <c r="B26">
        <v>4</v>
      </c>
      <c r="C26" s="17">
        <v>929</v>
      </c>
      <c r="D26" s="17">
        <v>3.4</v>
      </c>
      <c r="E26" t="s">
        <v>198</v>
      </c>
    </row>
    <row r="27" spans="1:5" x14ac:dyDescent="0.35">
      <c r="A27">
        <v>34</v>
      </c>
      <c r="B27">
        <v>4</v>
      </c>
      <c r="C27" s="18">
        <v>960.5</v>
      </c>
      <c r="D27" s="18">
        <v>1.7</v>
      </c>
      <c r="E27" t="s">
        <v>198</v>
      </c>
    </row>
    <row r="28" spans="1:5" x14ac:dyDescent="0.35">
      <c r="A28">
        <v>35</v>
      </c>
      <c r="B28">
        <v>4</v>
      </c>
      <c r="C28" s="18">
        <v>923.1</v>
      </c>
      <c r="D28" s="18">
        <v>1.7</v>
      </c>
      <c r="E28" t="s">
        <v>198</v>
      </c>
    </row>
    <row r="29" spans="1:5" x14ac:dyDescent="0.35">
      <c r="A29">
        <v>36</v>
      </c>
      <c r="B29">
        <v>4</v>
      </c>
      <c r="C29" s="18">
        <v>923.5</v>
      </c>
      <c r="D29" s="18">
        <v>3</v>
      </c>
      <c r="E29" t="s">
        <v>198</v>
      </c>
    </row>
    <row r="30" spans="1:5" x14ac:dyDescent="0.35">
      <c r="A30">
        <v>37</v>
      </c>
      <c r="B30">
        <v>4</v>
      </c>
      <c r="C30" s="18">
        <v>900.4</v>
      </c>
      <c r="D30" s="18">
        <v>0.2</v>
      </c>
      <c r="E30" t="s">
        <v>198</v>
      </c>
    </row>
    <row r="31" spans="1:5" x14ac:dyDescent="0.35">
      <c r="A31">
        <v>38</v>
      </c>
      <c r="B31">
        <v>4</v>
      </c>
      <c r="C31" s="18">
        <v>899.9</v>
      </c>
      <c r="D31" s="18">
        <v>8.6999999999999993</v>
      </c>
      <c r="E31" t="s">
        <v>198</v>
      </c>
    </row>
    <row r="32" spans="1:5" x14ac:dyDescent="0.35">
      <c r="A32">
        <v>39</v>
      </c>
      <c r="B32">
        <v>4</v>
      </c>
      <c r="C32" s="18">
        <v>957.5</v>
      </c>
      <c r="D32" s="18">
        <v>3.4</v>
      </c>
      <c r="E32" t="s">
        <v>198</v>
      </c>
    </row>
    <row r="33" spans="1:5" x14ac:dyDescent="0.35">
      <c r="A33">
        <v>40</v>
      </c>
      <c r="B33">
        <v>5</v>
      </c>
      <c r="C33" s="17">
        <v>907.9</v>
      </c>
      <c r="D33" s="17">
        <v>0.6</v>
      </c>
      <c r="E33" t="s">
        <v>198</v>
      </c>
    </row>
    <row r="34" spans="1:5" x14ac:dyDescent="0.35">
      <c r="A34">
        <v>41</v>
      </c>
      <c r="B34">
        <v>3</v>
      </c>
      <c r="C34" s="14">
        <v>932</v>
      </c>
      <c r="D34" s="14">
        <v>1.4</v>
      </c>
      <c r="E34" t="s">
        <v>198</v>
      </c>
    </row>
    <row r="35" spans="1:5" x14ac:dyDescent="0.35">
      <c r="A35">
        <v>42</v>
      </c>
      <c r="B35">
        <v>3</v>
      </c>
      <c r="C35" s="14">
        <v>942.9</v>
      </c>
      <c r="D35" s="14">
        <v>1</v>
      </c>
      <c r="E35" t="s">
        <v>198</v>
      </c>
    </row>
    <row r="36" spans="1:5" x14ac:dyDescent="0.35">
      <c r="A36">
        <v>43</v>
      </c>
      <c r="B36">
        <v>3</v>
      </c>
      <c r="C36" s="14">
        <v>712.6</v>
      </c>
      <c r="D36" s="14">
        <v>3</v>
      </c>
      <c r="E36" t="s">
        <v>198</v>
      </c>
    </row>
    <row r="37" spans="1:5" x14ac:dyDescent="0.35">
      <c r="A37">
        <v>44</v>
      </c>
      <c r="B37">
        <v>3</v>
      </c>
      <c r="C37" s="15">
        <v>1422.9</v>
      </c>
      <c r="D37" s="15">
        <v>0.6</v>
      </c>
      <c r="E37" t="s">
        <v>198</v>
      </c>
    </row>
    <row r="38" spans="1:5" x14ac:dyDescent="0.35">
      <c r="A38">
        <v>45</v>
      </c>
      <c r="B38">
        <v>3</v>
      </c>
      <c r="C38" s="16">
        <v>854.7</v>
      </c>
      <c r="D38" s="16">
        <v>4.3</v>
      </c>
      <c r="E38" t="s">
        <v>198</v>
      </c>
    </row>
    <row r="39" spans="1:5" x14ac:dyDescent="0.35">
      <c r="A39">
        <v>46</v>
      </c>
      <c r="B39">
        <v>3</v>
      </c>
      <c r="C39" s="14">
        <v>787.9</v>
      </c>
      <c r="D39" s="14">
        <v>1</v>
      </c>
      <c r="E39" t="s">
        <v>198</v>
      </c>
    </row>
    <row r="40" spans="1:5" x14ac:dyDescent="0.35">
      <c r="A40">
        <v>47</v>
      </c>
      <c r="B40">
        <v>3</v>
      </c>
      <c r="C40" s="14">
        <v>972.1</v>
      </c>
      <c r="D40" s="14">
        <v>8.3000000000000007</v>
      </c>
      <c r="E40" t="s">
        <v>197</v>
      </c>
    </row>
    <row r="41" spans="1:5" x14ac:dyDescent="0.35">
      <c r="A41">
        <v>48</v>
      </c>
      <c r="B41">
        <v>3</v>
      </c>
      <c r="C41" s="14">
        <v>1085.4000000000001</v>
      </c>
      <c r="D41" s="14">
        <v>3.7</v>
      </c>
      <c r="E41" t="s">
        <v>197</v>
      </c>
    </row>
    <row r="42" spans="1:5" x14ac:dyDescent="0.35">
      <c r="A42">
        <v>49</v>
      </c>
      <c r="B42">
        <v>3</v>
      </c>
      <c r="C42" s="14">
        <v>1038</v>
      </c>
      <c r="D42" s="14">
        <v>3.5</v>
      </c>
      <c r="E42" t="s">
        <v>197</v>
      </c>
    </row>
    <row r="43" spans="1:5" x14ac:dyDescent="0.35">
      <c r="A43">
        <v>50</v>
      </c>
      <c r="B43">
        <v>3</v>
      </c>
      <c r="C43" s="14">
        <v>1128.7</v>
      </c>
      <c r="D43" s="14">
        <v>2.2999999999999998</v>
      </c>
      <c r="E43" t="s">
        <v>197</v>
      </c>
    </row>
    <row r="44" spans="1:5" x14ac:dyDescent="0.35">
      <c r="A44">
        <v>51</v>
      </c>
      <c r="B44">
        <v>3</v>
      </c>
      <c r="C44" s="14">
        <v>811.8</v>
      </c>
      <c r="D44" s="14">
        <v>0.7</v>
      </c>
      <c r="E44" t="s">
        <v>197</v>
      </c>
    </row>
    <row r="45" spans="1:5" x14ac:dyDescent="0.35">
      <c r="A45">
        <v>52</v>
      </c>
      <c r="B45">
        <v>3</v>
      </c>
      <c r="C45" s="15">
        <v>666.6</v>
      </c>
      <c r="D45" s="15">
        <v>3.7</v>
      </c>
      <c r="E45" t="s">
        <v>197</v>
      </c>
    </row>
    <row r="46" spans="1:5" x14ac:dyDescent="0.35">
      <c r="A46">
        <v>53</v>
      </c>
      <c r="B46">
        <v>3</v>
      </c>
      <c r="C46" s="16">
        <v>784.6</v>
      </c>
      <c r="D46" s="16">
        <v>1.1000000000000001</v>
      </c>
      <c r="E46" t="s">
        <v>197</v>
      </c>
    </row>
    <row r="47" spans="1:5" x14ac:dyDescent="0.35">
      <c r="A47">
        <v>54</v>
      </c>
      <c r="B47">
        <v>3</v>
      </c>
      <c r="C47" s="14">
        <v>734.8</v>
      </c>
      <c r="D47" s="14">
        <v>4</v>
      </c>
      <c r="E47" t="s">
        <v>197</v>
      </c>
    </row>
    <row r="48" spans="1:5" x14ac:dyDescent="0.35">
      <c r="A48">
        <v>55</v>
      </c>
      <c r="B48">
        <v>3</v>
      </c>
      <c r="C48" s="14">
        <v>1218.5999999999999</v>
      </c>
      <c r="D48" s="14">
        <v>0.2</v>
      </c>
      <c r="E48" t="s">
        <v>197</v>
      </c>
    </row>
    <row r="49" spans="1:5" x14ac:dyDescent="0.35">
      <c r="A49">
        <v>56</v>
      </c>
      <c r="B49">
        <v>3</v>
      </c>
      <c r="C49" s="14">
        <v>1148.4000000000001</v>
      </c>
      <c r="D49" s="14">
        <v>1.2</v>
      </c>
      <c r="E49" t="s">
        <v>197</v>
      </c>
    </row>
    <row r="50" spans="1:5" x14ac:dyDescent="0.35">
      <c r="A50">
        <v>57</v>
      </c>
      <c r="B50">
        <v>3</v>
      </c>
      <c r="C50" s="14">
        <v>1148.4000000000001</v>
      </c>
      <c r="D50" s="14">
        <v>1.9</v>
      </c>
      <c r="E50" t="s">
        <v>197</v>
      </c>
    </row>
    <row r="51" spans="1:5" x14ac:dyDescent="0.35">
      <c r="A51">
        <v>58</v>
      </c>
      <c r="B51">
        <v>3</v>
      </c>
      <c r="C51" s="14">
        <v>1149.3</v>
      </c>
      <c r="D51" s="14">
        <v>3.2</v>
      </c>
      <c r="E51" t="s">
        <v>197</v>
      </c>
    </row>
    <row r="52" spans="1:5" x14ac:dyDescent="0.35">
      <c r="A52">
        <v>59</v>
      </c>
      <c r="B52">
        <v>2</v>
      </c>
      <c r="C52" s="27">
        <v>928.3</v>
      </c>
      <c r="D52" s="28">
        <v>1.3</v>
      </c>
      <c r="E52" t="s">
        <v>197</v>
      </c>
    </row>
    <row r="53" spans="1:5" x14ac:dyDescent="0.35">
      <c r="A53">
        <v>60</v>
      </c>
      <c r="B53">
        <v>2</v>
      </c>
      <c r="C53" s="27">
        <v>910.9</v>
      </c>
      <c r="D53" s="28">
        <v>2.4</v>
      </c>
      <c r="E53" t="s">
        <v>197</v>
      </c>
    </row>
    <row r="54" spans="1:5" x14ac:dyDescent="0.35">
      <c r="A54">
        <v>61</v>
      </c>
      <c r="B54">
        <v>2</v>
      </c>
      <c r="C54" s="27">
        <v>940.9</v>
      </c>
      <c r="D54" s="28">
        <v>0.8</v>
      </c>
      <c r="E54" t="s">
        <v>197</v>
      </c>
    </row>
    <row r="55" spans="1:5" x14ac:dyDescent="0.35">
      <c r="A55">
        <v>62</v>
      </c>
      <c r="B55">
        <v>2</v>
      </c>
      <c r="C55" s="27">
        <v>1020.5</v>
      </c>
      <c r="D55" s="28">
        <v>3.1</v>
      </c>
      <c r="E55" t="s">
        <v>197</v>
      </c>
    </row>
    <row r="56" spans="1:5" x14ac:dyDescent="0.35">
      <c r="A56">
        <v>63</v>
      </c>
      <c r="B56">
        <v>2</v>
      </c>
      <c r="C56" s="27">
        <v>949.5</v>
      </c>
      <c r="D56" s="28">
        <v>1.1000000000000001</v>
      </c>
      <c r="E56" t="s">
        <v>197</v>
      </c>
    </row>
    <row r="57" spans="1:5" x14ac:dyDescent="0.35">
      <c r="A57">
        <v>64</v>
      </c>
      <c r="B57">
        <v>2</v>
      </c>
      <c r="C57" s="27">
        <v>997.1</v>
      </c>
      <c r="D57" s="28">
        <v>0</v>
      </c>
      <c r="E57" t="s">
        <v>197</v>
      </c>
    </row>
    <row r="58" spans="1:5" x14ac:dyDescent="0.35">
      <c r="A58">
        <v>65</v>
      </c>
      <c r="B58">
        <v>2</v>
      </c>
      <c r="C58" s="27">
        <v>989.6</v>
      </c>
      <c r="D58" s="28">
        <v>2.2000000000000002</v>
      </c>
      <c r="E58" t="s">
        <v>197</v>
      </c>
    </row>
    <row r="59" spans="1:5" x14ac:dyDescent="0.35">
      <c r="A59">
        <v>66</v>
      </c>
      <c r="B59">
        <v>2</v>
      </c>
      <c r="C59" s="27">
        <v>1057.8</v>
      </c>
      <c r="D59" s="28">
        <v>0.2</v>
      </c>
      <c r="E59" t="s">
        <v>197</v>
      </c>
    </row>
    <row r="60" spans="1:5" x14ac:dyDescent="0.35">
      <c r="A60">
        <v>67</v>
      </c>
      <c r="B60">
        <v>2</v>
      </c>
      <c r="C60" s="27">
        <v>1012.5</v>
      </c>
      <c r="D60" s="28">
        <v>2.2999999999999998</v>
      </c>
      <c r="E60" t="s">
        <v>197</v>
      </c>
    </row>
    <row r="61" spans="1:5" x14ac:dyDescent="0.35">
      <c r="A61">
        <v>68</v>
      </c>
      <c r="B61">
        <v>2</v>
      </c>
      <c r="C61" s="27">
        <v>1031.5</v>
      </c>
      <c r="D61" s="28">
        <v>2.9</v>
      </c>
      <c r="E61" t="s">
        <v>197</v>
      </c>
    </row>
    <row r="62" spans="1:5" x14ac:dyDescent="0.35">
      <c r="A62">
        <v>69</v>
      </c>
      <c r="B62">
        <v>2</v>
      </c>
      <c r="C62" s="27">
        <v>1176</v>
      </c>
      <c r="D62" s="28">
        <v>1.3</v>
      </c>
      <c r="E62" t="s">
        <v>197</v>
      </c>
    </row>
    <row r="63" spans="1:5" x14ac:dyDescent="0.35">
      <c r="A63">
        <v>70</v>
      </c>
      <c r="B63">
        <v>2</v>
      </c>
      <c r="C63" s="27">
        <v>1116.8</v>
      </c>
      <c r="D63" s="28">
        <v>6.3</v>
      </c>
      <c r="E63" t="s">
        <v>197</v>
      </c>
    </row>
    <row r="64" spans="1:5" x14ac:dyDescent="0.35">
      <c r="A64">
        <v>71</v>
      </c>
      <c r="B64">
        <v>2</v>
      </c>
      <c r="C64" s="27">
        <v>934.8</v>
      </c>
      <c r="D64" s="28">
        <v>3.8</v>
      </c>
      <c r="E64" t="s">
        <v>197</v>
      </c>
    </row>
    <row r="65" spans="1:5" x14ac:dyDescent="0.35">
      <c r="A65">
        <v>72</v>
      </c>
      <c r="B65">
        <v>2</v>
      </c>
      <c r="C65" s="27">
        <v>1065.9000000000001</v>
      </c>
      <c r="D65" s="28">
        <v>0.8</v>
      </c>
      <c r="E65" t="s">
        <v>197</v>
      </c>
    </row>
    <row r="66" spans="1:5" x14ac:dyDescent="0.35">
      <c r="A66">
        <v>73</v>
      </c>
      <c r="B66">
        <v>2</v>
      </c>
      <c r="C66" s="27">
        <v>989.8</v>
      </c>
      <c r="D66" s="28">
        <v>0.4</v>
      </c>
      <c r="E66" t="s">
        <v>197</v>
      </c>
    </row>
    <row r="67" spans="1:5" x14ac:dyDescent="0.35">
      <c r="A67">
        <v>74</v>
      </c>
      <c r="B67">
        <v>2</v>
      </c>
      <c r="C67" s="27">
        <v>1140.8</v>
      </c>
      <c r="D67" s="28">
        <v>3.1</v>
      </c>
      <c r="E67" t="s">
        <v>197</v>
      </c>
    </row>
    <row r="68" spans="1:5" x14ac:dyDescent="0.35">
      <c r="A68">
        <v>75</v>
      </c>
      <c r="B68">
        <v>2</v>
      </c>
      <c r="C68" s="27">
        <v>991.8</v>
      </c>
      <c r="D68" s="28">
        <v>0.8</v>
      </c>
      <c r="E68" t="s">
        <v>197</v>
      </c>
    </row>
    <row r="69" spans="1:5" x14ac:dyDescent="0.35">
      <c r="A69">
        <v>76</v>
      </c>
      <c r="B69">
        <v>2</v>
      </c>
      <c r="C69" s="27">
        <v>961.2</v>
      </c>
      <c r="D69" s="28">
        <v>2.4</v>
      </c>
      <c r="E69" t="s">
        <v>197</v>
      </c>
    </row>
    <row r="70" spans="1:5" x14ac:dyDescent="0.35">
      <c r="A70">
        <v>77</v>
      </c>
      <c r="B70">
        <v>2</v>
      </c>
      <c r="C70" s="27">
        <v>1155.0999999999999</v>
      </c>
      <c r="D70" s="28">
        <v>0.2</v>
      </c>
      <c r="E70" t="s">
        <v>197</v>
      </c>
    </row>
    <row r="71" spans="1:5" x14ac:dyDescent="0.35">
      <c r="A71">
        <v>78</v>
      </c>
      <c r="B71">
        <v>3</v>
      </c>
      <c r="C71" s="18">
        <v>1001.9</v>
      </c>
      <c r="D71" s="18">
        <v>0.4</v>
      </c>
      <c r="E71" t="s">
        <v>197</v>
      </c>
    </row>
    <row r="72" spans="1:5" x14ac:dyDescent="0.35">
      <c r="A72">
        <v>79</v>
      </c>
      <c r="B72">
        <v>1</v>
      </c>
      <c r="C72" s="14">
        <v>976.2</v>
      </c>
      <c r="D72" s="14">
        <v>3.4</v>
      </c>
      <c r="E72" t="s">
        <v>197</v>
      </c>
    </row>
    <row r="73" spans="1:5" x14ac:dyDescent="0.35">
      <c r="A73">
        <v>80</v>
      </c>
      <c r="B73">
        <v>1</v>
      </c>
      <c r="C73" s="14">
        <v>1069.2</v>
      </c>
      <c r="D73" s="14">
        <v>0.4</v>
      </c>
      <c r="E73" t="s">
        <v>197</v>
      </c>
    </row>
    <row r="74" spans="1:5" x14ac:dyDescent="0.35">
      <c r="A74">
        <v>81</v>
      </c>
      <c r="B74">
        <v>1</v>
      </c>
      <c r="C74" s="14">
        <v>1033.7</v>
      </c>
      <c r="D74" s="14">
        <v>1.1000000000000001</v>
      </c>
      <c r="E74" t="s">
        <v>197</v>
      </c>
    </row>
    <row r="75" spans="1:5" x14ac:dyDescent="0.35">
      <c r="A75">
        <v>82</v>
      </c>
      <c r="B75">
        <v>1</v>
      </c>
      <c r="C75" s="15">
        <v>1048.8</v>
      </c>
      <c r="D75" s="15">
        <v>5.5</v>
      </c>
      <c r="E75" t="s">
        <v>197</v>
      </c>
    </row>
    <row r="76" spans="1:5" x14ac:dyDescent="0.35">
      <c r="A76">
        <v>83</v>
      </c>
      <c r="B76">
        <v>1</v>
      </c>
      <c r="C76" s="16">
        <v>1066.8</v>
      </c>
      <c r="D76" s="16">
        <v>0.4</v>
      </c>
      <c r="E76" t="s">
        <v>197</v>
      </c>
    </row>
    <row r="77" spans="1:5" x14ac:dyDescent="0.35">
      <c r="A77">
        <v>84</v>
      </c>
      <c r="B77">
        <v>1</v>
      </c>
      <c r="C77" s="14">
        <v>1017.7</v>
      </c>
      <c r="D77" s="14">
        <v>3.3</v>
      </c>
      <c r="E77" t="s">
        <v>197</v>
      </c>
    </row>
    <row r="78" spans="1:5" x14ac:dyDescent="0.35">
      <c r="A78">
        <v>85</v>
      </c>
      <c r="B78">
        <v>1</v>
      </c>
      <c r="C78" s="14">
        <v>1067.5999999999999</v>
      </c>
      <c r="D78" s="14">
        <v>1.5</v>
      </c>
      <c r="E78" t="s">
        <v>197</v>
      </c>
    </row>
    <row r="79" spans="1:5" x14ac:dyDescent="0.35">
      <c r="A79">
        <v>86</v>
      </c>
      <c r="B79">
        <v>1</v>
      </c>
      <c r="C79" s="14">
        <v>1146</v>
      </c>
      <c r="D79" s="14">
        <v>3.1</v>
      </c>
      <c r="E79" t="s">
        <v>197</v>
      </c>
    </row>
    <row r="80" spans="1:5" x14ac:dyDescent="0.35">
      <c r="A80">
        <v>87</v>
      </c>
      <c r="B80">
        <v>5</v>
      </c>
      <c r="C80" s="14">
        <v>517.79999999999995</v>
      </c>
      <c r="D80" s="14">
        <v>1.1000000000000001</v>
      </c>
      <c r="E80" t="s">
        <v>197</v>
      </c>
    </row>
    <row r="81" spans="1:5" x14ac:dyDescent="0.35">
      <c r="A81">
        <v>88</v>
      </c>
      <c r="B81">
        <v>5</v>
      </c>
      <c r="C81" s="14">
        <v>513.70000000000005</v>
      </c>
      <c r="D81" s="14">
        <v>1.8</v>
      </c>
      <c r="E81" t="s">
        <v>197</v>
      </c>
    </row>
    <row r="82" spans="1:5" x14ac:dyDescent="0.35">
      <c r="A82">
        <v>89</v>
      </c>
      <c r="B82">
        <v>5</v>
      </c>
      <c r="C82" s="14">
        <v>489.3</v>
      </c>
      <c r="D82" s="14">
        <v>2.8</v>
      </c>
      <c r="E82" t="s">
        <v>197</v>
      </c>
    </row>
    <row r="83" spans="1:5" x14ac:dyDescent="0.35">
      <c r="A83">
        <v>90</v>
      </c>
      <c r="B83">
        <v>5</v>
      </c>
      <c r="C83" s="18">
        <v>557.9</v>
      </c>
      <c r="D83" s="18">
        <v>2.2000000000000002</v>
      </c>
      <c r="E83" t="s">
        <v>197</v>
      </c>
    </row>
    <row r="84" spans="1:5" x14ac:dyDescent="0.35">
      <c r="A84">
        <v>91</v>
      </c>
      <c r="B84">
        <v>1</v>
      </c>
      <c r="C84" s="16">
        <v>1093.8</v>
      </c>
      <c r="D84" s="16">
        <v>2.6</v>
      </c>
      <c r="E84" t="s">
        <v>197</v>
      </c>
    </row>
    <row r="85" spans="1:5" x14ac:dyDescent="0.35">
      <c r="A85">
        <v>92</v>
      </c>
      <c r="B85">
        <v>1</v>
      </c>
      <c r="C85" s="14">
        <v>1169.4000000000001</v>
      </c>
      <c r="D85" s="14">
        <v>8.1</v>
      </c>
      <c r="E85" t="s">
        <v>197</v>
      </c>
    </row>
    <row r="86" spans="1:5" x14ac:dyDescent="0.35">
      <c r="A86">
        <v>93</v>
      </c>
      <c r="B86">
        <v>1</v>
      </c>
      <c r="C86" s="14">
        <v>1109.2</v>
      </c>
      <c r="D86" s="14">
        <v>2.4</v>
      </c>
      <c r="E86" t="s">
        <v>197</v>
      </c>
    </row>
    <row r="87" spans="1:5" x14ac:dyDescent="0.35">
      <c r="A87">
        <v>94</v>
      </c>
      <c r="B87">
        <v>1</v>
      </c>
      <c r="C87" s="14">
        <v>1237.0999999999999</v>
      </c>
      <c r="D87" s="14">
        <v>2</v>
      </c>
      <c r="E87" t="s">
        <v>197</v>
      </c>
    </row>
    <row r="88" spans="1:5" x14ac:dyDescent="0.35">
      <c r="A88">
        <v>95</v>
      </c>
      <c r="B88">
        <v>1</v>
      </c>
      <c r="C88" s="14">
        <v>1028.5999999999999</v>
      </c>
      <c r="D88" s="14">
        <v>4.4000000000000004</v>
      </c>
      <c r="E88" t="s">
        <v>197</v>
      </c>
    </row>
    <row r="89" spans="1:5" x14ac:dyDescent="0.35">
      <c r="A89">
        <v>96</v>
      </c>
      <c r="B89">
        <v>1</v>
      </c>
      <c r="C89" s="18">
        <v>1029.9000000000001</v>
      </c>
      <c r="D89" s="18">
        <v>0.5</v>
      </c>
      <c r="E89" t="s">
        <v>197</v>
      </c>
    </row>
    <row r="90" spans="1:5" x14ac:dyDescent="0.35">
      <c r="A90">
        <v>97</v>
      </c>
      <c r="B90">
        <v>1</v>
      </c>
      <c r="C90" s="18">
        <v>1170.3</v>
      </c>
      <c r="D90" s="18">
        <v>0.9</v>
      </c>
      <c r="E90" t="s">
        <v>197</v>
      </c>
    </row>
    <row r="91" spans="1:5" x14ac:dyDescent="0.35">
      <c r="A91">
        <v>98</v>
      </c>
      <c r="B91">
        <v>1</v>
      </c>
      <c r="C91" s="15">
        <v>1176.4000000000001</v>
      </c>
      <c r="D91" s="15">
        <v>1.5</v>
      </c>
      <c r="E91" t="s">
        <v>197</v>
      </c>
    </row>
    <row r="92" spans="1:5" x14ac:dyDescent="0.35">
      <c r="A92" t="s">
        <v>184</v>
      </c>
      <c r="B92">
        <v>5</v>
      </c>
      <c r="C92" s="14">
        <v>1136.5999999999999</v>
      </c>
      <c r="D92" s="14">
        <v>3.1</v>
      </c>
    </row>
    <row r="93" spans="1:5" x14ac:dyDescent="0.35">
      <c r="A93" t="s">
        <v>185</v>
      </c>
      <c r="B93">
        <v>5</v>
      </c>
      <c r="C93" s="14">
        <v>911.6</v>
      </c>
      <c r="D93" s="14">
        <v>2.8</v>
      </c>
    </row>
    <row r="94" spans="1:5" x14ac:dyDescent="0.35">
      <c r="A94" t="s">
        <v>186</v>
      </c>
      <c r="B94">
        <v>5</v>
      </c>
      <c r="C94" s="15">
        <v>976.2</v>
      </c>
      <c r="D94" s="19">
        <v>1.9</v>
      </c>
    </row>
    <row r="95" spans="1:5" x14ac:dyDescent="0.35">
      <c r="A95" t="s">
        <v>184</v>
      </c>
      <c r="B95">
        <v>1</v>
      </c>
      <c r="C95" s="14">
        <v>1243.7</v>
      </c>
      <c r="D95" s="14">
        <v>1.4</v>
      </c>
    </row>
    <row r="96" spans="1:5" x14ac:dyDescent="0.35">
      <c r="A96" t="s">
        <v>185</v>
      </c>
      <c r="B96">
        <v>1</v>
      </c>
      <c r="C96" s="14">
        <v>916</v>
      </c>
      <c r="D96" s="14">
        <v>4.8</v>
      </c>
    </row>
    <row r="97" spans="1:4" x14ac:dyDescent="0.35">
      <c r="A97" t="s">
        <v>187</v>
      </c>
      <c r="B97">
        <v>2</v>
      </c>
      <c r="C97" s="27">
        <v>45.1</v>
      </c>
      <c r="D97" s="28">
        <v>2.2999999999999998</v>
      </c>
    </row>
    <row r="98" spans="1:4" x14ac:dyDescent="0.35">
      <c r="A98" t="s">
        <v>184</v>
      </c>
      <c r="B98">
        <v>3</v>
      </c>
      <c r="C98" s="14">
        <v>1108.5999999999999</v>
      </c>
      <c r="D98" s="14">
        <v>1.5</v>
      </c>
    </row>
    <row r="99" spans="1:4" x14ac:dyDescent="0.35">
      <c r="A99" t="s">
        <v>185</v>
      </c>
      <c r="B99">
        <v>3</v>
      </c>
      <c r="C99" s="14">
        <v>842.8</v>
      </c>
      <c r="D99" s="14">
        <v>1.3</v>
      </c>
    </row>
    <row r="100" spans="1:4" x14ac:dyDescent="0.35">
      <c r="A100" t="s">
        <v>186</v>
      </c>
      <c r="B100">
        <v>3</v>
      </c>
      <c r="C100" s="15">
        <v>1075.3</v>
      </c>
      <c r="D100" s="19">
        <v>7.2005E-2</v>
      </c>
    </row>
    <row r="101" spans="1:4" x14ac:dyDescent="0.35">
      <c r="A101" t="s">
        <v>184</v>
      </c>
      <c r="B101">
        <v>2</v>
      </c>
      <c r="C101" s="27">
        <v>1075.7</v>
      </c>
      <c r="D101" s="28">
        <v>2</v>
      </c>
    </row>
    <row r="102" spans="1:4" x14ac:dyDescent="0.35">
      <c r="A102" t="s">
        <v>185</v>
      </c>
      <c r="B102">
        <v>2</v>
      </c>
      <c r="C102" s="27">
        <v>840.7</v>
      </c>
      <c r="D102" s="28">
        <v>1.9</v>
      </c>
    </row>
    <row r="103" spans="1:4" x14ac:dyDescent="0.35">
      <c r="A103" t="s">
        <v>184</v>
      </c>
      <c r="B103">
        <v>4</v>
      </c>
      <c r="C103" s="14">
        <v>1135.0999999999999</v>
      </c>
      <c r="D103" s="14">
        <v>2.4</v>
      </c>
    </row>
    <row r="104" spans="1:4" x14ac:dyDescent="0.35">
      <c r="A104" t="s">
        <v>185</v>
      </c>
      <c r="B104">
        <v>4</v>
      </c>
      <c r="C104" s="14">
        <v>885.9</v>
      </c>
      <c r="D104" s="14">
        <v>1.1000000000000001</v>
      </c>
    </row>
    <row r="105" spans="1:4" x14ac:dyDescent="0.35">
      <c r="A105" t="s">
        <v>186</v>
      </c>
      <c r="B105">
        <v>4</v>
      </c>
      <c r="C105" s="15">
        <v>935.6</v>
      </c>
      <c r="D105" s="15">
        <v>0.3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888B-597D-4B79-85C7-917580B4CEC5}">
  <dimension ref="A1:F18"/>
  <sheetViews>
    <sheetView workbookViewId="0">
      <selection activeCell="C17" sqref="C17"/>
    </sheetView>
  </sheetViews>
  <sheetFormatPr defaultRowHeight="14.5" x14ac:dyDescent="0.35"/>
  <cols>
    <col min="1" max="1" width="20.1796875" bestFit="1" customWidth="1"/>
  </cols>
  <sheetData>
    <row r="1" spans="1:6" x14ac:dyDescent="0.35">
      <c r="A1" t="s">
        <v>0</v>
      </c>
      <c r="B1" t="s">
        <v>183</v>
      </c>
      <c r="C1" t="s">
        <v>188</v>
      </c>
      <c r="E1" s="8" t="s">
        <v>189</v>
      </c>
      <c r="F1" s="8" t="s">
        <v>110</v>
      </c>
    </row>
    <row r="2" spans="1:6" x14ac:dyDescent="0.35">
      <c r="A2">
        <v>5</v>
      </c>
      <c r="B2" s="1">
        <v>917.9</v>
      </c>
      <c r="C2">
        <f>AVERAGE('Bradford Assay data'!D2:D13,'Bradford Assay data'!D33,'Bradford Assay data'!D80:D83)</f>
        <v>2.0235294117647062</v>
      </c>
      <c r="E2" s="8">
        <f>((STDEV(B2:B6))/(AVERAGE(B2:B6)))*100</f>
        <v>7.6424452541473356</v>
      </c>
      <c r="F2" s="8" t="e">
        <f>AVERAGE(C2:C6)</f>
        <v>#REF!</v>
      </c>
    </row>
    <row r="3" spans="1:6" x14ac:dyDescent="0.35">
      <c r="A3">
        <v>1</v>
      </c>
      <c r="B3" s="1">
        <v>1049.4000000000001</v>
      </c>
      <c r="C3" t="e">
        <f>AVERAGE('Bradford Assay data'!D72:D79,'Bradford Assay data'!#REF!)</f>
        <v>#REF!</v>
      </c>
    </row>
    <row r="4" spans="1:6" x14ac:dyDescent="0.35">
      <c r="A4">
        <v>3</v>
      </c>
      <c r="B4" s="1">
        <v>872.2</v>
      </c>
      <c r="C4">
        <f>AVERAGE('Bradford Assay data'!D34:D51,'Bradford Assay data'!D71)</f>
        <v>2.3947368421052637</v>
      </c>
    </row>
    <row r="5" spans="1:6" x14ac:dyDescent="0.35">
      <c r="A5">
        <v>2</v>
      </c>
      <c r="B5" s="25">
        <v>884.9</v>
      </c>
      <c r="C5" s="26">
        <f>AVERAGE('Bradford Assay data'!D52:D70)</f>
        <v>1.8631578947368421</v>
      </c>
    </row>
    <row r="6" spans="1:6" x14ac:dyDescent="0.35">
      <c r="A6">
        <v>4</v>
      </c>
      <c r="B6" s="1">
        <v>911.4</v>
      </c>
      <c r="C6">
        <f>AVERAGE('Bradford Assay data'!D14:D32)</f>
        <v>2.6368421052631579</v>
      </c>
    </row>
    <row r="8" spans="1:6" x14ac:dyDescent="0.35">
      <c r="D8" t="s">
        <v>193</v>
      </c>
    </row>
    <row r="9" spans="1:6" x14ac:dyDescent="0.35">
      <c r="A9" t="s">
        <v>190</v>
      </c>
      <c r="B9" s="13">
        <f>AVERAGE('Bradford Assay data'!C92,'Bradford Assay data'!C95,'Bradford Assay data'!C98,'Bradford Assay data'!C101,'Bradford Assay data'!C103)</f>
        <v>1139.94</v>
      </c>
      <c r="D9" s="13">
        <f>B9-B10</f>
        <v>260.54000000000019</v>
      </c>
    </row>
    <row r="10" spans="1:6" x14ac:dyDescent="0.35">
      <c r="A10" t="s">
        <v>191</v>
      </c>
      <c r="B10" s="13">
        <f>AVERAGE('Bradford Assay data'!C93,'Bradford Assay data'!C96,'Bradford Assay data'!C99,'Bradford Assay data'!C102,'Bradford Assay data'!C104)</f>
        <v>879.39999999999986</v>
      </c>
    </row>
    <row r="11" spans="1:6" x14ac:dyDescent="0.35">
      <c r="A11" t="s">
        <v>192</v>
      </c>
      <c r="B11" s="13">
        <f>AVERAGE('Bradford Assay data'!C105,'Bradford Assay data'!C100,'Bradford Assay data'!C94)</f>
        <v>995.70000000000016</v>
      </c>
    </row>
    <row r="12" spans="1:6" x14ac:dyDescent="0.35">
      <c r="A12" t="s">
        <v>187</v>
      </c>
      <c r="B12" s="27">
        <v>45.1</v>
      </c>
    </row>
    <row r="15" spans="1:6" x14ac:dyDescent="0.35">
      <c r="A15" t="s">
        <v>194</v>
      </c>
      <c r="B15" s="13">
        <f>B11-D9</f>
        <v>735.16</v>
      </c>
    </row>
    <row r="17" spans="1:2" x14ac:dyDescent="0.35">
      <c r="A17" t="s">
        <v>195</v>
      </c>
      <c r="B17" s="7">
        <v>735.16</v>
      </c>
    </row>
    <row r="18" spans="1:2" x14ac:dyDescent="0.35">
      <c r="A18" t="s">
        <v>196</v>
      </c>
      <c r="B18" s="7">
        <v>879.39999999999986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T4 Plate info</vt:lpstr>
      <vt:lpstr>Testosterone Plate info</vt:lpstr>
      <vt:lpstr>CORT Plate Info</vt:lpstr>
      <vt:lpstr>Bradford Assay data</vt:lpstr>
      <vt:lpstr>Bradford Plate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2023-06-20T04:40:58Z</dcterms:created>
  <dcterms:modified xsi:type="dcterms:W3CDTF">2023-10-22T10:09:20Z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fef03-d487-4433-8e43-6b81c0a1b7be_Enabled">
    <vt:lpwstr>true</vt:lpwstr>
  </property>
  <property fmtid="{D5CDD505-2E9C-101B-9397-08002B2CF9AE}" pid="3" name="MSIP_Label_bf6fef03-d487-4433-8e43-6b81c0a1b7be_SetDate">
    <vt:lpwstr>2023-10-18T00:53:23Z</vt:lpwstr>
  </property>
  <property fmtid="{D5CDD505-2E9C-101B-9397-08002B2CF9AE}" pid="4" name="MSIP_Label_bf6fef03-d487-4433-8e43-6b81c0a1b7be_Method">
    <vt:lpwstr>Standard</vt:lpwstr>
  </property>
  <property fmtid="{D5CDD505-2E9C-101B-9397-08002B2CF9AE}" pid="5" name="MSIP_Label_bf6fef03-d487-4433-8e43-6b81c0a1b7be_Name">
    <vt:lpwstr>Unclassified</vt:lpwstr>
  </property>
  <property fmtid="{D5CDD505-2E9C-101B-9397-08002B2CF9AE}" pid="6" name="MSIP_Label_bf6fef03-d487-4433-8e43-6b81c0a1b7be_SiteId">
    <vt:lpwstr>1daf5147-a543-4707-a2fb-2acf0b2a3936</vt:lpwstr>
  </property>
  <property fmtid="{D5CDD505-2E9C-101B-9397-08002B2CF9AE}" pid="7" name="MSIP_Label_bf6fef03-d487-4433-8e43-6b81c0a1b7be_ActionId">
    <vt:lpwstr>67d8a1e2-03a2-4c59-9658-b0e1c6f334ce</vt:lpwstr>
  </property>
  <property fmtid="{D5CDD505-2E9C-101B-9397-08002B2CF9AE}" pid="8" name="MSIP_Label_bf6fef03-d487-4433-8e43-6b81c0a1b7be_ContentBits">
    <vt:lpwstr>0</vt:lpwstr>
  </property>
</Properties>
</file>