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HANTANU\Documents\"/>
    </mc:Choice>
  </mc:AlternateContent>
  <xr:revisionPtr revIDLastSave="0" documentId="13_ncr:1_{95C890DC-D127-4ADE-89D3-4628392E7277}" xr6:coauthVersionLast="47" xr6:coauthVersionMax="47" xr10:uidLastSave="{00000000-0000-0000-0000-000000000000}"/>
  <bookViews>
    <workbookView xWindow="-108" yWindow="-108" windowWidth="23256" windowHeight="12576" tabRatio="983" activeTab="8" xr2:uid="{4BDE5E4C-C937-49D8-811B-C675D8074E5E}"/>
  </bookViews>
  <sheets>
    <sheet name="Cash Flow" sheetId="1" r:id="rId1"/>
    <sheet name="Waterfall" sheetId="9" r:id="rId2"/>
    <sheet name="Deployment Fee Calculation" sheetId="2" r:id="rId3"/>
    <sheet name="Admin Fee Calculation" sheetId="3" r:id="rId4"/>
    <sheet name="Catch-Up &amp; Performance Fee" sheetId="4" r:id="rId5"/>
    <sheet name="Management Reports" sheetId="6" r:id="rId6"/>
    <sheet name="Monitoring Reports" sheetId="7" r:id="rId7"/>
    <sheet name="Provider Reports" sheetId="8" r:id="rId8"/>
    <sheet name="Filters &amp; Visualization" sheetId="5" r:id="rId9"/>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FALSE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1</definedName>
    <definedName name="RiskFixedSeed" hidden="1">123</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9" l="1"/>
  <c r="C23" i="9"/>
  <c r="E29" i="9"/>
  <c r="E24" i="9"/>
  <c r="E25" i="9"/>
  <c r="E28" i="9"/>
  <c r="E27" i="9"/>
  <c r="E26" i="9"/>
  <c r="G29" i="9"/>
  <c r="G28" i="9"/>
  <c r="G27" i="9"/>
  <c r="G26" i="9"/>
  <c r="G25" i="9"/>
  <c r="G24" i="9"/>
  <c r="J23" i="9"/>
  <c r="F63" i="6" l="1"/>
  <c r="E63" i="6"/>
  <c r="F9" i="8"/>
  <c r="C23" i="6"/>
  <c r="D23" i="6"/>
  <c r="E23" i="6"/>
  <c r="F23" i="6"/>
  <c r="G23" i="6" s="1"/>
  <c r="C20" i="6"/>
  <c r="D20" i="6"/>
  <c r="E20" i="6" s="1"/>
  <c r="F20" i="6" s="1"/>
  <c r="G20" i="6" s="1"/>
  <c r="C50" i="6"/>
  <c r="D50" i="6"/>
  <c r="E50" i="6"/>
  <c r="F50" i="6" s="1"/>
  <c r="G50" i="6" s="1"/>
  <c r="C47" i="6"/>
  <c r="D47" i="6" s="1"/>
  <c r="E47" i="6" s="1"/>
  <c r="F47" i="6" s="1"/>
  <c r="G47" i="6" s="1"/>
  <c r="C44" i="6"/>
  <c r="D44" i="6" s="1"/>
  <c r="E44" i="6" s="1"/>
  <c r="F44" i="6" s="1"/>
  <c r="G44" i="6" s="1"/>
  <c r="C17" i="6"/>
  <c r="D17" i="6" s="1"/>
  <c r="E17" i="6" s="1"/>
  <c r="F17" i="6" s="1"/>
  <c r="G17" i="6" s="1"/>
  <c r="C14" i="6"/>
  <c r="D14" i="6"/>
  <c r="E14" i="6" s="1"/>
  <c r="F14" i="6" s="1"/>
  <c r="G14" i="6" s="1"/>
  <c r="C11" i="6"/>
  <c r="D11" i="6"/>
  <c r="E11" i="6" s="1"/>
  <c r="F11" i="6" s="1"/>
  <c r="G11" i="6" s="1"/>
  <c r="C41" i="6"/>
  <c r="D41" i="6" s="1"/>
  <c r="E41" i="6" s="1"/>
  <c r="F41" i="6" s="1"/>
  <c r="G41" i="6" s="1"/>
  <c r="C38" i="6"/>
  <c r="D38" i="6"/>
  <c r="E38" i="6"/>
  <c r="F38" i="6" s="1"/>
  <c r="G38" i="6" s="1"/>
  <c r="C35" i="6"/>
  <c r="D35" i="6" s="1"/>
  <c r="E35" i="6" s="1"/>
  <c r="F35" i="6" s="1"/>
  <c r="G35" i="6" s="1"/>
  <c r="C32" i="6"/>
  <c r="D32" i="6" s="1"/>
  <c r="E32" i="6" s="1"/>
  <c r="F32" i="6" s="1"/>
  <c r="G32" i="6" s="1"/>
  <c r="C29" i="6"/>
  <c r="D29" i="6" s="1"/>
  <c r="E29" i="6" s="1"/>
  <c r="F29" i="6" s="1"/>
  <c r="G29" i="6" s="1"/>
  <c r="C26" i="6"/>
  <c r="D26" i="6" s="1"/>
  <c r="E26" i="6" s="1"/>
  <c r="F26" i="6" s="1"/>
  <c r="G26" i="6" s="1"/>
  <c r="C8" i="6"/>
  <c r="D8" i="6"/>
  <c r="E8" i="6" s="1"/>
  <c r="F8" i="6" s="1"/>
  <c r="G8" i="6" s="1"/>
  <c r="C5" i="6"/>
  <c r="D5" i="6"/>
  <c r="E5" i="6" s="1"/>
  <c r="F5" i="6" s="1"/>
  <c r="G5" i="6" s="1"/>
  <c r="L21" i="4"/>
  <c r="L13" i="4"/>
  <c r="D16" i="4"/>
  <c r="D13" i="4"/>
  <c r="E13" i="4"/>
  <c r="L14" i="4" s="1"/>
  <c r="F13" i="4"/>
  <c r="G13" i="4"/>
  <c r="H13" i="4"/>
  <c r="I13" i="4"/>
  <c r="J13" i="4"/>
  <c r="K13" i="4"/>
  <c r="C13" i="4"/>
  <c r="D14" i="4"/>
  <c r="D7" i="4"/>
  <c r="E7" i="4" s="1"/>
  <c r="F7" i="4" s="1"/>
  <c r="G7" i="4" s="1"/>
  <c r="H7" i="4" s="1"/>
  <c r="I7" i="4" s="1"/>
  <c r="J7" i="4" s="1"/>
  <c r="K7" i="4" s="1"/>
  <c r="L7" i="4" s="1"/>
  <c r="I16" i="4"/>
  <c r="E16" i="4"/>
  <c r="G16" i="4"/>
  <c r="H16" i="4"/>
  <c r="F16" i="4"/>
  <c r="L16" i="4"/>
  <c r="K16" i="4"/>
  <c r="J16" i="4"/>
  <c r="C14" i="4"/>
  <c r="G14" i="4"/>
  <c r="E14" i="4"/>
  <c r="K14" i="4"/>
  <c r="J14" i="4"/>
  <c r="J19" i="4" s="1"/>
  <c r="K20" i="4" s="1"/>
  <c r="I14" i="4"/>
  <c r="I25" i="3"/>
  <c r="J25" i="3"/>
  <c r="C24" i="3"/>
  <c r="D24" i="3"/>
  <c r="E24" i="3"/>
  <c r="F24" i="3" s="1"/>
  <c r="G24" i="3" s="1"/>
  <c r="H24" i="3" s="1"/>
  <c r="I24" i="3" s="1"/>
  <c r="J24" i="3" s="1"/>
  <c r="K24" i="3" s="1"/>
  <c r="L24" i="3" s="1"/>
  <c r="M24" i="3" s="1"/>
  <c r="C22" i="3"/>
  <c r="C21" i="3"/>
  <c r="L25" i="3" s="1"/>
  <c r="C20" i="3"/>
  <c r="H25" i="3"/>
  <c r="C19" i="3"/>
  <c r="F25" i="3" s="1"/>
  <c r="E25" i="3"/>
  <c r="C18" i="3"/>
  <c r="D25" i="3" s="1"/>
  <c r="C11" i="1"/>
  <c r="C10" i="1"/>
  <c r="G8" i="1"/>
  <c r="G13" i="1" s="1"/>
  <c r="F8" i="1"/>
  <c r="F13" i="1" s="1"/>
  <c r="E8" i="1"/>
  <c r="E13" i="1" s="1"/>
  <c r="D8" i="1"/>
  <c r="D23" i="9" s="1"/>
  <c r="C6" i="1"/>
  <c r="C5" i="1"/>
  <c r="C4" i="1"/>
  <c r="C3" i="1"/>
  <c r="D30" i="9" l="1"/>
  <c r="G30" i="9" s="1"/>
  <c r="C8" i="1"/>
  <c r="C13" i="1" s="1"/>
  <c r="A20" i="4"/>
  <c r="K21" i="4"/>
  <c r="A21" i="4" s="1"/>
  <c r="B25" i="3"/>
  <c r="D13" i="1"/>
  <c r="C25" i="3"/>
  <c r="M25" i="3"/>
  <c r="G25" i="3"/>
  <c r="H14" i="4"/>
  <c r="K25" i="3"/>
  <c r="F14" i="4"/>
  <c r="D32" i="9" l="1"/>
  <c r="L23" i="9"/>
  <c r="G23" i="9"/>
  <c r="M23" i="9" s="1"/>
  <c r="L24" i="9" l="1"/>
  <c r="J24" i="9" s="1"/>
  <c r="K23" i="9"/>
  <c r="H23" i="9"/>
  <c r="I23" i="9"/>
  <c r="K24" i="9" l="1"/>
  <c r="M24" i="9" s="1"/>
  <c r="F23" i="9"/>
  <c r="L25" i="9"/>
  <c r="J25" i="9" s="1"/>
  <c r="H24" i="9" l="1"/>
  <c r="I24" i="9"/>
  <c r="K25" i="9"/>
  <c r="M25" i="9" s="1"/>
  <c r="L26" i="9"/>
  <c r="J26" i="9" s="1"/>
  <c r="F24" i="9" l="1"/>
  <c r="H25" i="9"/>
  <c r="I25" i="9"/>
  <c r="K26" i="9"/>
  <c r="M26" i="9" s="1"/>
  <c r="L27" i="9"/>
  <c r="J27" i="9" s="1"/>
  <c r="F25" i="9" l="1"/>
  <c r="I26" i="9"/>
  <c r="H26" i="9"/>
  <c r="L28" i="9"/>
  <c r="J28" i="9" s="1"/>
  <c r="K27" i="9"/>
  <c r="M27" i="9" s="1"/>
  <c r="F26" i="9" l="1"/>
  <c r="H27" i="9"/>
  <c r="I27" i="9"/>
  <c r="L29" i="9"/>
  <c r="J29" i="9" s="1"/>
  <c r="K28" i="9"/>
  <c r="M28" i="9" s="1"/>
  <c r="I28" i="9" l="1"/>
  <c r="H28" i="9"/>
  <c r="K29" i="9"/>
  <c r="M29" i="9" s="1"/>
  <c r="L30" i="9"/>
  <c r="K30" i="9" s="1"/>
  <c r="F27" i="9"/>
  <c r="J30" i="9" l="1"/>
  <c r="M30" i="9" s="1"/>
  <c r="H29" i="9"/>
  <c r="I29" i="9"/>
  <c r="F28" i="9"/>
  <c r="H30" i="9" l="1"/>
  <c r="I30" i="9"/>
  <c r="F29" i="9"/>
</calcChain>
</file>

<file path=xl/sharedStrings.xml><?xml version="1.0" encoding="utf-8"?>
<sst xmlns="http://schemas.openxmlformats.org/spreadsheetml/2006/main" count="234" uniqueCount="198">
  <si>
    <t>Total</t>
  </si>
  <si>
    <t>Qtr 1</t>
  </si>
  <si>
    <t>Qtr 2</t>
  </si>
  <si>
    <t>Qtr 3</t>
  </si>
  <si>
    <t>Qtr 4</t>
  </si>
  <si>
    <t>(-) Deployment Fee</t>
  </si>
  <si>
    <t>(-) Admin Fee</t>
  </si>
  <si>
    <t>(+) Collections</t>
  </si>
  <si>
    <t>Incremental Net Cash Flow before Profit Share</t>
  </si>
  <si>
    <t>(-) Catch-Up</t>
  </si>
  <si>
    <t>(-) Profit Share</t>
  </si>
  <si>
    <t>Incremental Net Cash Flow after Profit Share</t>
  </si>
  <si>
    <t>Deployment Fee</t>
  </si>
  <si>
    <t>Admin Fee</t>
  </si>
  <si>
    <t>Collections</t>
  </si>
  <si>
    <t>Catch-Up</t>
  </si>
  <si>
    <t>Profit Share</t>
  </si>
  <si>
    <t>Capped Deployment Fee</t>
  </si>
  <si>
    <r>
      <t>CD</t>
    </r>
    <r>
      <rPr>
        <vertAlign val="subscript"/>
        <sz val="11"/>
        <rFont val="Calibri"/>
        <family val="2"/>
      </rPr>
      <t xml:space="preserve">x </t>
    </r>
    <r>
      <rPr>
        <sz val="11"/>
        <rFont val="Calibri"/>
        <family val="2"/>
      </rPr>
      <t xml:space="preserve">= </t>
    </r>
    <r>
      <rPr>
        <i/>
        <sz val="11"/>
        <rFont val="Calibri"/>
        <family val="2"/>
      </rPr>
      <t xml:space="preserve">minimum </t>
    </r>
    <r>
      <rPr>
        <sz val="11"/>
        <rFont val="Calibri"/>
        <family val="2"/>
      </rPr>
      <t>( D</t>
    </r>
    <r>
      <rPr>
        <vertAlign val="subscript"/>
        <sz val="11"/>
        <rFont val="Calibri"/>
        <family val="2"/>
      </rPr>
      <t>x</t>
    </r>
    <r>
      <rPr>
        <sz val="11"/>
        <rFont val="Calibri"/>
        <family val="2"/>
      </rPr>
      <t xml:space="preserve"> , CF</t>
    </r>
    <r>
      <rPr>
        <vertAlign val="subscript"/>
        <sz val="11"/>
        <rFont val="Calibri"/>
        <family val="2"/>
      </rPr>
      <t xml:space="preserve">x </t>
    </r>
    <r>
      <rPr>
        <sz val="11"/>
        <rFont val="Calibri"/>
        <family val="2"/>
      </rPr>
      <t>)</t>
    </r>
  </si>
  <si>
    <t>where</t>
  </si>
  <si>
    <r>
      <t>CD</t>
    </r>
    <r>
      <rPr>
        <vertAlign val="subscript"/>
        <sz val="11"/>
        <rFont val="Calibri"/>
        <family val="2"/>
      </rPr>
      <t>x</t>
    </r>
    <r>
      <rPr>
        <sz val="11"/>
        <rFont val="Calibri"/>
        <family val="2"/>
      </rPr>
      <t xml:space="preserve"> =&gt; Capped Deployment Fee </t>
    </r>
  </si>
  <si>
    <t>Carryover or Roll Forward Amount</t>
  </si>
  <si>
    <t xml:space="preserve">Carryover or roll forward amount is the excess or deficit above or below the capped or calculated deployment fee. If the calculated deployment fee is greater than 25% of the factor fee it will be recorded as a negative i.e. excess and if less than 25% it will be positive i.e. deficit. The maximum fee will be capped at 30% of the factor fee. </t>
  </si>
  <si>
    <t>It has 3 parts to the calculation as follows:</t>
  </si>
  <si>
    <r>
      <t>·</t>
    </r>
    <r>
      <rPr>
        <sz val="7"/>
        <rFont val="Times New Roman"/>
        <family val="1"/>
      </rPr>
      <t xml:space="preserve">       </t>
    </r>
    <r>
      <rPr>
        <sz val="11"/>
        <rFont val="Calibri"/>
        <family val="2"/>
      </rPr>
      <t>If D</t>
    </r>
    <r>
      <rPr>
        <vertAlign val="subscript"/>
        <sz val="11"/>
        <rFont val="Calibri"/>
        <family val="2"/>
      </rPr>
      <t>x</t>
    </r>
    <r>
      <rPr>
        <sz val="11"/>
        <rFont val="Calibri"/>
        <family val="2"/>
      </rPr>
      <t xml:space="preserve"> &gt; MF</t>
    </r>
    <r>
      <rPr>
        <vertAlign val="subscript"/>
        <sz val="11"/>
        <rFont val="Calibri"/>
        <family val="2"/>
      </rPr>
      <t>x</t>
    </r>
    <r>
      <rPr>
        <sz val="11"/>
        <rFont val="Calibri"/>
        <family val="2"/>
      </rPr>
      <t xml:space="preserve"> and D</t>
    </r>
    <r>
      <rPr>
        <vertAlign val="subscript"/>
        <sz val="11"/>
        <rFont val="Calibri"/>
        <family val="2"/>
      </rPr>
      <t>x</t>
    </r>
    <r>
      <rPr>
        <sz val="11"/>
        <rFont val="Calibri"/>
        <family val="2"/>
      </rPr>
      <t xml:space="preserve"> &gt; CF</t>
    </r>
    <r>
      <rPr>
        <vertAlign val="subscript"/>
        <sz val="11"/>
        <rFont val="Calibri"/>
        <family val="2"/>
      </rPr>
      <t xml:space="preserve">x </t>
    </r>
    <r>
      <rPr>
        <sz val="11"/>
        <rFont val="Calibri"/>
        <family val="2"/>
      </rPr>
      <t xml:space="preserve"> then RF</t>
    </r>
    <r>
      <rPr>
        <vertAlign val="subscript"/>
        <sz val="11"/>
        <rFont val="Calibri"/>
        <family val="2"/>
      </rPr>
      <t>x</t>
    </r>
    <r>
      <rPr>
        <sz val="11"/>
        <rFont val="Calibri"/>
        <family val="2"/>
      </rPr>
      <t xml:space="preserve"> = CD</t>
    </r>
    <r>
      <rPr>
        <vertAlign val="subscript"/>
        <sz val="11"/>
        <rFont val="Calibri"/>
        <family val="2"/>
      </rPr>
      <t>x</t>
    </r>
    <r>
      <rPr>
        <sz val="11"/>
        <rFont val="Calibri"/>
        <family val="2"/>
      </rPr>
      <t xml:space="preserve"> - MF</t>
    </r>
    <r>
      <rPr>
        <vertAlign val="subscript"/>
        <sz val="11"/>
        <rFont val="Calibri"/>
        <family val="2"/>
      </rPr>
      <t xml:space="preserve">x </t>
    </r>
  </si>
  <si>
    <r>
      <t>·</t>
    </r>
    <r>
      <rPr>
        <sz val="7"/>
        <rFont val="Times New Roman"/>
        <family val="1"/>
      </rPr>
      <t xml:space="preserve">       </t>
    </r>
    <r>
      <rPr>
        <sz val="11"/>
        <rFont val="Calibri"/>
        <family val="2"/>
      </rPr>
      <t>Else If D</t>
    </r>
    <r>
      <rPr>
        <vertAlign val="subscript"/>
        <sz val="11"/>
        <rFont val="Calibri"/>
        <family val="2"/>
      </rPr>
      <t>x</t>
    </r>
    <r>
      <rPr>
        <sz val="11"/>
        <rFont val="Calibri"/>
        <family val="2"/>
      </rPr>
      <t xml:space="preserve"> &lt; MF</t>
    </r>
    <r>
      <rPr>
        <vertAlign val="subscript"/>
        <sz val="11"/>
        <rFont val="Calibri"/>
        <family val="2"/>
      </rPr>
      <t>x</t>
    </r>
    <r>
      <rPr>
        <sz val="11"/>
        <rFont val="Calibri"/>
        <family val="2"/>
      </rPr>
      <t xml:space="preserve"> and D</t>
    </r>
    <r>
      <rPr>
        <vertAlign val="subscript"/>
        <sz val="11"/>
        <rFont val="Calibri"/>
        <family val="2"/>
      </rPr>
      <t>x</t>
    </r>
    <r>
      <rPr>
        <sz val="11"/>
        <rFont val="Calibri"/>
        <family val="2"/>
      </rPr>
      <t xml:space="preserve"> &gt; CF</t>
    </r>
    <r>
      <rPr>
        <vertAlign val="subscript"/>
        <sz val="11"/>
        <rFont val="Calibri"/>
        <family val="2"/>
      </rPr>
      <t xml:space="preserve">x </t>
    </r>
    <r>
      <rPr>
        <sz val="11"/>
        <rFont val="Calibri"/>
        <family val="2"/>
      </rPr>
      <t xml:space="preserve"> then RF</t>
    </r>
    <r>
      <rPr>
        <vertAlign val="subscript"/>
        <sz val="11"/>
        <rFont val="Calibri"/>
        <family val="2"/>
      </rPr>
      <t>x</t>
    </r>
    <r>
      <rPr>
        <sz val="11"/>
        <rFont val="Calibri"/>
        <family val="2"/>
      </rPr>
      <t xml:space="preserve"> = CF</t>
    </r>
    <r>
      <rPr>
        <vertAlign val="subscript"/>
        <sz val="11"/>
        <rFont val="Calibri"/>
        <family val="2"/>
      </rPr>
      <t>x</t>
    </r>
    <r>
      <rPr>
        <sz val="11"/>
        <rFont val="Calibri"/>
        <family val="2"/>
      </rPr>
      <t xml:space="preserve"> - D</t>
    </r>
    <r>
      <rPr>
        <vertAlign val="subscript"/>
        <sz val="11"/>
        <rFont val="Calibri"/>
        <family val="2"/>
      </rPr>
      <t xml:space="preserve">x </t>
    </r>
  </si>
  <si>
    <r>
      <t>·</t>
    </r>
    <r>
      <rPr>
        <sz val="7"/>
        <rFont val="Times New Roman"/>
        <family val="1"/>
      </rPr>
      <t xml:space="preserve">       </t>
    </r>
    <r>
      <rPr>
        <sz val="11"/>
        <rFont val="Calibri"/>
        <family val="2"/>
      </rPr>
      <t>Else RF</t>
    </r>
    <r>
      <rPr>
        <vertAlign val="subscript"/>
        <sz val="11"/>
        <rFont val="Calibri"/>
        <family val="2"/>
      </rPr>
      <t>x</t>
    </r>
    <r>
      <rPr>
        <sz val="11"/>
        <rFont val="Calibri"/>
        <family val="2"/>
      </rPr>
      <t xml:space="preserve"> = CF</t>
    </r>
    <r>
      <rPr>
        <vertAlign val="subscript"/>
        <sz val="11"/>
        <rFont val="Calibri"/>
        <family val="2"/>
      </rPr>
      <t>x</t>
    </r>
    <r>
      <rPr>
        <sz val="11"/>
        <rFont val="Calibri"/>
        <family val="2"/>
      </rPr>
      <t xml:space="preserve"> - D</t>
    </r>
    <r>
      <rPr>
        <vertAlign val="subscript"/>
        <sz val="11"/>
        <rFont val="Calibri"/>
        <family val="2"/>
      </rPr>
      <t xml:space="preserve">x </t>
    </r>
  </si>
  <si>
    <r>
      <t>RF</t>
    </r>
    <r>
      <rPr>
        <vertAlign val="subscript"/>
        <sz val="11"/>
        <rFont val="Calibri"/>
        <family val="2"/>
      </rPr>
      <t xml:space="preserve">x </t>
    </r>
    <r>
      <rPr>
        <sz val="11"/>
        <rFont val="Calibri"/>
        <family val="2"/>
      </rPr>
      <t>=&gt; Carryover or roll forward amount</t>
    </r>
  </si>
  <si>
    <t>Deployment Fee Charged</t>
  </si>
  <si>
    <t xml:space="preserve">The deployment fee charged is the actual amount that will be invoiced. </t>
  </si>
  <si>
    <t xml:space="preserve">For calculating the deployment fee charged, we first make sure the total roll forward amount is negative i.e. there is sufficient excess to cover for the deficit. If not, then the transactions which have the calculated deployment fee less than 25% of the factor fee will be kept at the capped deployment fee. </t>
  </si>
  <si>
    <t>The calculation is as follows:</t>
  </si>
  <si>
    <r>
      <t>·</t>
    </r>
    <r>
      <rPr>
        <sz val="7"/>
        <rFont val="Times New Roman"/>
        <family val="1"/>
      </rPr>
      <t xml:space="preserve">                </t>
    </r>
    <r>
      <rPr>
        <sz val="11"/>
        <rFont val="Calibri"/>
        <family val="2"/>
      </rPr>
      <t>If TRF</t>
    </r>
    <r>
      <rPr>
        <vertAlign val="subscript"/>
        <sz val="11"/>
        <rFont val="Calibri"/>
        <family val="2"/>
      </rPr>
      <t xml:space="preserve"> </t>
    </r>
    <r>
      <rPr>
        <sz val="11"/>
        <rFont val="Calibri"/>
        <family val="2"/>
      </rPr>
      <t xml:space="preserve">&lt; 0 then </t>
    </r>
  </si>
  <si>
    <r>
      <t>Ø</t>
    </r>
    <r>
      <rPr>
        <sz val="7"/>
        <rFont val="Times New Roman"/>
        <family val="1"/>
      </rPr>
      <t xml:space="preserve">  </t>
    </r>
    <r>
      <rPr>
        <sz val="11"/>
        <rFont val="Calibri"/>
        <family val="2"/>
      </rPr>
      <t>If CD</t>
    </r>
    <r>
      <rPr>
        <vertAlign val="subscript"/>
        <sz val="11"/>
        <rFont val="Calibri"/>
        <family val="2"/>
      </rPr>
      <t>x</t>
    </r>
    <r>
      <rPr>
        <sz val="11"/>
        <rFont val="Calibri"/>
        <family val="2"/>
      </rPr>
      <t xml:space="preserve"> &lt; CF</t>
    </r>
    <r>
      <rPr>
        <vertAlign val="subscript"/>
        <sz val="11"/>
        <rFont val="Calibri"/>
        <family val="2"/>
      </rPr>
      <t xml:space="preserve">x </t>
    </r>
    <r>
      <rPr>
        <sz val="11"/>
        <rFont val="Calibri"/>
        <family val="2"/>
      </rPr>
      <t>then DTF</t>
    </r>
    <r>
      <rPr>
        <vertAlign val="subscript"/>
        <sz val="11"/>
        <rFont val="Calibri"/>
        <family val="2"/>
      </rPr>
      <t>x</t>
    </r>
    <r>
      <rPr>
        <sz val="11"/>
        <rFont val="Calibri"/>
        <family val="2"/>
      </rPr>
      <t xml:space="preserve"> = CF</t>
    </r>
    <r>
      <rPr>
        <vertAlign val="subscript"/>
        <sz val="11"/>
        <rFont val="Calibri"/>
        <family val="2"/>
      </rPr>
      <t>x</t>
    </r>
    <r>
      <rPr>
        <sz val="11"/>
        <rFont val="Calibri"/>
        <family val="2"/>
      </rPr>
      <t xml:space="preserve"> </t>
    </r>
  </si>
  <si>
    <r>
      <t>Ø</t>
    </r>
    <r>
      <rPr>
        <sz val="7"/>
        <rFont val="Times New Roman"/>
        <family val="1"/>
      </rPr>
      <t xml:space="preserve">  </t>
    </r>
    <r>
      <rPr>
        <sz val="11"/>
        <rFont val="Calibri"/>
        <family val="2"/>
      </rPr>
      <t>Else MGTF</t>
    </r>
    <r>
      <rPr>
        <vertAlign val="subscript"/>
        <sz val="11"/>
        <rFont val="Calibri"/>
        <family val="2"/>
      </rPr>
      <t>x</t>
    </r>
    <r>
      <rPr>
        <sz val="11"/>
        <rFont val="Calibri"/>
        <family val="2"/>
      </rPr>
      <t xml:space="preserve"> = CD</t>
    </r>
    <r>
      <rPr>
        <vertAlign val="subscript"/>
        <sz val="11"/>
        <rFont val="Calibri"/>
        <family val="2"/>
      </rPr>
      <t>x</t>
    </r>
  </si>
  <si>
    <r>
      <t>·</t>
    </r>
    <r>
      <rPr>
        <sz val="7"/>
        <rFont val="Times New Roman"/>
        <family val="1"/>
      </rPr>
      <t xml:space="preserve">                </t>
    </r>
    <r>
      <rPr>
        <sz val="11"/>
        <rFont val="Calibri"/>
        <family val="2"/>
      </rPr>
      <t>Else MGTF</t>
    </r>
    <r>
      <rPr>
        <vertAlign val="subscript"/>
        <sz val="11"/>
        <rFont val="Calibri"/>
        <family val="2"/>
      </rPr>
      <t>x</t>
    </r>
    <r>
      <rPr>
        <sz val="11"/>
        <rFont val="Calibri"/>
        <family val="2"/>
      </rPr>
      <t xml:space="preserve"> = CD</t>
    </r>
    <r>
      <rPr>
        <vertAlign val="subscript"/>
        <sz val="11"/>
        <rFont val="Calibri"/>
        <family val="2"/>
      </rPr>
      <t>x</t>
    </r>
  </si>
  <si>
    <r>
      <t>DTF</t>
    </r>
    <r>
      <rPr>
        <vertAlign val="subscript"/>
        <sz val="11"/>
        <rFont val="Calibri"/>
        <family val="2"/>
      </rPr>
      <t>x</t>
    </r>
    <r>
      <rPr>
        <sz val="11"/>
        <rFont val="Calibri"/>
        <family val="2"/>
      </rPr>
      <t xml:space="preserve"> =&gt; Deployment Fee Charged</t>
    </r>
  </si>
  <si>
    <t>TRF =&gt; Total roll forward amount</t>
  </si>
  <si>
    <t>Level of Granularity for calculating Deployment Fee =&gt; Investor &amp; Portfolio Purchase Name</t>
  </si>
  <si>
    <t>Frequency =&gt; End of every month; For portfolio purchases done in the concerned month</t>
  </si>
  <si>
    <t>Invoiced seperately to each investor; Roll-forward amount separate for each investor</t>
  </si>
  <si>
    <t xml:space="preserve">Invoiced seperately to each investor; </t>
  </si>
  <si>
    <t>Example</t>
  </si>
  <si>
    <t>Quarterly Admin Fee = 0.625% * Outstanding Deployment</t>
  </si>
  <si>
    <t>Monthly Admin Fee = Quarterly Admin Fee/3</t>
  </si>
  <si>
    <t>Q1</t>
  </si>
  <si>
    <t>Q2</t>
  </si>
  <si>
    <t>Q3</t>
  </si>
  <si>
    <t>Q4</t>
  </si>
  <si>
    <t>Purchase Price</t>
  </si>
  <si>
    <t>Quarterly Admin Fee on purchase</t>
  </si>
  <si>
    <t>Quarterly Admin Fee in Q2</t>
  </si>
  <si>
    <t>Quarterly Admin Fee in Q3</t>
  </si>
  <si>
    <t>Quarterly Admin Fee in Q4</t>
  </si>
  <si>
    <t>Quarterly Admin Fee in Q5</t>
  </si>
  <si>
    <t>No fee payable</t>
  </si>
  <si>
    <t>Monthly Fee</t>
  </si>
  <si>
    <t xml:space="preserve">Cap =&gt; Admin Fee only payable till Q8 from deployment date. No fee payable from Q9 onwards even if oustanding deployment &gt; 0. </t>
  </si>
  <si>
    <t>Available Filters</t>
  </si>
  <si>
    <t>Zip Code</t>
  </si>
  <si>
    <t>Date of Loss</t>
  </si>
  <si>
    <t>Date Purchased/ Deployed</t>
  </si>
  <si>
    <t>Month</t>
  </si>
  <si>
    <t>Incremental CF</t>
  </si>
  <si>
    <t>Cumulative CF</t>
  </si>
  <si>
    <t>Incremental IRR</t>
  </si>
  <si>
    <t>Catch-Up Payable</t>
  </si>
  <si>
    <t>Catch-Up Paid</t>
  </si>
  <si>
    <t>Catch-Up is due to ClaimPay once the internal rate of return on a deployment equals 10%. After catch-up is paid, remaining cash flows are split 80/20 to Investor/ClaimPay</t>
  </si>
  <si>
    <t>ClaimPay gets 100% of incoming cash flows till catch-up is paid</t>
  </si>
  <si>
    <t>After catch-up is paid, ClaimPay gets 20% of the incoming cash flows</t>
  </si>
  <si>
    <t>Age of Outstanding Claims</t>
  </si>
  <si>
    <t>Age of Collections</t>
  </si>
  <si>
    <t>Performance Fee</t>
  </si>
  <si>
    <t>Cash Deployed</t>
  </si>
  <si>
    <t>Cash To Be Deployed (Outstanding Commitment)</t>
  </si>
  <si>
    <t>Number of Outstanding Claims</t>
  </si>
  <si>
    <t>Number of Claims Collected</t>
  </si>
  <si>
    <t>Amount of Claims Collected</t>
  </si>
  <si>
    <t>Centralis Upfront Fee</t>
  </si>
  <si>
    <t>Centralis Annual Compliance Fee</t>
  </si>
  <si>
    <t>Centralis Administrative Service Fee</t>
  </si>
  <si>
    <t>Level of Granularity for calculating Catch-Up &amp; Performance Fee =&gt; Investor &amp; Pool Name</t>
  </si>
  <si>
    <t>Cumulative Deployment Fee</t>
  </si>
  <si>
    <t>Month-by-Month</t>
  </si>
  <si>
    <t>*Investor report</t>
  </si>
  <si>
    <t>Date Of Service</t>
  </si>
  <si>
    <t>Reporting Date</t>
  </si>
  <si>
    <t>Provider</t>
  </si>
  <si>
    <t>Investor</t>
  </si>
  <si>
    <t>Type of Service</t>
  </si>
  <si>
    <t>Pool</t>
  </si>
  <si>
    <t>Portfolio</t>
  </si>
  <si>
    <t>Portfolio Purchase</t>
  </si>
  <si>
    <t>Face Value (less than/greater than)</t>
  </si>
  <si>
    <t>Purchase Price (less than/greater than)</t>
  </si>
  <si>
    <t>Type of Claim</t>
  </si>
  <si>
    <t>Onboarding Status</t>
  </si>
  <si>
    <t>Claim Status</t>
  </si>
  <si>
    <t>Fee paid since inception or filter date</t>
  </si>
  <si>
    <t>Insurance Company</t>
  </si>
  <si>
    <t>Cumulative Admin Fee</t>
  </si>
  <si>
    <t>Cumulative Performance Fee</t>
  </si>
  <si>
    <t>Cumulative Catch-Up</t>
  </si>
  <si>
    <t>Number of Buybacks</t>
  </si>
  <si>
    <t>Visualization</t>
  </si>
  <si>
    <t>Area Charts</t>
  </si>
  <si>
    <t>Bar and Column charts</t>
  </si>
  <si>
    <t>Combo Charts</t>
  </si>
  <si>
    <t>Decomposition Tree</t>
  </si>
  <si>
    <t>Funnel charts</t>
  </si>
  <si>
    <t>Gauge charts</t>
  </si>
  <si>
    <t>Line charts</t>
  </si>
  <si>
    <t>Doughnut Charts/Pie charts</t>
  </si>
  <si>
    <t>Maps</t>
  </si>
  <si>
    <t>Tables</t>
  </si>
  <si>
    <t>Waterfall charts</t>
  </si>
  <si>
    <t>Time of assignment to underwriters</t>
  </si>
  <si>
    <t>Underwriter 1</t>
  </si>
  <si>
    <t>Underwriter 2</t>
  </si>
  <si>
    <t>Underwriter 3</t>
  </si>
  <si>
    <t>…..</t>
  </si>
  <si>
    <t>Time of finishing the underwriting</t>
  </si>
  <si>
    <t>Level of Granularity =&gt; Portfolio Purchase Name</t>
  </si>
  <si>
    <t>Address/State/City/County</t>
  </si>
  <si>
    <t>Number of Claims assigned</t>
  </si>
  <si>
    <t>(a)</t>
  </si>
  <si>
    <t>(b)</t>
  </si>
  <si>
    <t>(c)</t>
  </si>
  <si>
    <t>Average time from assignment to completing underwriting per claim</t>
  </si>
  <si>
    <t>Claim Underwriter Performance Monitoring</t>
  </si>
  <si>
    <t>Claim Acceptant Performance Monitoring</t>
  </si>
  <si>
    <t>Claim Acceptant 1</t>
  </si>
  <si>
    <t>Claim Acceptant 2</t>
  </si>
  <si>
    <t>….</t>
  </si>
  <si>
    <t>Time claims put in system for underwriting</t>
  </si>
  <si>
    <t>Time notification received for completed underwriting</t>
  </si>
  <si>
    <t>(d) = [( c )-(a)]/(b)</t>
  </si>
  <si>
    <t>Time portfolio sent to Portfolio Purchase Acceptant</t>
  </si>
  <si>
    <t>Number of Claims</t>
  </si>
  <si>
    <t>(d)</t>
  </si>
  <si>
    <t>(e)=[(d)-(b)]/(a)</t>
  </si>
  <si>
    <t>Average time from starting underwriting to sending to portoflio purchase acceptant per claim</t>
  </si>
  <si>
    <t>Level of Granularity =&gt; Investor &amp; Pool Name</t>
  </si>
  <si>
    <t>*for management reports</t>
  </si>
  <si>
    <t>Provider performance report</t>
  </si>
  <si>
    <t>Buyback Amount</t>
  </si>
  <si>
    <t>*For each provider &amp; each pool</t>
  </si>
  <si>
    <t>Performance Report</t>
  </si>
  <si>
    <t>Minutes from claim spreadsheet upload until Underwriting complete.</t>
  </si>
  <si>
    <t>Minutes from underwriting complete until Luis Approval</t>
  </si>
  <si>
    <t>Minutes from luis approval until Email to provider</t>
  </si>
  <si>
    <t>Ability to set up Target minutes and compare productivity. (create a coefficient to multiply by volume of claims uploaded to arrive at target underwrittings to be completed, to compare to actuals and determine productivity). (receive 15 claims and it takes 5 minutes to do an underwrting the target is 75 minutes if underwriting takes 80 minutes to complete they are 93.75% productive (75/80))</t>
  </si>
  <si>
    <t>Peroductivity Metrics (To be aggregated on a daily to basis looked at weekly)</t>
  </si>
  <si>
    <t>Factor</t>
  </si>
  <si>
    <t>Clear</t>
  </si>
  <si>
    <t>Standalone</t>
  </si>
  <si>
    <t>Positive</t>
  </si>
  <si>
    <t>Negative</t>
  </si>
  <si>
    <t>Positive cross</t>
  </si>
  <si>
    <t>Negative cross</t>
  </si>
  <si>
    <t>Choice</t>
  </si>
  <si>
    <t>Check</t>
  </si>
  <si>
    <t>Purchase</t>
  </si>
  <si>
    <t>(-) Purchase</t>
  </si>
  <si>
    <t>*Investor Report</t>
  </si>
  <si>
    <t>Monthly Performance</t>
  </si>
  <si>
    <t>Report Field</t>
  </si>
  <si>
    <t>[Purchase Price]</t>
  </si>
  <si>
    <t>Calculated Field</t>
  </si>
  <si>
    <t>[Total Collections]</t>
  </si>
  <si>
    <r>
      <t xml:space="preserve">The capped deployment fee is calculated as the minimum of the calculated deployment fee and 25% of </t>
    </r>
    <r>
      <rPr>
        <b/>
        <sz val="11"/>
        <color theme="5"/>
        <rFont val="Calibri"/>
        <family val="2"/>
      </rPr>
      <t>[Factor Fee]</t>
    </r>
    <r>
      <rPr>
        <sz val="11"/>
        <rFont val="Calibri"/>
        <family val="2"/>
      </rPr>
      <t xml:space="preserve"> </t>
    </r>
  </si>
  <si>
    <r>
      <t>D</t>
    </r>
    <r>
      <rPr>
        <vertAlign val="subscript"/>
        <sz val="11"/>
        <rFont val="Calibri"/>
        <family val="2"/>
      </rPr>
      <t xml:space="preserve">x </t>
    </r>
    <r>
      <rPr>
        <sz val="11"/>
        <rFont val="Calibri"/>
        <family val="2"/>
      </rPr>
      <t xml:space="preserve">=&gt; Calculated Deployment Fee = 10% of </t>
    </r>
    <r>
      <rPr>
        <b/>
        <sz val="11"/>
        <color theme="5"/>
        <rFont val="Calibri"/>
        <family val="2"/>
      </rPr>
      <t>[Purchase Price]</t>
    </r>
  </si>
  <si>
    <r>
      <t>CF</t>
    </r>
    <r>
      <rPr>
        <vertAlign val="subscript"/>
        <sz val="11"/>
        <rFont val="Calibri"/>
        <family val="2"/>
      </rPr>
      <t xml:space="preserve">x </t>
    </r>
    <r>
      <rPr>
        <sz val="11"/>
        <rFont val="Calibri"/>
        <family val="2"/>
      </rPr>
      <t xml:space="preserve">=&gt; Capped Factor Fee = 25% of original </t>
    </r>
    <r>
      <rPr>
        <b/>
        <sz val="11"/>
        <color theme="5"/>
        <rFont val="Calibri"/>
        <family val="2"/>
      </rPr>
      <t>[Factor Fee]</t>
    </r>
  </si>
  <si>
    <t>[PMC Fields]</t>
  </si>
  <si>
    <r>
      <t>MF</t>
    </r>
    <r>
      <rPr>
        <vertAlign val="subscript"/>
        <sz val="11"/>
        <rFont val="Calibri"/>
        <family val="2"/>
      </rPr>
      <t>x</t>
    </r>
    <r>
      <rPr>
        <sz val="11"/>
        <rFont val="Calibri"/>
        <family val="2"/>
      </rPr>
      <t xml:space="preserve"> =&gt; Maximum Factor Fee = 30% of original </t>
    </r>
    <r>
      <rPr>
        <b/>
        <sz val="11"/>
        <color theme="5"/>
        <rFont val="Calibri"/>
        <family val="2"/>
      </rPr>
      <t>[Factor Fee]</t>
    </r>
  </si>
  <si>
    <r>
      <t xml:space="preserve">Level of Granularity for calculating Admin Fee =&gt; Investor &amp; </t>
    </r>
    <r>
      <rPr>
        <b/>
        <u/>
        <sz val="11"/>
        <rFont val="Calibri"/>
        <family val="2"/>
        <scheme val="minor"/>
      </rPr>
      <t>Pool Name</t>
    </r>
    <r>
      <rPr>
        <b/>
        <u/>
        <sz val="11"/>
        <color theme="1"/>
        <rFont val="Calibri"/>
        <family val="2"/>
        <scheme val="minor"/>
      </rPr>
      <t xml:space="preserve"> (Most pools should close within one month, but in somecases it might not, hence we would charge based on the deployment in a month)</t>
    </r>
  </si>
  <si>
    <t>Limit =&gt; If Paid Cumulative Admin Fee for all deployments (per investor) &gt; $6m, rate of Admin Fee decreased to 0.5% from 0.625%</t>
  </si>
  <si>
    <r>
      <t xml:space="preserve">where Outstanding Deployment = </t>
    </r>
    <r>
      <rPr>
        <b/>
        <i/>
        <sz val="11"/>
        <color theme="5"/>
        <rFont val="Calibri"/>
        <family val="2"/>
        <scheme val="minor"/>
      </rPr>
      <t>[Purchase Price]</t>
    </r>
    <r>
      <rPr>
        <i/>
        <sz val="11"/>
        <color theme="1"/>
        <rFont val="Calibri"/>
        <family val="2"/>
        <scheme val="minor"/>
      </rPr>
      <t xml:space="preserve"> - </t>
    </r>
    <r>
      <rPr>
        <b/>
        <i/>
        <sz val="11"/>
        <color theme="5"/>
        <rFont val="Calibri"/>
        <family val="2"/>
        <scheme val="minor"/>
      </rPr>
      <t>[Total Collections]</t>
    </r>
  </si>
  <si>
    <r>
      <t>(</t>
    </r>
    <r>
      <rPr>
        <b/>
        <sz val="11"/>
        <color theme="5"/>
        <rFont val="Calibri"/>
        <family val="2"/>
        <scheme val="minor"/>
      </rPr>
      <t>[Total No. of Paid Claims]</t>
    </r>
    <r>
      <rPr>
        <sz val="11"/>
        <color theme="1"/>
        <rFont val="Calibri"/>
        <family val="2"/>
        <scheme val="minor"/>
      </rPr>
      <t>/</t>
    </r>
    <r>
      <rPr>
        <b/>
        <sz val="11"/>
        <color theme="5"/>
        <rFont val="Calibri"/>
        <family val="2"/>
        <scheme val="minor"/>
      </rPr>
      <t>[Total No. of Approved Claims]</t>
    </r>
    <r>
      <rPr>
        <sz val="11"/>
        <color theme="1"/>
        <rFont val="Calibri"/>
        <family val="2"/>
        <scheme val="minor"/>
      </rPr>
      <t>) in %</t>
    </r>
  </si>
  <si>
    <r>
      <t>(</t>
    </r>
    <r>
      <rPr>
        <b/>
        <sz val="11"/>
        <color theme="5"/>
        <rFont val="Calibri"/>
        <family val="2"/>
        <scheme val="minor"/>
      </rPr>
      <t>[Total Collection]</t>
    </r>
    <r>
      <rPr>
        <sz val="11"/>
        <color theme="1"/>
        <rFont val="Calibri"/>
        <family val="2"/>
        <scheme val="minor"/>
      </rPr>
      <t>/</t>
    </r>
    <r>
      <rPr>
        <b/>
        <sz val="11"/>
        <color theme="5"/>
        <rFont val="Calibri"/>
        <family val="2"/>
        <scheme val="minor"/>
      </rPr>
      <t>[Purchase Price]</t>
    </r>
    <r>
      <rPr>
        <sz val="11"/>
        <color theme="1"/>
        <rFont val="Calibri"/>
        <family val="2"/>
        <scheme val="minor"/>
      </rPr>
      <t>) in %</t>
    </r>
  </si>
  <si>
    <r>
      <rPr>
        <b/>
        <sz val="11"/>
        <color theme="5"/>
        <rFont val="Calibri"/>
        <family val="2"/>
        <scheme val="minor"/>
      </rPr>
      <t>[Total No. of Open Claims]</t>
    </r>
    <r>
      <rPr>
        <sz val="11"/>
        <color theme="1"/>
        <rFont val="Calibri"/>
        <family val="2"/>
        <scheme val="minor"/>
      </rPr>
      <t xml:space="preserve"> since inception or filter date</t>
    </r>
  </si>
  <si>
    <r>
      <rPr>
        <b/>
        <sz val="11"/>
        <color theme="5"/>
        <rFont val="Calibri"/>
        <family val="2"/>
        <scheme val="minor"/>
      </rPr>
      <t>[Total No.of Paid Claims]</t>
    </r>
    <r>
      <rPr>
        <sz val="11"/>
        <color theme="1"/>
        <rFont val="Calibri"/>
        <family val="2"/>
        <scheme val="minor"/>
      </rPr>
      <t xml:space="preserve"> since inception or filter date</t>
    </r>
  </si>
  <si>
    <r>
      <rPr>
        <b/>
        <sz val="11"/>
        <color theme="5"/>
        <rFont val="Calibri"/>
        <family val="2"/>
        <scheme val="minor"/>
      </rPr>
      <t>[Total Collection]</t>
    </r>
    <r>
      <rPr>
        <sz val="11"/>
        <color theme="1"/>
        <rFont val="Calibri"/>
        <family val="2"/>
        <scheme val="minor"/>
      </rPr>
      <t xml:space="preserve"> since inception or filter date</t>
    </r>
  </si>
  <si>
    <r>
      <rPr>
        <b/>
        <sz val="11"/>
        <color theme="5"/>
        <rFont val="Calibri"/>
        <family val="2"/>
        <scheme val="minor"/>
      </rPr>
      <t>[No. of Buybacks]</t>
    </r>
    <r>
      <rPr>
        <sz val="11"/>
        <color theme="1"/>
        <rFont val="Calibri"/>
        <family val="2"/>
        <scheme val="minor"/>
      </rPr>
      <t xml:space="preserve"> since inception or filter date</t>
    </r>
  </si>
  <si>
    <r>
      <rPr>
        <b/>
        <sz val="11"/>
        <color theme="5"/>
        <rFont val="Calibri"/>
        <family val="2"/>
        <scheme val="minor"/>
      </rPr>
      <t>[Total Amount of Buyback]</t>
    </r>
    <r>
      <rPr>
        <sz val="11"/>
        <color theme="1"/>
        <rFont val="Calibri"/>
        <family val="2"/>
        <scheme val="minor"/>
      </rPr>
      <t xml:space="preserve"> since inception or filter date</t>
    </r>
  </si>
  <si>
    <r>
      <rPr>
        <b/>
        <sz val="11"/>
        <color theme="9"/>
        <rFont val="Calibri"/>
        <family val="2"/>
        <scheme val="minor"/>
      </rPr>
      <t>Deployment Fee</t>
    </r>
    <r>
      <rPr>
        <sz val="11"/>
        <color theme="1"/>
        <rFont val="Calibri"/>
        <family val="2"/>
        <scheme val="minor"/>
      </rPr>
      <t xml:space="preserve"> paid since inception or filter date</t>
    </r>
  </si>
  <si>
    <r>
      <rPr>
        <b/>
        <sz val="11"/>
        <color theme="9"/>
        <rFont val="Calibri"/>
        <family val="2"/>
        <scheme val="minor"/>
      </rPr>
      <t>Admin Fee</t>
    </r>
    <r>
      <rPr>
        <sz val="11"/>
        <color theme="1"/>
        <rFont val="Calibri"/>
        <family val="2"/>
        <scheme val="minor"/>
      </rPr>
      <t xml:space="preserve"> paid since inception or filter date</t>
    </r>
  </si>
  <si>
    <r>
      <rPr>
        <b/>
        <sz val="11"/>
        <color theme="9"/>
        <rFont val="Calibri"/>
        <family val="2"/>
        <scheme val="minor"/>
      </rPr>
      <t>Performance Fee</t>
    </r>
    <r>
      <rPr>
        <sz val="11"/>
        <color theme="1"/>
        <rFont val="Calibri"/>
        <family val="2"/>
        <scheme val="minor"/>
      </rPr>
      <t xml:space="preserve"> paid since inception or filter date</t>
    </r>
  </si>
  <si>
    <r>
      <rPr>
        <b/>
        <sz val="11"/>
        <color theme="9"/>
        <rFont val="Calibri"/>
        <family val="2"/>
        <scheme val="minor"/>
      </rPr>
      <t>Catch-Up</t>
    </r>
    <r>
      <rPr>
        <sz val="11"/>
        <color theme="1"/>
        <rFont val="Calibri"/>
        <family val="2"/>
        <scheme val="minor"/>
      </rPr>
      <t xml:space="preserve"> paid since inception or filter date</t>
    </r>
  </si>
  <si>
    <r>
      <rPr>
        <b/>
        <sz val="11"/>
        <color theme="5"/>
        <rFont val="Calibri"/>
        <family val="2"/>
        <scheme val="minor"/>
      </rPr>
      <t>[Purchase Price]</t>
    </r>
    <r>
      <rPr>
        <sz val="11"/>
        <color theme="1"/>
        <rFont val="Calibri"/>
        <family val="2"/>
        <scheme val="minor"/>
      </rPr>
      <t xml:space="preserve"> till date</t>
    </r>
  </si>
  <si>
    <t>[Hurdle]</t>
  </si>
  <si>
    <t>[Refundable Reserve]</t>
  </si>
  <si>
    <t>[Remaining to Hurdle]</t>
  </si>
  <si>
    <t>[Factor Fee]</t>
  </si>
  <si>
    <r>
      <rPr>
        <b/>
        <sz val="11"/>
        <color rgb="FFFF0000"/>
        <rFont val="Calibri"/>
        <family val="2"/>
        <scheme val="minor"/>
      </rPr>
      <t>Cash Invested</t>
    </r>
    <r>
      <rPr>
        <sz val="11"/>
        <color theme="1"/>
        <rFont val="Calibri"/>
        <family val="2"/>
        <scheme val="minor"/>
      </rPr>
      <t xml:space="preserve"> - </t>
    </r>
    <r>
      <rPr>
        <b/>
        <sz val="11"/>
        <color theme="5"/>
        <rFont val="Calibri"/>
        <family val="2"/>
        <scheme val="minor"/>
      </rPr>
      <t>[Purchase Price]</t>
    </r>
  </si>
  <si>
    <t>*Fields in Red Font to be entered manually once we receive the information</t>
  </si>
  <si>
    <t>*[PMC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</si>
</sst>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u/>
      <sz val="11"/>
      <name val="Calibri"/>
      <family val="2"/>
    </font>
    <font>
      <vertAlign val="subscript"/>
      <sz val="11"/>
      <name val="Calibri"/>
      <family val="2"/>
    </font>
    <font>
      <i/>
      <sz val="11"/>
      <name val="Calibri"/>
      <family val="2"/>
    </font>
    <font>
      <b/>
      <sz val="11"/>
      <name val="Calibri"/>
      <family val="2"/>
    </font>
    <font>
      <sz val="11"/>
      <name val="Symbol"/>
      <family val="1"/>
      <charset val="2"/>
    </font>
    <font>
      <sz val="7"/>
      <name val="Times New Roman"/>
      <family val="1"/>
    </font>
    <font>
      <sz val="11"/>
      <name val="Wingdings"/>
      <charset val="2"/>
    </font>
    <font>
      <b/>
      <u/>
      <sz val="11"/>
      <color theme="1"/>
      <name val="Calibri"/>
      <family val="2"/>
      <scheme val="minor"/>
    </font>
    <font>
      <b/>
      <u/>
      <sz val="14"/>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i/>
      <sz val="9"/>
      <color theme="1"/>
      <name val="Calibri"/>
      <family val="2"/>
      <scheme val="minor"/>
    </font>
    <font>
      <b/>
      <sz val="8"/>
      <color rgb="FFFFFFFF"/>
      <name val="Arial"/>
      <family val="2"/>
    </font>
    <font>
      <b/>
      <sz val="8"/>
      <color rgb="FFC0C0C0"/>
      <name val="Arial"/>
      <family val="2"/>
    </font>
    <font>
      <b/>
      <sz val="8"/>
      <color theme="1"/>
      <name val="Arial"/>
      <family val="2"/>
    </font>
    <font>
      <sz val="8"/>
      <color rgb="FFC0C0C0"/>
      <name val="Arial"/>
      <family val="2"/>
    </font>
    <font>
      <sz val="8"/>
      <color theme="1"/>
      <name val="Arial"/>
      <family val="2"/>
    </font>
    <font>
      <b/>
      <sz val="11"/>
      <color theme="9"/>
      <name val="Calibri"/>
      <family val="2"/>
      <scheme val="minor"/>
    </font>
    <font>
      <b/>
      <sz val="11"/>
      <color theme="5"/>
      <name val="Calibri"/>
      <family val="2"/>
    </font>
    <font>
      <b/>
      <u/>
      <sz val="11"/>
      <color theme="5"/>
      <name val="Calibri"/>
      <family val="2"/>
      <scheme val="minor"/>
    </font>
    <font>
      <b/>
      <u/>
      <sz val="11"/>
      <name val="Calibri"/>
      <family val="2"/>
      <scheme val="minor"/>
    </font>
    <font>
      <b/>
      <i/>
      <sz val="11"/>
      <color theme="5"/>
      <name val="Calibri"/>
      <family val="2"/>
      <scheme val="minor"/>
    </font>
    <font>
      <b/>
      <sz val="11"/>
      <color theme="5"/>
      <name val="Calibri"/>
      <family val="2"/>
      <scheme val="minor"/>
    </font>
    <font>
      <b/>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338D"/>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338D"/>
      </left>
      <right/>
      <top style="thin">
        <color rgb="FF00338D"/>
      </top>
      <bottom/>
      <diagonal/>
    </border>
    <border>
      <left/>
      <right/>
      <top style="thin">
        <color rgb="FF00338D"/>
      </top>
      <bottom/>
      <diagonal/>
    </border>
    <border>
      <left/>
      <right style="thin">
        <color rgb="FF00338D"/>
      </right>
      <top style="thin">
        <color rgb="FF00338D"/>
      </top>
      <bottom/>
      <diagonal/>
    </border>
    <border>
      <left style="thin">
        <color rgb="FF00338D"/>
      </left>
      <right/>
      <top/>
      <bottom/>
      <diagonal/>
    </border>
    <border>
      <left/>
      <right style="thin">
        <color rgb="FF00338D"/>
      </right>
      <top/>
      <bottom/>
      <diagonal/>
    </border>
    <border>
      <left style="thin">
        <color rgb="FF00338D"/>
      </left>
      <right/>
      <top style="thin">
        <color rgb="FF00338D"/>
      </top>
      <bottom style="medium">
        <color rgb="FF00338D"/>
      </bottom>
      <diagonal/>
    </border>
    <border>
      <left/>
      <right/>
      <top style="thin">
        <color rgb="FF00338D"/>
      </top>
      <bottom style="medium">
        <color rgb="FF00338D"/>
      </bottom>
      <diagonal/>
    </border>
    <border>
      <left/>
      <right style="thin">
        <color rgb="FF00338D"/>
      </right>
      <top style="thin">
        <color rgb="FF00338D"/>
      </top>
      <bottom style="medium">
        <color rgb="FF00338D"/>
      </bottom>
      <diagonal/>
    </border>
  </borders>
  <cellStyleXfs count="4">
    <xf numFmtId="0" fontId="0" fillId="0" borderId="0"/>
    <xf numFmtId="43" fontId="1" fillId="0" borderId="0" applyFont="0" applyFill="0" applyBorder="0" applyAlignment="0" applyProtection="0"/>
    <xf numFmtId="0" fontId="3" fillId="0" borderId="0"/>
    <xf numFmtId="0" fontId="21" fillId="0" borderId="0"/>
  </cellStyleXfs>
  <cellXfs count="72">
    <xf numFmtId="0" fontId="0" fillId="0" borderId="0" xfId="0"/>
    <xf numFmtId="0" fontId="2" fillId="0" borderId="0" xfId="0" applyFont="1" applyAlignment="1">
      <alignment horizontal="center" vertical="center"/>
    </xf>
    <xf numFmtId="0" fontId="2" fillId="0" borderId="1" xfId="0" applyFont="1" applyBorder="1"/>
    <xf numFmtId="0" fontId="4" fillId="0" borderId="0" xfId="2" applyFont="1" applyAlignment="1">
      <alignment vertical="center"/>
    </xf>
    <xf numFmtId="0" fontId="3" fillId="0" borderId="0" xfId="2" applyAlignment="1">
      <alignment vertical="center"/>
    </xf>
    <xf numFmtId="0" fontId="7" fillId="0" borderId="0" xfId="2" applyFont="1" applyAlignment="1">
      <alignment vertical="center"/>
    </xf>
    <xf numFmtId="0" fontId="3" fillId="0" borderId="0" xfId="2" applyAlignment="1">
      <alignment vertical="center" wrapText="1"/>
    </xf>
    <xf numFmtId="0" fontId="8" fillId="0" borderId="0" xfId="2" applyFont="1" applyAlignment="1">
      <alignment horizontal="left" vertical="center" indent="4"/>
    </xf>
    <xf numFmtId="0" fontId="10" fillId="0" borderId="0" xfId="2" applyFont="1" applyAlignment="1">
      <alignment horizontal="left" vertical="center" indent="9"/>
    </xf>
    <xf numFmtId="0" fontId="3" fillId="0" borderId="0" xfId="2" applyAlignment="1">
      <alignment horizontal="justify" vertical="center"/>
    </xf>
    <xf numFmtId="0" fontId="2" fillId="0" borderId="0" xfId="0" applyFont="1"/>
    <xf numFmtId="0" fontId="11" fillId="0" borderId="0" xfId="0" applyFont="1"/>
    <xf numFmtId="0" fontId="12" fillId="0" borderId="0" xfId="0" applyFont="1"/>
    <xf numFmtId="0" fontId="13" fillId="0" borderId="0" xfId="0" applyFont="1"/>
    <xf numFmtId="0" fontId="0" fillId="0" borderId="0" xfId="0"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14" fillId="0" borderId="0" xfId="0" applyFont="1"/>
    <xf numFmtId="43" fontId="0" fillId="0" borderId="0" xfId="1" applyFont="1"/>
    <xf numFmtId="0" fontId="2" fillId="0" borderId="2" xfId="0" applyFont="1" applyBorder="1"/>
    <xf numFmtId="43" fontId="2" fillId="0" borderId="2" xfId="1" applyFont="1" applyBorder="1"/>
    <xf numFmtId="0" fontId="0" fillId="0" borderId="0" xfId="0" applyAlignment="1">
      <alignment horizontal="center" vertical="center" wrapText="1"/>
    </xf>
    <xf numFmtId="0" fontId="15" fillId="0" borderId="0" xfId="0" applyFont="1"/>
    <xf numFmtId="9" fontId="0" fillId="0" borderId="0" xfId="0" applyNumberFormat="1"/>
    <xf numFmtId="9" fontId="0" fillId="0" borderId="0" xfId="0" applyNumberFormat="1" applyFill="1"/>
    <xf numFmtId="9" fontId="0" fillId="2" borderId="0" xfId="0" applyNumberFormat="1" applyFill="1"/>
    <xf numFmtId="0" fontId="2" fillId="2" borderId="2" xfId="0" applyFont="1" applyFill="1" applyBorder="1"/>
    <xf numFmtId="0" fontId="11" fillId="0" borderId="0" xfId="0" applyFont="1" applyAlignment="1">
      <alignment horizontal="center" vertical="center"/>
    </xf>
    <xf numFmtId="0" fontId="0" fillId="0" borderId="0" xfId="0" applyFont="1"/>
    <xf numFmtId="0" fontId="16" fillId="0" borderId="0" xfId="0" applyFont="1" applyAlignment="1">
      <alignment horizontal="center" vertical="center"/>
    </xf>
    <xf numFmtId="0" fontId="16" fillId="0" borderId="0" xfId="0" quotePrefix="1" applyFont="1" applyAlignment="1">
      <alignment horizontal="center" vertical="center"/>
    </xf>
    <xf numFmtId="0" fontId="0" fillId="0" borderId="0" xfId="0" applyFont="1" applyAlignment="1">
      <alignment horizontal="center" vertical="center"/>
    </xf>
    <xf numFmtId="0" fontId="0" fillId="4" borderId="9" xfId="0" applyFill="1" applyBorder="1"/>
    <xf numFmtId="0" fontId="19" fillId="4" borderId="11" xfId="0" applyFont="1" applyFill="1" applyBorder="1"/>
    <xf numFmtId="0" fontId="17" fillId="3" borderId="6" xfId="3" applyFont="1" applyFill="1" applyBorder="1" applyAlignment="1">
      <alignment vertical="center"/>
    </xf>
    <xf numFmtId="0" fontId="17" fillId="3" borderId="7" xfId="3" applyFont="1" applyFill="1" applyBorder="1" applyAlignment="1">
      <alignment vertical="center"/>
    </xf>
    <xf numFmtId="0" fontId="18" fillId="3" borderId="7" xfId="3" applyFont="1" applyFill="1" applyBorder="1" applyAlignment="1">
      <alignment vertical="center"/>
    </xf>
    <xf numFmtId="0" fontId="18" fillId="3" borderId="8" xfId="3" applyFont="1" applyFill="1" applyBorder="1" applyAlignment="1">
      <alignment vertical="center"/>
    </xf>
    <xf numFmtId="0" fontId="21" fillId="0" borderId="0" xfId="3"/>
    <xf numFmtId="0" fontId="19" fillId="4" borderId="9" xfId="3" applyFont="1" applyFill="1" applyBorder="1" applyAlignment="1">
      <alignment wrapText="1"/>
    </xf>
    <xf numFmtId="0" fontId="19" fillId="4" borderId="0" xfId="3" applyFont="1" applyFill="1" applyAlignment="1">
      <alignment wrapText="1"/>
    </xf>
    <xf numFmtId="0" fontId="18" fillId="4" borderId="9" xfId="3" applyFont="1" applyFill="1" applyBorder="1" applyAlignment="1">
      <alignment wrapText="1"/>
    </xf>
    <xf numFmtId="0" fontId="18" fillId="4" borderId="0" xfId="3" applyFont="1" applyFill="1" applyAlignment="1">
      <alignment wrapText="1"/>
    </xf>
    <xf numFmtId="0" fontId="18" fillId="4" borderId="10" xfId="3" applyFont="1" applyFill="1" applyBorder="1" applyAlignment="1">
      <alignment wrapText="1"/>
    </xf>
    <xf numFmtId="0" fontId="19" fillId="4" borderId="6" xfId="3" applyFont="1" applyFill="1" applyBorder="1"/>
    <xf numFmtId="164" fontId="19" fillId="5" borderId="7" xfId="3" applyNumberFormat="1" applyFont="1" applyFill="1" applyBorder="1"/>
    <xf numFmtId="164" fontId="21" fillId="5" borderId="7" xfId="3" applyNumberFormat="1" applyFill="1" applyBorder="1"/>
    <xf numFmtId="164" fontId="20" fillId="4" borderId="6" xfId="3" applyNumberFormat="1" applyFont="1" applyFill="1" applyBorder="1"/>
    <xf numFmtId="164" fontId="20" fillId="4" borderId="7" xfId="3" applyNumberFormat="1" applyFont="1" applyFill="1" applyBorder="1"/>
    <xf numFmtId="164" fontId="20" fillId="4" borderId="8" xfId="3" applyNumberFormat="1" applyFont="1" applyFill="1" applyBorder="1"/>
    <xf numFmtId="164" fontId="21" fillId="5" borderId="0" xfId="3" applyNumberFormat="1" applyFill="1"/>
    <xf numFmtId="164" fontId="20" fillId="4" borderId="9" xfId="3" applyNumberFormat="1" applyFont="1" applyFill="1" applyBorder="1"/>
    <xf numFmtId="164" fontId="20" fillId="4" borderId="0" xfId="3" applyNumberFormat="1" applyFont="1" applyFill="1"/>
    <xf numFmtId="164" fontId="20" fillId="4" borderId="10" xfId="3" applyNumberFormat="1" applyFont="1" applyFill="1" applyBorder="1"/>
    <xf numFmtId="164" fontId="19" fillId="5" borderId="12" xfId="3" applyNumberFormat="1" applyFont="1" applyFill="1" applyBorder="1"/>
    <xf numFmtId="164" fontId="18" fillId="4" borderId="11" xfId="3" applyNumberFormat="1" applyFont="1" applyFill="1" applyBorder="1"/>
    <xf numFmtId="164" fontId="18" fillId="4" borderId="12" xfId="3" applyNumberFormat="1" applyFont="1" applyFill="1" applyBorder="1"/>
    <xf numFmtId="164" fontId="18" fillId="4" borderId="13" xfId="3" applyNumberFormat="1" applyFont="1" applyFill="1" applyBorder="1"/>
    <xf numFmtId="164" fontId="21" fillId="0" borderId="0" xfId="3" applyNumberFormat="1"/>
    <xf numFmtId="0" fontId="19" fillId="0" borderId="0" xfId="3" applyFont="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2" fillId="0" borderId="0" xfId="0" applyFont="1"/>
    <xf numFmtId="0" fontId="24" fillId="0" borderId="0" xfId="0" applyFont="1"/>
    <xf numFmtId="0" fontId="27" fillId="0" borderId="0" xfId="0" applyFont="1"/>
    <xf numFmtId="0" fontId="27" fillId="0" borderId="0" xfId="0" applyFont="1" applyAlignment="1">
      <alignment horizontal="center" vertical="center"/>
    </xf>
    <xf numFmtId="0" fontId="2" fillId="0" borderId="0" xfId="0" applyFont="1" applyFill="1"/>
    <xf numFmtId="0" fontId="0" fillId="0" borderId="0" xfId="0" applyFill="1"/>
    <xf numFmtId="0" fontId="0" fillId="0" borderId="0" xfId="0" applyFont="1" applyFill="1"/>
    <xf numFmtId="0" fontId="28" fillId="0" borderId="0" xfId="0" applyFont="1" applyFill="1"/>
    <xf numFmtId="0" fontId="28" fillId="0" borderId="0" xfId="0" applyFont="1"/>
  </cellXfs>
  <cellStyles count="4">
    <cellStyle name="Comma" xfId="1" builtinId="3"/>
    <cellStyle name="Normal" xfId="0" builtinId="0"/>
    <cellStyle name="Normal 2" xfId="2" xr:uid="{E4FE8C5A-21BF-4FC7-B626-95F9C7859836}"/>
    <cellStyle name="Normal 3" xfId="3" xr:uid="{0E4D9F2B-57A7-462C-8612-340BA4118D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solidFill>
                  <a:srgbClr val="00338D"/>
                </a:solidFill>
                <a:latin typeface="Arial"/>
                <a:ea typeface="Arial"/>
                <a:cs typeface="Arial"/>
              </a:defRPr>
            </a:pPr>
            <a:r>
              <a:rPr lang="en-US"/>
              <a:t>Monthly</a:t>
            </a:r>
            <a:r>
              <a:rPr lang="en-US" baseline="0"/>
              <a:t> Performance</a:t>
            </a:r>
            <a:endParaRPr lang="en-US"/>
          </a:p>
        </c:rich>
      </c:tx>
      <c:layout>
        <c:manualLayout>
          <c:xMode val="edge"/>
          <c:yMode val="edge"/>
          <c:x val="1.0000000000000004E-2"/>
          <c:y val="2.6666666666666672E-2"/>
        </c:manualLayout>
      </c:layout>
      <c:overlay val="0"/>
    </c:title>
    <c:autoTitleDeleted val="0"/>
    <c:plotArea>
      <c:layout/>
      <c:barChart>
        <c:barDir val="col"/>
        <c:grouping val="stacked"/>
        <c:varyColors val="0"/>
        <c:ser>
          <c:idx val="0"/>
          <c:order val="0"/>
          <c:tx>
            <c:v>Clear</c:v>
          </c:tx>
          <c:spPr>
            <a:noFill/>
          </c:spPr>
          <c:invertIfNegative val="0"/>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Waterfall!$F$23:$F$30</c:f>
              <c:numCache>
                <c:formatCode>_(* #,##0_);_(* \(#,##0\);_(* "-"??_);_(@_)</c:formatCode>
                <c:ptCount val="8"/>
                <c:pt idx="0">
                  <c:v>0</c:v>
                </c:pt>
                <c:pt idx="1">
                  <c:v>-60.625</c:v>
                </c:pt>
                <c:pt idx="2">
                  <c:v>-70.625</c:v>
                </c:pt>
                <c:pt idx="3">
                  <c:v>-21.25</c:v>
                </c:pt>
                <c:pt idx="4">
                  <c:v>-21.25</c:v>
                </c:pt>
                <c:pt idx="5">
                  <c:v>-21.25</c:v>
                </c:pt>
                <c:pt idx="6">
                  <c:v>-21.25</c:v>
                </c:pt>
                <c:pt idx="7">
                  <c:v>0</c:v>
                </c:pt>
              </c:numCache>
            </c:numRef>
          </c:val>
          <c:extLst>
            <c:ext xmlns:c16="http://schemas.microsoft.com/office/drawing/2014/chart" uri="{C3380CC4-5D6E-409C-BE32-E72D297353CC}">
              <c16:uniqueId val="{00000000-139B-47DA-BDD0-ED10C6D0C907}"/>
            </c:ext>
          </c:extLst>
        </c:ser>
        <c:ser>
          <c:idx val="1"/>
          <c:order val="1"/>
          <c:tx>
            <c:v>Standalone</c:v>
          </c:tx>
          <c:spPr>
            <a:solidFill>
              <a:srgbClr val="00338D"/>
            </a:solidFill>
            <a:ln>
              <a:solidFill>
                <a:schemeClr val="accent2">
                  <a:lumMod val="60000"/>
                  <a:lumOff val="40000"/>
                </a:schemeClr>
              </a:solidFill>
            </a:ln>
          </c:spPr>
          <c:invertIfNegative val="0"/>
          <c:dPt>
            <c:idx val="0"/>
            <c:invertIfNegative val="0"/>
            <c:bubble3D val="0"/>
            <c:spPr>
              <a:solidFill>
                <a:schemeClr val="accent2">
                  <a:lumMod val="60000"/>
                  <a:lumOff val="40000"/>
                </a:schemeClr>
              </a:solidFill>
              <a:ln>
                <a:solidFill>
                  <a:schemeClr val="accent2">
                    <a:lumMod val="60000"/>
                    <a:lumOff val="40000"/>
                  </a:schemeClr>
                </a:solidFill>
              </a:ln>
            </c:spPr>
            <c:extLst>
              <c:ext xmlns:c16="http://schemas.microsoft.com/office/drawing/2014/chart" uri="{C3380CC4-5D6E-409C-BE32-E72D297353CC}">
                <c16:uniqueId val="{00000001-139B-47DA-BDD0-ED10C6D0C907}"/>
              </c:ext>
            </c:extLst>
          </c:dPt>
          <c:dPt>
            <c:idx val="1"/>
            <c:invertIfNegative val="0"/>
            <c:bubble3D val="0"/>
            <c:extLst>
              <c:ext xmlns:c16="http://schemas.microsoft.com/office/drawing/2014/chart" uri="{C3380CC4-5D6E-409C-BE32-E72D297353CC}">
                <c16:uniqueId val="{00000002-139B-47DA-BDD0-ED10C6D0C907}"/>
              </c:ext>
            </c:extLst>
          </c:dPt>
          <c:dPt>
            <c:idx val="2"/>
            <c:invertIfNegative val="0"/>
            <c:bubble3D val="0"/>
            <c:extLst>
              <c:ext xmlns:c16="http://schemas.microsoft.com/office/drawing/2014/chart" uri="{C3380CC4-5D6E-409C-BE32-E72D297353CC}">
                <c16:uniqueId val="{00000003-139B-47DA-BDD0-ED10C6D0C907}"/>
              </c:ext>
            </c:extLst>
          </c:dPt>
          <c:dPt>
            <c:idx val="3"/>
            <c:invertIfNegative val="0"/>
            <c:bubble3D val="0"/>
            <c:extLst>
              <c:ext xmlns:c16="http://schemas.microsoft.com/office/drawing/2014/chart" uri="{C3380CC4-5D6E-409C-BE32-E72D297353CC}">
                <c16:uniqueId val="{00000004-139B-47DA-BDD0-ED10C6D0C907}"/>
              </c:ext>
            </c:extLst>
          </c:dPt>
          <c:dPt>
            <c:idx val="4"/>
            <c:invertIfNegative val="0"/>
            <c:bubble3D val="0"/>
            <c:extLst>
              <c:ext xmlns:c16="http://schemas.microsoft.com/office/drawing/2014/chart" uri="{C3380CC4-5D6E-409C-BE32-E72D297353CC}">
                <c16:uniqueId val="{00000005-139B-47DA-BDD0-ED10C6D0C907}"/>
              </c:ext>
            </c:extLst>
          </c:dPt>
          <c:dPt>
            <c:idx val="5"/>
            <c:invertIfNegative val="0"/>
            <c:bubble3D val="0"/>
            <c:extLst>
              <c:ext xmlns:c16="http://schemas.microsoft.com/office/drawing/2014/chart" uri="{C3380CC4-5D6E-409C-BE32-E72D297353CC}">
                <c16:uniqueId val="{00000006-139B-47DA-BDD0-ED10C6D0C907}"/>
              </c:ext>
            </c:extLst>
          </c:dPt>
          <c:dPt>
            <c:idx val="6"/>
            <c:invertIfNegative val="0"/>
            <c:bubble3D val="0"/>
            <c:extLst>
              <c:ext xmlns:c16="http://schemas.microsoft.com/office/drawing/2014/chart" uri="{C3380CC4-5D6E-409C-BE32-E72D297353CC}">
                <c16:uniqueId val="{00000007-139B-47DA-BDD0-ED10C6D0C907}"/>
              </c:ext>
            </c:extLst>
          </c:dPt>
          <c:dPt>
            <c:idx val="7"/>
            <c:invertIfNegative val="0"/>
            <c:bubble3D val="0"/>
            <c:spPr>
              <a:solidFill>
                <a:schemeClr val="accent2">
                  <a:lumMod val="60000"/>
                  <a:lumOff val="40000"/>
                </a:schemeClr>
              </a:solidFill>
              <a:ln>
                <a:solidFill>
                  <a:schemeClr val="accent2">
                    <a:lumMod val="60000"/>
                    <a:lumOff val="40000"/>
                  </a:schemeClr>
                </a:solidFill>
              </a:ln>
            </c:spPr>
            <c:extLst>
              <c:ext xmlns:c16="http://schemas.microsoft.com/office/drawing/2014/chart" uri="{C3380CC4-5D6E-409C-BE32-E72D297353CC}">
                <c16:uniqueId val="{00000008-139B-47DA-BDD0-ED10C6D0C907}"/>
              </c:ext>
            </c:extLst>
          </c:dPt>
          <c:dLbls>
            <c:dLbl>
              <c:idx val="1"/>
              <c:delete val="1"/>
              <c:extLst>
                <c:ext xmlns:c15="http://schemas.microsoft.com/office/drawing/2012/chart" uri="{CE6537A1-D6FC-4f65-9D91-7224C49458BB}"/>
                <c:ext xmlns:c16="http://schemas.microsoft.com/office/drawing/2014/chart" uri="{C3380CC4-5D6E-409C-BE32-E72D297353CC}">
                  <c16:uniqueId val="{00000002-139B-47DA-BDD0-ED10C6D0C907}"/>
                </c:ext>
              </c:extLst>
            </c:dLbl>
            <c:dLbl>
              <c:idx val="2"/>
              <c:delete val="1"/>
              <c:extLst>
                <c:ext xmlns:c15="http://schemas.microsoft.com/office/drawing/2012/chart" uri="{CE6537A1-D6FC-4f65-9D91-7224C49458BB}"/>
                <c:ext xmlns:c16="http://schemas.microsoft.com/office/drawing/2014/chart" uri="{C3380CC4-5D6E-409C-BE32-E72D297353CC}">
                  <c16:uniqueId val="{00000003-139B-47DA-BDD0-ED10C6D0C907}"/>
                </c:ext>
              </c:extLst>
            </c:dLbl>
            <c:dLbl>
              <c:idx val="3"/>
              <c:delete val="1"/>
              <c:extLst>
                <c:ext xmlns:c15="http://schemas.microsoft.com/office/drawing/2012/chart" uri="{CE6537A1-D6FC-4f65-9D91-7224C49458BB}"/>
                <c:ext xmlns:c16="http://schemas.microsoft.com/office/drawing/2014/chart" uri="{C3380CC4-5D6E-409C-BE32-E72D297353CC}">
                  <c16:uniqueId val="{00000004-139B-47DA-BDD0-ED10C6D0C907}"/>
                </c:ext>
              </c:extLst>
            </c:dLbl>
            <c:dLbl>
              <c:idx val="4"/>
              <c:delete val="1"/>
              <c:extLst>
                <c:ext xmlns:c15="http://schemas.microsoft.com/office/drawing/2012/chart" uri="{CE6537A1-D6FC-4f65-9D91-7224C49458BB}"/>
                <c:ext xmlns:c16="http://schemas.microsoft.com/office/drawing/2014/chart" uri="{C3380CC4-5D6E-409C-BE32-E72D297353CC}">
                  <c16:uniqueId val="{00000005-139B-47DA-BDD0-ED10C6D0C907}"/>
                </c:ext>
              </c:extLst>
            </c:dLbl>
            <c:dLbl>
              <c:idx val="5"/>
              <c:delete val="1"/>
              <c:extLst>
                <c:ext xmlns:c15="http://schemas.microsoft.com/office/drawing/2012/chart" uri="{CE6537A1-D6FC-4f65-9D91-7224C49458BB}"/>
                <c:ext xmlns:c16="http://schemas.microsoft.com/office/drawing/2014/chart" uri="{C3380CC4-5D6E-409C-BE32-E72D297353CC}">
                  <c16:uniqueId val="{00000006-139B-47DA-BDD0-ED10C6D0C907}"/>
                </c:ext>
              </c:extLst>
            </c:dLbl>
            <c:dLbl>
              <c:idx val="6"/>
              <c:delete val="1"/>
              <c:extLst>
                <c:ext xmlns:c15="http://schemas.microsoft.com/office/drawing/2012/chart" uri="{CE6537A1-D6FC-4f65-9D91-7224C49458BB}"/>
                <c:ext xmlns:c16="http://schemas.microsoft.com/office/drawing/2014/chart" uri="{C3380CC4-5D6E-409C-BE32-E72D297353CC}">
                  <c16:uniqueId val="{00000007-139B-47DA-BDD0-ED10C6D0C907}"/>
                </c:ext>
              </c:extLst>
            </c:dLbl>
            <c:numFmt formatCode="#,##0_);\(#,##0\)" sourceLinked="0"/>
            <c:spPr>
              <a:noFill/>
              <a:ln>
                <a:noFill/>
              </a:ln>
              <a:effectLst/>
            </c:spPr>
            <c:txPr>
              <a:bodyPr/>
              <a:lstStyle/>
              <a:p>
                <a:pPr>
                  <a:defRPr sz="70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Waterfall!$G$23:$G$30</c:f>
              <c:numCache>
                <c:formatCode>_(* #,##0_);_(* \(#,##0\);_(* "-"??_);_(@_)</c:formatCode>
                <c:ptCount val="8"/>
                <c:pt idx="0">
                  <c:v>-60.625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139B-47DA-BDD0-ED10C6D0C907}"/>
            </c:ext>
          </c:extLst>
        </c:ser>
        <c:ser>
          <c:idx val="2"/>
          <c:order val="2"/>
          <c:tx>
            <c:v>Positive</c:v>
          </c:tx>
          <c:spPr>
            <a:solidFill>
              <a:schemeClr val="accent6">
                <a:lumMod val="60000"/>
                <a:lumOff val="40000"/>
              </a:schemeClr>
            </a:solidFill>
          </c:spPr>
          <c:invertIfNegative val="0"/>
          <c:dPt>
            <c:idx val="0"/>
            <c:invertIfNegative val="0"/>
            <c:bubble3D val="0"/>
            <c:extLst>
              <c:ext xmlns:c16="http://schemas.microsoft.com/office/drawing/2014/chart" uri="{C3380CC4-5D6E-409C-BE32-E72D297353CC}">
                <c16:uniqueId val="{0000000A-139B-47DA-BDD0-ED10C6D0C907}"/>
              </c:ext>
            </c:extLst>
          </c:dPt>
          <c:dPt>
            <c:idx val="1"/>
            <c:invertIfNegative val="0"/>
            <c:bubble3D val="0"/>
            <c:extLst>
              <c:ext xmlns:c16="http://schemas.microsoft.com/office/drawing/2014/chart" uri="{C3380CC4-5D6E-409C-BE32-E72D297353CC}">
                <c16:uniqueId val="{0000000B-139B-47DA-BDD0-ED10C6D0C907}"/>
              </c:ext>
            </c:extLst>
          </c:dPt>
          <c:dPt>
            <c:idx val="2"/>
            <c:invertIfNegative val="0"/>
            <c:bubble3D val="0"/>
            <c:extLst>
              <c:ext xmlns:c16="http://schemas.microsoft.com/office/drawing/2014/chart" uri="{C3380CC4-5D6E-409C-BE32-E72D297353CC}">
                <c16:uniqueId val="{0000000C-139B-47DA-BDD0-ED10C6D0C907}"/>
              </c:ext>
            </c:extLst>
          </c:dPt>
          <c:dPt>
            <c:idx val="3"/>
            <c:invertIfNegative val="0"/>
            <c:bubble3D val="0"/>
            <c:extLst>
              <c:ext xmlns:c16="http://schemas.microsoft.com/office/drawing/2014/chart" uri="{C3380CC4-5D6E-409C-BE32-E72D297353CC}">
                <c16:uniqueId val="{0000000D-139B-47DA-BDD0-ED10C6D0C907}"/>
              </c:ext>
            </c:extLst>
          </c:dPt>
          <c:dPt>
            <c:idx val="4"/>
            <c:invertIfNegative val="0"/>
            <c:bubble3D val="0"/>
            <c:extLst>
              <c:ext xmlns:c16="http://schemas.microsoft.com/office/drawing/2014/chart" uri="{C3380CC4-5D6E-409C-BE32-E72D297353CC}">
                <c16:uniqueId val="{0000000E-139B-47DA-BDD0-ED10C6D0C907}"/>
              </c:ext>
            </c:extLst>
          </c:dPt>
          <c:dPt>
            <c:idx val="5"/>
            <c:invertIfNegative val="0"/>
            <c:bubble3D val="0"/>
            <c:extLst>
              <c:ext xmlns:c16="http://schemas.microsoft.com/office/drawing/2014/chart" uri="{C3380CC4-5D6E-409C-BE32-E72D297353CC}">
                <c16:uniqueId val="{0000000F-139B-47DA-BDD0-ED10C6D0C907}"/>
              </c:ext>
            </c:extLst>
          </c:dPt>
          <c:dPt>
            <c:idx val="6"/>
            <c:invertIfNegative val="0"/>
            <c:bubble3D val="0"/>
            <c:extLst>
              <c:ext xmlns:c16="http://schemas.microsoft.com/office/drawing/2014/chart" uri="{C3380CC4-5D6E-409C-BE32-E72D297353CC}">
                <c16:uniqueId val="{00000010-139B-47DA-BDD0-ED10C6D0C907}"/>
              </c:ext>
            </c:extLst>
          </c:dPt>
          <c:dPt>
            <c:idx val="7"/>
            <c:invertIfNegative val="0"/>
            <c:bubble3D val="0"/>
            <c:extLst>
              <c:ext xmlns:c16="http://schemas.microsoft.com/office/drawing/2014/chart" uri="{C3380CC4-5D6E-409C-BE32-E72D297353CC}">
                <c16:uniqueId val="{00000011-139B-47DA-BDD0-ED10C6D0C907}"/>
              </c:ext>
            </c:extLst>
          </c:dPt>
          <c:dLbls>
            <c:dLbl>
              <c:idx val="0"/>
              <c:delete val="1"/>
              <c:extLst>
                <c:ext xmlns:c15="http://schemas.microsoft.com/office/drawing/2012/chart" uri="{CE6537A1-D6FC-4f65-9D91-7224C49458BB}"/>
                <c:ext xmlns:c16="http://schemas.microsoft.com/office/drawing/2014/chart" uri="{C3380CC4-5D6E-409C-BE32-E72D297353CC}">
                  <c16:uniqueId val="{0000000A-139B-47DA-BDD0-ED10C6D0C907}"/>
                </c:ext>
              </c:extLst>
            </c:dLbl>
            <c:dLbl>
              <c:idx val="3"/>
              <c:delete val="1"/>
              <c:extLst>
                <c:ext xmlns:c15="http://schemas.microsoft.com/office/drawing/2012/chart" uri="{CE6537A1-D6FC-4f65-9D91-7224C49458BB}"/>
                <c:ext xmlns:c16="http://schemas.microsoft.com/office/drawing/2014/chart" uri="{C3380CC4-5D6E-409C-BE32-E72D297353CC}">
                  <c16:uniqueId val="{0000000D-139B-47DA-BDD0-ED10C6D0C907}"/>
                </c:ext>
              </c:extLst>
            </c:dLbl>
            <c:dLbl>
              <c:idx val="5"/>
              <c:delete val="1"/>
              <c:extLst>
                <c:ext xmlns:c15="http://schemas.microsoft.com/office/drawing/2012/chart" uri="{CE6537A1-D6FC-4f65-9D91-7224C49458BB}"/>
                <c:ext xmlns:c16="http://schemas.microsoft.com/office/drawing/2014/chart" uri="{C3380CC4-5D6E-409C-BE32-E72D297353CC}">
                  <c16:uniqueId val="{0000000F-139B-47DA-BDD0-ED10C6D0C907}"/>
                </c:ext>
              </c:extLst>
            </c:dLbl>
            <c:dLbl>
              <c:idx val="7"/>
              <c:delete val="1"/>
              <c:extLst>
                <c:ext xmlns:c15="http://schemas.microsoft.com/office/drawing/2012/chart" uri="{CE6537A1-D6FC-4f65-9D91-7224C49458BB}"/>
                <c:ext xmlns:c16="http://schemas.microsoft.com/office/drawing/2014/chart" uri="{C3380CC4-5D6E-409C-BE32-E72D297353CC}">
                  <c16:uniqueId val="{00000011-139B-47DA-BDD0-ED10C6D0C907}"/>
                </c:ext>
              </c:extLst>
            </c:dLbl>
            <c:numFmt formatCode="#,##0_);\(#,##0\)" sourceLinked="0"/>
            <c:spPr>
              <a:noFill/>
              <a:ln>
                <a:noFill/>
              </a:ln>
              <a:effectLst/>
            </c:spPr>
            <c:txPr>
              <a:bodyPr/>
              <a:lstStyle/>
              <a:p>
                <a:pPr>
                  <a:defRPr sz="700">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Waterfall!$H$23:$H$30</c:f>
              <c:numCache>
                <c:formatCode>_(* #,##0_);_(* \(#,##0\);_(* "-"??_);_(@_)</c:formatCode>
                <c:ptCount val="8"/>
                <c:pt idx="0">
                  <c:v>0</c:v>
                </c:pt>
                <c:pt idx="1">
                  <c:v>0</c:v>
                </c:pt>
                <c:pt idx="2">
                  <c:v>0</c:v>
                </c:pt>
                <c:pt idx="3">
                  <c:v>-50</c:v>
                </c:pt>
                <c:pt idx="4">
                  <c:v>0</c:v>
                </c:pt>
                <c:pt idx="5">
                  <c:v>0</c:v>
                </c:pt>
                <c:pt idx="6">
                  <c:v>0</c:v>
                </c:pt>
                <c:pt idx="7">
                  <c:v>0</c:v>
                </c:pt>
              </c:numCache>
            </c:numRef>
          </c:val>
          <c:extLst>
            <c:ext xmlns:c16="http://schemas.microsoft.com/office/drawing/2014/chart" uri="{C3380CC4-5D6E-409C-BE32-E72D297353CC}">
              <c16:uniqueId val="{00000012-139B-47DA-BDD0-ED10C6D0C907}"/>
            </c:ext>
          </c:extLst>
        </c:ser>
        <c:ser>
          <c:idx val="3"/>
          <c:order val="3"/>
          <c:tx>
            <c:v>Negative</c:v>
          </c:tx>
          <c:spPr>
            <a:solidFill>
              <a:srgbClr val="FF0000"/>
            </a:solidFill>
          </c:spPr>
          <c:invertIfNegative val="0"/>
          <c:dPt>
            <c:idx val="0"/>
            <c:invertIfNegative val="0"/>
            <c:bubble3D val="0"/>
            <c:extLst>
              <c:ext xmlns:c16="http://schemas.microsoft.com/office/drawing/2014/chart" uri="{C3380CC4-5D6E-409C-BE32-E72D297353CC}">
                <c16:uniqueId val="{00000013-139B-47DA-BDD0-ED10C6D0C907}"/>
              </c:ext>
            </c:extLst>
          </c:dPt>
          <c:dPt>
            <c:idx val="1"/>
            <c:invertIfNegative val="0"/>
            <c:bubble3D val="0"/>
            <c:extLst>
              <c:ext xmlns:c16="http://schemas.microsoft.com/office/drawing/2014/chart" uri="{C3380CC4-5D6E-409C-BE32-E72D297353CC}">
                <c16:uniqueId val="{00000014-139B-47DA-BDD0-ED10C6D0C907}"/>
              </c:ext>
            </c:extLst>
          </c:dPt>
          <c:dPt>
            <c:idx val="2"/>
            <c:invertIfNegative val="0"/>
            <c:bubble3D val="0"/>
            <c:extLst>
              <c:ext xmlns:c16="http://schemas.microsoft.com/office/drawing/2014/chart" uri="{C3380CC4-5D6E-409C-BE32-E72D297353CC}">
                <c16:uniqueId val="{00000015-139B-47DA-BDD0-ED10C6D0C907}"/>
              </c:ext>
            </c:extLst>
          </c:dPt>
          <c:dPt>
            <c:idx val="3"/>
            <c:invertIfNegative val="0"/>
            <c:bubble3D val="0"/>
            <c:extLst>
              <c:ext xmlns:c16="http://schemas.microsoft.com/office/drawing/2014/chart" uri="{C3380CC4-5D6E-409C-BE32-E72D297353CC}">
                <c16:uniqueId val="{00000016-139B-47DA-BDD0-ED10C6D0C907}"/>
              </c:ext>
            </c:extLst>
          </c:dPt>
          <c:dPt>
            <c:idx val="4"/>
            <c:invertIfNegative val="0"/>
            <c:bubble3D val="0"/>
            <c:extLst>
              <c:ext xmlns:c16="http://schemas.microsoft.com/office/drawing/2014/chart" uri="{C3380CC4-5D6E-409C-BE32-E72D297353CC}">
                <c16:uniqueId val="{00000017-139B-47DA-BDD0-ED10C6D0C907}"/>
              </c:ext>
            </c:extLst>
          </c:dPt>
          <c:dPt>
            <c:idx val="5"/>
            <c:invertIfNegative val="0"/>
            <c:bubble3D val="0"/>
            <c:extLst>
              <c:ext xmlns:c16="http://schemas.microsoft.com/office/drawing/2014/chart" uri="{C3380CC4-5D6E-409C-BE32-E72D297353CC}">
                <c16:uniqueId val="{00000018-139B-47DA-BDD0-ED10C6D0C907}"/>
              </c:ext>
            </c:extLst>
          </c:dPt>
          <c:dPt>
            <c:idx val="6"/>
            <c:invertIfNegative val="0"/>
            <c:bubble3D val="0"/>
            <c:extLst>
              <c:ext xmlns:c16="http://schemas.microsoft.com/office/drawing/2014/chart" uri="{C3380CC4-5D6E-409C-BE32-E72D297353CC}">
                <c16:uniqueId val="{00000019-139B-47DA-BDD0-ED10C6D0C907}"/>
              </c:ext>
            </c:extLst>
          </c:dPt>
          <c:dPt>
            <c:idx val="7"/>
            <c:invertIfNegative val="0"/>
            <c:bubble3D val="0"/>
            <c:extLst>
              <c:ext xmlns:c16="http://schemas.microsoft.com/office/drawing/2014/chart" uri="{C3380CC4-5D6E-409C-BE32-E72D297353CC}">
                <c16:uniqueId val="{0000001A-139B-47DA-BDD0-ED10C6D0C907}"/>
              </c:ext>
            </c:extLst>
          </c:dPt>
          <c:dLbls>
            <c:dLbl>
              <c:idx val="0"/>
              <c:delete val="1"/>
              <c:extLst>
                <c:ext xmlns:c15="http://schemas.microsoft.com/office/drawing/2012/chart" uri="{CE6537A1-D6FC-4f65-9D91-7224C49458BB}"/>
                <c:ext xmlns:c16="http://schemas.microsoft.com/office/drawing/2014/chart" uri="{C3380CC4-5D6E-409C-BE32-E72D297353CC}">
                  <c16:uniqueId val="{00000013-139B-47DA-BDD0-ED10C6D0C907}"/>
                </c:ext>
              </c:extLst>
            </c:dLbl>
            <c:dLbl>
              <c:idx val="1"/>
              <c:delete val="1"/>
              <c:extLst>
                <c:ext xmlns:c15="http://schemas.microsoft.com/office/drawing/2012/chart" uri="{CE6537A1-D6FC-4f65-9D91-7224C49458BB}"/>
                <c:ext xmlns:c16="http://schemas.microsoft.com/office/drawing/2014/chart" uri="{C3380CC4-5D6E-409C-BE32-E72D297353CC}">
                  <c16:uniqueId val="{00000014-139B-47DA-BDD0-ED10C6D0C907}"/>
                </c:ext>
              </c:extLst>
            </c:dLbl>
            <c:dLbl>
              <c:idx val="2"/>
              <c:delete val="1"/>
              <c:extLst>
                <c:ext xmlns:c15="http://schemas.microsoft.com/office/drawing/2012/chart" uri="{CE6537A1-D6FC-4f65-9D91-7224C49458BB}"/>
                <c:ext xmlns:c16="http://schemas.microsoft.com/office/drawing/2014/chart" uri="{C3380CC4-5D6E-409C-BE32-E72D297353CC}">
                  <c16:uniqueId val="{00000015-139B-47DA-BDD0-ED10C6D0C907}"/>
                </c:ext>
              </c:extLst>
            </c:dLbl>
            <c:dLbl>
              <c:idx val="4"/>
              <c:delete val="1"/>
              <c:extLst>
                <c:ext xmlns:c15="http://schemas.microsoft.com/office/drawing/2012/chart" uri="{CE6537A1-D6FC-4f65-9D91-7224C49458BB}"/>
                <c:ext xmlns:c16="http://schemas.microsoft.com/office/drawing/2014/chart" uri="{C3380CC4-5D6E-409C-BE32-E72D297353CC}">
                  <c16:uniqueId val="{00000017-139B-47DA-BDD0-ED10C6D0C907}"/>
                </c:ext>
              </c:extLst>
            </c:dLbl>
            <c:dLbl>
              <c:idx val="6"/>
              <c:delete val="1"/>
              <c:extLst>
                <c:ext xmlns:c15="http://schemas.microsoft.com/office/drawing/2012/chart" uri="{CE6537A1-D6FC-4f65-9D91-7224C49458BB}"/>
                <c:ext xmlns:c16="http://schemas.microsoft.com/office/drawing/2014/chart" uri="{C3380CC4-5D6E-409C-BE32-E72D297353CC}">
                  <c16:uniqueId val="{00000019-139B-47DA-BDD0-ED10C6D0C907}"/>
                </c:ext>
              </c:extLst>
            </c:dLbl>
            <c:dLbl>
              <c:idx val="7"/>
              <c:delete val="1"/>
              <c:extLst>
                <c:ext xmlns:c15="http://schemas.microsoft.com/office/drawing/2012/chart" uri="{CE6537A1-D6FC-4f65-9D91-7224C49458BB}"/>
                <c:ext xmlns:c16="http://schemas.microsoft.com/office/drawing/2014/chart" uri="{C3380CC4-5D6E-409C-BE32-E72D297353CC}">
                  <c16:uniqueId val="{0000001A-139B-47DA-BDD0-ED10C6D0C907}"/>
                </c:ext>
              </c:extLst>
            </c:dLbl>
            <c:numFmt formatCode="\(#,##0\)" sourceLinked="0"/>
            <c:spPr>
              <a:noFill/>
              <a:ln>
                <a:noFill/>
              </a:ln>
              <a:effectLst/>
            </c:spPr>
            <c:txPr>
              <a:bodyPr/>
              <a:lstStyle/>
              <a:p>
                <a:pPr>
                  <a:defRPr sz="70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Waterfall!$I$23:$I$30</c:f>
              <c:numCache>
                <c:formatCode>_(* #,##0_);_(* \(#,##0\);_(* "-"??_);_(@_)</c:formatCode>
                <c:ptCount val="8"/>
                <c:pt idx="0">
                  <c:v>0</c:v>
                </c:pt>
                <c:pt idx="1">
                  <c:v>-10</c:v>
                </c:pt>
                <c:pt idx="2">
                  <c:v>-0.625</c:v>
                </c:pt>
                <c:pt idx="3">
                  <c:v>0</c:v>
                </c:pt>
                <c:pt idx="4">
                  <c:v>0</c:v>
                </c:pt>
                <c:pt idx="5">
                  <c:v>0</c:v>
                </c:pt>
                <c:pt idx="6">
                  <c:v>-100</c:v>
                </c:pt>
                <c:pt idx="7">
                  <c:v>0</c:v>
                </c:pt>
              </c:numCache>
            </c:numRef>
          </c:val>
          <c:extLst>
            <c:ext xmlns:c16="http://schemas.microsoft.com/office/drawing/2014/chart" uri="{C3380CC4-5D6E-409C-BE32-E72D297353CC}">
              <c16:uniqueId val="{0000001B-139B-47DA-BDD0-ED10C6D0C907}"/>
            </c:ext>
          </c:extLst>
        </c:ser>
        <c:ser>
          <c:idx val="4"/>
          <c:order val="4"/>
          <c:tx>
            <c:v>Positive cross</c:v>
          </c:tx>
          <c:invertIfNegative val="0"/>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Waterfall!$J$23:$J$30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C-139B-47DA-BDD0-ED10C6D0C907}"/>
            </c:ext>
          </c:extLst>
        </c:ser>
        <c:ser>
          <c:idx val="5"/>
          <c:order val="5"/>
          <c:tx>
            <c:v>Negative cross</c:v>
          </c:tx>
          <c:invertIfNegative val="0"/>
          <c:cat>
            <c:strRef>
              <c:f>Waterfall!$C$23:$C$30</c:f>
              <c:strCache>
                <c:ptCount val="8"/>
                <c:pt idx="0">
                  <c:v>Qtr 1</c:v>
                </c:pt>
                <c:pt idx="1">
                  <c:v>Deployment Fee</c:v>
                </c:pt>
                <c:pt idx="2">
                  <c:v>Admin Fee</c:v>
                </c:pt>
                <c:pt idx="3">
                  <c:v>Collections</c:v>
                </c:pt>
                <c:pt idx="4">
                  <c:v>Catch-Up</c:v>
                </c:pt>
                <c:pt idx="5">
                  <c:v>Profit Share</c:v>
                </c:pt>
                <c:pt idx="6">
                  <c:v>Purchase</c:v>
                </c:pt>
                <c:pt idx="7">
                  <c:v>Qtr 2</c:v>
                </c:pt>
              </c:strCache>
            </c:strRef>
          </c:cat>
          <c:val>
            <c:numRef>
              <c:f>Waterfall!$K$23:$K$30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D-139B-47DA-BDD0-ED10C6D0C907}"/>
            </c:ext>
          </c:extLst>
        </c:ser>
        <c:dLbls>
          <c:showLegendKey val="0"/>
          <c:showVal val="0"/>
          <c:showCatName val="0"/>
          <c:showSerName val="0"/>
          <c:showPercent val="0"/>
          <c:showBubbleSize val="0"/>
        </c:dLbls>
        <c:gapWidth val="0"/>
        <c:overlap val="100"/>
        <c:axId val="420779864"/>
        <c:axId val="420779080"/>
      </c:barChart>
      <c:catAx>
        <c:axId val="420779864"/>
        <c:scaling>
          <c:orientation val="minMax"/>
        </c:scaling>
        <c:delete val="0"/>
        <c:axPos val="b"/>
        <c:numFmt formatCode="General" sourceLinked="0"/>
        <c:majorTickMark val="out"/>
        <c:minorTickMark val="none"/>
        <c:tickLblPos val="nextTo"/>
        <c:crossAx val="420779080"/>
        <c:crosses val="autoZero"/>
        <c:auto val="1"/>
        <c:lblAlgn val="ctr"/>
        <c:lblOffset val="100"/>
        <c:noMultiLvlLbl val="0"/>
      </c:catAx>
      <c:valAx>
        <c:axId val="420779080"/>
        <c:scaling>
          <c:orientation val="minMax"/>
        </c:scaling>
        <c:delete val="0"/>
        <c:axPos val="l"/>
        <c:title>
          <c:tx>
            <c:rich>
              <a:bodyPr/>
              <a:lstStyle/>
              <a:p>
                <a:pPr>
                  <a:defRPr sz="800" b="0">
                    <a:latin typeface="Arial"/>
                    <a:ea typeface="Arial"/>
                    <a:cs typeface="Arial"/>
                  </a:defRPr>
                </a:pPr>
                <a:r>
                  <a:rPr lang="en-US"/>
                  <a:t>$'000</a:t>
                </a:r>
              </a:p>
            </c:rich>
          </c:tx>
          <c:overlay val="0"/>
        </c:title>
        <c:numFmt formatCode="_(* #,##0_);_(* \(#,##0\);_(* &quot;-&quot;??_);_(@_)" sourceLinked="1"/>
        <c:majorTickMark val="out"/>
        <c:minorTickMark val="none"/>
        <c:tickLblPos val="nextTo"/>
        <c:crossAx val="420779864"/>
        <c:crosses val="autoZero"/>
        <c:crossBetween val="between"/>
      </c:valAx>
    </c:plotArea>
    <c:plotVisOnly val="1"/>
    <c:dispBlanksAs val="gap"/>
    <c:showDLblsOverMax val="0"/>
  </c:chart>
  <c:spPr>
    <a:ln>
      <a:noFill/>
    </a:ln>
  </c:spPr>
  <c:txPr>
    <a:bodyPr/>
    <a:lstStyle/>
    <a:p>
      <a:pPr>
        <a:defRPr sz="800">
          <a:latin typeface="Arial"/>
          <a:ea typeface="Arial"/>
          <a:cs typeface="Arial"/>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Performance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'Management Reports'!$C$62</c:f>
              <c:strCache>
                <c:ptCount val="1"/>
                <c:pt idx="0">
                  <c:v>[Refundable Reserve]</c:v>
                </c:pt>
              </c:strCache>
            </c:strRef>
          </c:tx>
          <c:spPr>
            <a:solidFill>
              <a:schemeClr val="accent1"/>
            </a:solidFill>
            <a:ln>
              <a:noFill/>
            </a:ln>
            <a:effectLst/>
          </c:spPr>
          <c:invertIfNegative val="0"/>
          <c:val>
            <c:numRef>
              <c:f>'Management Reports'!$C$63</c:f>
              <c:numCache>
                <c:formatCode>General</c:formatCode>
                <c:ptCount val="1"/>
                <c:pt idx="0">
                  <c:v>30</c:v>
                </c:pt>
              </c:numCache>
            </c:numRef>
          </c:val>
          <c:extLst>
            <c:ext xmlns:c16="http://schemas.microsoft.com/office/drawing/2014/chart" uri="{C3380CC4-5D6E-409C-BE32-E72D297353CC}">
              <c16:uniqueId val="{00000002-8F47-444D-967B-A1CD35CAF2D7}"/>
            </c:ext>
          </c:extLst>
        </c:ser>
        <c:ser>
          <c:idx val="1"/>
          <c:order val="1"/>
          <c:tx>
            <c:strRef>
              <c:f>'Management Reports'!$E$62</c:f>
              <c:strCache>
                <c:ptCount val="1"/>
                <c:pt idx="0">
                  <c:v>[Remaining to Hurdle]</c:v>
                </c:pt>
              </c:strCache>
            </c:strRef>
          </c:tx>
          <c:spPr>
            <a:solidFill>
              <a:schemeClr val="accent2"/>
            </a:solidFill>
            <a:ln>
              <a:noFill/>
            </a:ln>
            <a:effectLst/>
          </c:spPr>
          <c:invertIfNegative val="0"/>
          <c:val>
            <c:numRef>
              <c:f>'Management Reports'!$E$63</c:f>
              <c:numCache>
                <c:formatCode>General</c:formatCode>
                <c:ptCount val="1"/>
                <c:pt idx="0">
                  <c:v>35</c:v>
                </c:pt>
              </c:numCache>
            </c:numRef>
          </c:val>
          <c:extLst>
            <c:ext xmlns:c16="http://schemas.microsoft.com/office/drawing/2014/chart" uri="{C3380CC4-5D6E-409C-BE32-E72D297353CC}">
              <c16:uniqueId val="{00000003-8F47-444D-967B-A1CD35CAF2D7}"/>
            </c:ext>
          </c:extLst>
        </c:ser>
        <c:ser>
          <c:idx val="2"/>
          <c:order val="2"/>
          <c:tx>
            <c:strRef>
              <c:f>'Management Reports'!$F$62</c:f>
              <c:strCache>
                <c:ptCount val="1"/>
                <c:pt idx="0">
                  <c:v>[Factor Fee]</c:v>
                </c:pt>
              </c:strCache>
            </c:strRef>
          </c:tx>
          <c:spPr>
            <a:solidFill>
              <a:schemeClr val="accent3"/>
            </a:solidFill>
            <a:ln>
              <a:noFill/>
            </a:ln>
            <a:effectLst/>
          </c:spPr>
          <c:invertIfNegative val="0"/>
          <c:val>
            <c:numRef>
              <c:f>'Management Reports'!$F$63</c:f>
              <c:numCache>
                <c:formatCode>General</c:formatCode>
                <c:ptCount val="1"/>
                <c:pt idx="0">
                  <c:v>20</c:v>
                </c:pt>
              </c:numCache>
            </c:numRef>
          </c:val>
          <c:extLst>
            <c:ext xmlns:c16="http://schemas.microsoft.com/office/drawing/2014/chart" uri="{C3380CC4-5D6E-409C-BE32-E72D297353CC}">
              <c16:uniqueId val="{00000004-8F47-444D-967B-A1CD35CAF2D7}"/>
            </c:ext>
          </c:extLst>
        </c:ser>
        <c:dLbls>
          <c:showLegendKey val="0"/>
          <c:showVal val="0"/>
          <c:showCatName val="0"/>
          <c:showSerName val="0"/>
          <c:showPercent val="0"/>
          <c:showBubbleSize val="0"/>
        </c:dLbls>
        <c:gapWidth val="150"/>
        <c:overlap val="100"/>
        <c:axId val="1985723920"/>
        <c:axId val="1985724752"/>
      </c:barChart>
      <c:catAx>
        <c:axId val="198572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24752"/>
        <c:crosses val="autoZero"/>
        <c:auto val="1"/>
        <c:lblAlgn val="ctr"/>
        <c:lblOffset val="100"/>
        <c:noMultiLvlLbl val="0"/>
      </c:catAx>
      <c:valAx>
        <c:axId val="1985724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2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'Provider Reports'!$D$8</c:f>
              <c:strCache>
                <c:ptCount val="1"/>
                <c:pt idx="0">
                  <c:v>[Refundable Reserve]</c:v>
                </c:pt>
              </c:strCache>
            </c:strRef>
          </c:tx>
          <c:spPr>
            <a:solidFill>
              <a:schemeClr val="accent1"/>
            </a:solidFill>
            <a:ln>
              <a:noFill/>
            </a:ln>
            <a:effectLst/>
          </c:spPr>
          <c:invertIfNegative val="0"/>
          <c:val>
            <c:numRef>
              <c:f>'Provider Reports'!$D$9</c:f>
              <c:numCache>
                <c:formatCode>General</c:formatCode>
                <c:ptCount val="1"/>
                <c:pt idx="0">
                  <c:v>30</c:v>
                </c:pt>
              </c:numCache>
            </c:numRef>
          </c:val>
          <c:extLst>
            <c:ext xmlns:c16="http://schemas.microsoft.com/office/drawing/2014/chart" uri="{C3380CC4-5D6E-409C-BE32-E72D297353CC}">
              <c16:uniqueId val="{00000002-6E61-449E-859E-82F509618ED4}"/>
            </c:ext>
          </c:extLst>
        </c:ser>
        <c:ser>
          <c:idx val="1"/>
          <c:order val="1"/>
          <c:tx>
            <c:strRef>
              <c:f>'Provider Reports'!$E$8</c:f>
              <c:strCache>
                <c:ptCount val="1"/>
                <c:pt idx="0">
                  <c:v>[Total Collections]</c:v>
                </c:pt>
              </c:strCache>
            </c:strRef>
          </c:tx>
          <c:spPr>
            <a:solidFill>
              <a:schemeClr val="accent2"/>
            </a:solidFill>
            <a:ln>
              <a:noFill/>
            </a:ln>
            <a:effectLst/>
          </c:spPr>
          <c:invertIfNegative val="0"/>
          <c:val>
            <c:numRef>
              <c:f>'Provider Reports'!$E$9</c:f>
              <c:numCache>
                <c:formatCode>General</c:formatCode>
                <c:ptCount val="1"/>
                <c:pt idx="0">
                  <c:v>35</c:v>
                </c:pt>
              </c:numCache>
            </c:numRef>
          </c:val>
          <c:extLst>
            <c:ext xmlns:c16="http://schemas.microsoft.com/office/drawing/2014/chart" uri="{C3380CC4-5D6E-409C-BE32-E72D297353CC}">
              <c16:uniqueId val="{00000003-6E61-449E-859E-82F509618ED4}"/>
            </c:ext>
          </c:extLst>
        </c:ser>
        <c:ser>
          <c:idx val="2"/>
          <c:order val="2"/>
          <c:tx>
            <c:strRef>
              <c:f>'Provider Reports'!$F$8</c:f>
              <c:strCache>
                <c:ptCount val="1"/>
                <c:pt idx="0">
                  <c:v>[Remaining to Hurdle]</c:v>
                </c:pt>
              </c:strCache>
            </c:strRef>
          </c:tx>
          <c:spPr>
            <a:solidFill>
              <a:schemeClr val="accent3"/>
            </a:solidFill>
            <a:ln>
              <a:noFill/>
            </a:ln>
            <a:effectLst/>
          </c:spPr>
          <c:invertIfNegative val="0"/>
          <c:val>
            <c:numRef>
              <c:f>'Provider Reports'!$F$9</c:f>
              <c:numCache>
                <c:formatCode>General</c:formatCode>
                <c:ptCount val="1"/>
                <c:pt idx="0">
                  <c:v>35</c:v>
                </c:pt>
              </c:numCache>
            </c:numRef>
          </c:val>
          <c:extLst>
            <c:ext xmlns:c16="http://schemas.microsoft.com/office/drawing/2014/chart" uri="{C3380CC4-5D6E-409C-BE32-E72D297353CC}">
              <c16:uniqueId val="{00000004-6E61-449E-859E-82F509618ED4}"/>
            </c:ext>
          </c:extLst>
        </c:ser>
        <c:dLbls>
          <c:showLegendKey val="0"/>
          <c:showVal val="0"/>
          <c:showCatName val="0"/>
          <c:showSerName val="0"/>
          <c:showPercent val="0"/>
          <c:showBubbleSize val="0"/>
        </c:dLbls>
        <c:gapWidth val="150"/>
        <c:overlap val="100"/>
        <c:axId val="485151536"/>
        <c:axId val="485154032"/>
      </c:barChart>
      <c:catAx>
        <c:axId val="485151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54032"/>
        <c:crosses val="autoZero"/>
        <c:auto val="1"/>
        <c:lblAlgn val="ctr"/>
        <c:lblOffset val="100"/>
        <c:noMultiLvlLbl val="0"/>
      </c:catAx>
      <c:valAx>
        <c:axId val="48515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203200</xdr:colOff>
      <xdr:row>0</xdr:row>
      <xdr:rowOff>127000</xdr:rowOff>
    </xdr:from>
    <xdr:to>
      <xdr:col>15</xdr:col>
      <xdr:colOff>60960</xdr:colOff>
      <xdr:row>19</xdr:row>
      <xdr:rowOff>114300</xdr:rowOff>
    </xdr:to>
    <xdr:graphicFrame macro="">
      <xdr:nvGraphicFramePr>
        <xdr:cNvPr id="2" name="Chart 1">
          <a:extLst>
            <a:ext uri="{FF2B5EF4-FFF2-40B4-BE49-F238E27FC236}">
              <a16:creationId xmlns:a16="http://schemas.microsoft.com/office/drawing/2014/main" id="{25DC5383-9F84-40B8-86B4-CB31C21CA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247650</xdr:colOff>
      <xdr:row>52</xdr:row>
      <xdr:rowOff>171450</xdr:rowOff>
    </xdr:from>
    <xdr:to>
      <xdr:col>14</xdr:col>
      <xdr:colOff>552450</xdr:colOff>
      <xdr:row>67</xdr:row>
      <xdr:rowOff>171450</xdr:rowOff>
    </xdr:to>
    <xdr:graphicFrame macro="">
      <xdr:nvGraphicFramePr>
        <xdr:cNvPr id="2" name="Chart 1">
          <a:extLst>
            <a:ext uri="{FF2B5EF4-FFF2-40B4-BE49-F238E27FC236}">
              <a16:creationId xmlns:a16="http://schemas.microsoft.com/office/drawing/2014/main" id="{E9489CB9-AE34-7203-A5F9-EB7482E07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396240</xdr:colOff>
      <xdr:row>2</xdr:row>
      <xdr:rowOff>121920</xdr:rowOff>
    </xdr:from>
    <xdr:to>
      <xdr:col>15</xdr:col>
      <xdr:colOff>91440</xdr:colOff>
      <xdr:row>17</xdr:row>
      <xdr:rowOff>121920</xdr:rowOff>
    </xdr:to>
    <xdr:graphicFrame macro="">
      <xdr:nvGraphicFramePr>
        <xdr:cNvPr id="4" name="Chart 3">
          <a:extLst>
            <a:ext uri="{FF2B5EF4-FFF2-40B4-BE49-F238E27FC236}">
              <a16:creationId xmlns:a16="http://schemas.microsoft.com/office/drawing/2014/main" id="{F99B5B70-D9A0-EED6-6785-F15F2BDF5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7F65-1D41-4CBF-8F9D-5121B35C1E5F}">
  <dimension ref="A1:G13"/>
  <sheetViews>
    <sheetView workbookViewId="0">
      <selection activeCell="B6" sqref="B6"/>
    </sheetView>
  </sheetViews>
  <sheetFormatPr defaultRowHeight="14.4" x14ac:dyDescent="0.3"/>
  <cols>
    <col min="1" max="1" width="40.44140625" bestFit="1" customWidth="1"/>
    <col min="2" max="2" width="30.5546875" customWidth="1"/>
    <col min="3" max="3" width="10.109375" bestFit="1" customWidth="1"/>
  </cols>
  <sheetData>
    <row r="1" spans="1:7" x14ac:dyDescent="0.3">
      <c r="A1" s="11" t="s">
        <v>85</v>
      </c>
      <c r="B1" s="64" t="s">
        <v>174</v>
      </c>
      <c r="C1" s="1" t="s">
        <v>0</v>
      </c>
      <c r="D1" s="1" t="s">
        <v>1</v>
      </c>
      <c r="E1" s="1" t="s">
        <v>2</v>
      </c>
      <c r="F1" s="1" t="s">
        <v>3</v>
      </c>
      <c r="G1" s="1" t="s">
        <v>4</v>
      </c>
    </row>
    <row r="2" spans="1:7" x14ac:dyDescent="0.3">
      <c r="A2" s="11" t="s">
        <v>167</v>
      </c>
    </row>
    <row r="3" spans="1:7" x14ac:dyDescent="0.3">
      <c r="A3" t="s">
        <v>164</v>
      </c>
      <c r="B3" s="65" t="s">
        <v>168</v>
      </c>
      <c r="C3">
        <f>SUM(D3:G3)</f>
        <v>400</v>
      </c>
      <c r="D3">
        <v>100</v>
      </c>
      <c r="E3">
        <v>100</v>
      </c>
      <c r="F3">
        <v>100</v>
      </c>
      <c r="G3">
        <v>100</v>
      </c>
    </row>
    <row r="4" spans="1:7" x14ac:dyDescent="0.3">
      <c r="A4" t="s">
        <v>5</v>
      </c>
      <c r="B4" s="63" t="s">
        <v>169</v>
      </c>
      <c r="C4">
        <f>SUM(D4:G4)</f>
        <v>40</v>
      </c>
      <c r="D4">
        <v>10</v>
      </c>
      <c r="E4">
        <v>10</v>
      </c>
      <c r="F4">
        <v>10</v>
      </c>
      <c r="G4">
        <v>10</v>
      </c>
    </row>
    <row r="5" spans="1:7" x14ac:dyDescent="0.3">
      <c r="A5" t="s">
        <v>6</v>
      </c>
      <c r="B5" s="63" t="s">
        <v>169</v>
      </c>
      <c r="C5">
        <f>SUM(D5:G5)</f>
        <v>2.5</v>
      </c>
      <c r="D5">
        <v>0.625</v>
      </c>
      <c r="E5">
        <v>0.625</v>
      </c>
      <c r="F5">
        <v>0.625</v>
      </c>
      <c r="G5">
        <v>0.625</v>
      </c>
    </row>
    <row r="6" spans="1:7" x14ac:dyDescent="0.3">
      <c r="A6" t="s">
        <v>7</v>
      </c>
      <c r="B6" s="65" t="s">
        <v>170</v>
      </c>
      <c r="C6">
        <f>SUM(D6:G6)</f>
        <v>200</v>
      </c>
      <c r="D6">
        <v>50</v>
      </c>
      <c r="E6">
        <v>50</v>
      </c>
      <c r="F6">
        <v>50</v>
      </c>
      <c r="G6">
        <v>50</v>
      </c>
    </row>
    <row r="8" spans="1:7" x14ac:dyDescent="0.3">
      <c r="A8" s="2" t="s">
        <v>8</v>
      </c>
      <c r="B8" s="2"/>
      <c r="C8" s="2">
        <f>-C3-C4-C5+C6</f>
        <v>-242.5</v>
      </c>
      <c r="D8" s="2">
        <f>-D3-D4-D5+D6</f>
        <v>-60.625</v>
      </c>
      <c r="E8" s="2">
        <f>-E3-E4-E5+E6</f>
        <v>-60.625</v>
      </c>
      <c r="F8" s="2">
        <f>-F3-F4-F5+F6</f>
        <v>-60.625</v>
      </c>
      <c r="G8" s="2">
        <f>-G3-G4-G5+G6</f>
        <v>-60.625</v>
      </c>
    </row>
    <row r="10" spans="1:7" x14ac:dyDescent="0.3">
      <c r="A10" t="s">
        <v>9</v>
      </c>
      <c r="B10" s="63" t="s">
        <v>169</v>
      </c>
      <c r="C10">
        <f>SUM(D10:G10)</f>
        <v>0</v>
      </c>
      <c r="D10">
        <v>0</v>
      </c>
      <c r="E10">
        <v>0</v>
      </c>
      <c r="F10">
        <v>0</v>
      </c>
      <c r="G10">
        <v>0</v>
      </c>
    </row>
    <row r="11" spans="1:7" x14ac:dyDescent="0.3">
      <c r="A11" t="s">
        <v>10</v>
      </c>
      <c r="B11" s="63" t="s">
        <v>169</v>
      </c>
      <c r="C11">
        <f>SUM(D11:G11)</f>
        <v>0</v>
      </c>
      <c r="D11">
        <v>0</v>
      </c>
      <c r="E11">
        <v>0</v>
      </c>
      <c r="F11">
        <v>0</v>
      </c>
      <c r="G11">
        <v>0</v>
      </c>
    </row>
    <row r="13" spans="1:7" x14ac:dyDescent="0.3">
      <c r="A13" s="2" t="s">
        <v>11</v>
      </c>
      <c r="B13" s="2"/>
      <c r="C13" s="2">
        <f>C8-C10+C11</f>
        <v>-242.5</v>
      </c>
      <c r="D13" s="2">
        <f>D8-D10+D11</f>
        <v>-60.625</v>
      </c>
      <c r="E13" s="2">
        <f>E8-E10+E11</f>
        <v>-60.625</v>
      </c>
      <c r="F13" s="2">
        <f>F8-F10+F11</f>
        <v>-60.625</v>
      </c>
      <c r="G13" s="2">
        <f>G8-G10+G11</f>
        <v>-60.625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B201-9859-4B48-93A6-D37BF3669181}">
  <dimension ref="A1:M32"/>
  <sheetViews>
    <sheetView workbookViewId="0">
      <selection activeCell="Y22" sqref="Y22"/>
    </sheetView>
  </sheetViews>
  <sheetFormatPr defaultColWidth="7.21875" defaultRowHeight="12" customHeight="1" x14ac:dyDescent="0.2"/>
  <cols>
    <col min="1" max="2" width="7.21875" style="38"/>
    <col min="3" max="3" width="16" style="38" bestFit="1" customWidth="1"/>
    <col min="4" max="16384" width="7.21875" style="38"/>
  </cols>
  <sheetData>
    <row r="1" spans="1:1" ht="12" customHeight="1" x14ac:dyDescent="0.2">
      <c r="A1" s="59" t="s">
        <v>165</v>
      </c>
    </row>
    <row r="21" spans="3:13" ht="19.5" customHeight="1" x14ac:dyDescent="0.2">
      <c r="C21" s="34" t="s">
        <v>166</v>
      </c>
      <c r="D21" s="35"/>
      <c r="E21" s="35"/>
      <c r="F21" s="36"/>
      <c r="G21" s="36"/>
      <c r="H21" s="36"/>
      <c r="I21" s="36"/>
      <c r="J21" s="36"/>
      <c r="K21" s="36"/>
      <c r="L21" s="36"/>
      <c r="M21" s="37"/>
    </row>
    <row r="22" spans="3:13" ht="20.399999999999999" x14ac:dyDescent="0.2">
      <c r="C22" s="39"/>
      <c r="D22" s="40" t="s">
        <v>0</v>
      </c>
      <c r="E22" s="40" t="s">
        <v>154</v>
      </c>
      <c r="F22" s="41" t="s">
        <v>155</v>
      </c>
      <c r="G22" s="42" t="s">
        <v>156</v>
      </c>
      <c r="H22" s="42" t="s">
        <v>157</v>
      </c>
      <c r="I22" s="42" t="s">
        <v>158</v>
      </c>
      <c r="J22" s="42" t="s">
        <v>159</v>
      </c>
      <c r="K22" s="42" t="s">
        <v>160</v>
      </c>
      <c r="L22" s="42" t="s">
        <v>0</v>
      </c>
      <c r="M22" s="43" t="s">
        <v>161</v>
      </c>
    </row>
    <row r="23" spans="3:13" ht="12" customHeight="1" x14ac:dyDescent="0.2">
      <c r="C23" s="44" t="str">
        <f>'Cash Flow'!$D$1</f>
        <v>Qtr 1</v>
      </c>
      <c r="D23" s="45">
        <f>'Cash Flow'!D8</f>
        <v>-60.625</v>
      </c>
      <c r="E23" s="46"/>
      <c r="F23" s="47">
        <f t="shared" ref="F23:F29" si="0">IF(OR(H23&lt;0,I23&lt;0),CHOOSE(M23,F22+G22-H22+I23,F22+G22-H23+I22,0,0),CHOOSE(M23,F22+G22+H22-I23,F22+G22+H23-I22,0,0))</f>
        <v>0</v>
      </c>
      <c r="G23" s="48">
        <f t="shared" ref="G23:G30" si="1">D23</f>
        <v>-60.625</v>
      </c>
      <c r="H23" s="48">
        <f t="shared" ref="H23:H30" si="2">CHOOSE(M23,IF(E23&gt;0,IF(J23&lt;0,E23+J23,E23),0),IF(E23&gt;0,IF(J23&lt;0,-(E23+J23),-E23),0),IF(J23&lt;0,L23,0),0)</f>
        <v>0</v>
      </c>
      <c r="I23" s="48">
        <f t="shared" ref="I23:I30" si="3">CHOOSE(M23,IF(E23&lt;0,IF(K23&gt;0,-E23-K23,-E23),0),IF(E23&lt;0,IF(K23&gt;0,E23+K23,E23),0),IF(K23&gt;0,L23,0),0)</f>
        <v>0</v>
      </c>
      <c r="J23" s="48">
        <f t="shared" ref="J23:J30" si="4">IF(ISERROR(L22&lt;0),0,IF(L22&lt;0,IF(L23&gt;0,L22,0),0))</f>
        <v>0</v>
      </c>
      <c r="K23" s="48" t="str">
        <f t="shared" ref="K23:K30" si="5">IF(ISERROR(L22&gt;0),0,IF(L22&gt;0,IF(L23&lt;0,L22,0),0))</f>
        <v>Total</v>
      </c>
      <c r="L23" s="48">
        <f t="shared" ref="L23:L30" si="6">IF(ISERROR(IF(E23=0,IF(D23=L22,L22,L22+D23),E23+L22)),E23+D23,IF(E23=0,IF(D23=L22,L22,L22+D23),E23+L22))</f>
        <v>-60.625</v>
      </c>
      <c r="M23" s="49">
        <f t="shared" ref="M23:M30" si="7">IF(G23=0,IF(OR(J23 &lt;0,K23&gt;0),3,IF(L23&gt;0,1,2)),4)</f>
        <v>4</v>
      </c>
    </row>
    <row r="24" spans="3:13" ht="12" customHeight="1" x14ac:dyDescent="0.3">
      <c r="C24" s="32" t="s">
        <v>12</v>
      </c>
      <c r="D24" s="50"/>
      <c r="E24" s="50">
        <f>-'Cash Flow'!E4</f>
        <v>-10</v>
      </c>
      <c r="F24" s="51">
        <f t="shared" si="0"/>
        <v>-60.625</v>
      </c>
      <c r="G24" s="52">
        <f t="shared" si="1"/>
        <v>0</v>
      </c>
      <c r="H24" s="52">
        <f t="shared" ref="H24:H29" si="8">CHOOSE(M24,IF(E24&gt;0,IF(J24&lt;0,E24+J24,E24),0),IF(E24&gt;0,IF(J24&lt;0,-(E24+J24),-E24),0),IF(J24&lt;0,L24,0),0)</f>
        <v>0</v>
      </c>
      <c r="I24" s="52">
        <f t="shared" ref="I24:I29" si="9">CHOOSE(M24,IF(E24&lt;0,IF(K24&gt;0,-E24-K24,-E24),0),IF(E24&lt;0,IF(K24&gt;0,E24+K24,E24),0),IF(K24&gt;0,L24,0),0)</f>
        <v>-10</v>
      </c>
      <c r="J24" s="52">
        <f t="shared" si="4"/>
        <v>0</v>
      </c>
      <c r="K24" s="52">
        <f t="shared" si="5"/>
        <v>0</v>
      </c>
      <c r="L24" s="52">
        <f t="shared" ref="L24:L29" si="10">IF(ISERROR(IF(E24=0,IF(D24=L23,L23,L23+D24),E24+L23)),E24+D24,IF(E24=0,IF(D24=L23,L23,L23+D24),E24+L23))</f>
        <v>-70.625</v>
      </c>
      <c r="M24" s="53">
        <f t="shared" si="7"/>
        <v>2</v>
      </c>
    </row>
    <row r="25" spans="3:13" ht="12" customHeight="1" x14ac:dyDescent="0.3">
      <c r="C25" s="32" t="s">
        <v>13</v>
      </c>
      <c r="D25" s="50"/>
      <c r="E25" s="50">
        <f>-'Cash Flow'!E5</f>
        <v>-0.625</v>
      </c>
      <c r="F25" s="51">
        <f t="shared" si="0"/>
        <v>-70.625</v>
      </c>
      <c r="G25" s="52">
        <f t="shared" si="1"/>
        <v>0</v>
      </c>
      <c r="H25" s="52">
        <f t="shared" si="8"/>
        <v>0</v>
      </c>
      <c r="I25" s="52">
        <f t="shared" si="9"/>
        <v>-0.625</v>
      </c>
      <c r="J25" s="52">
        <f t="shared" si="4"/>
        <v>0</v>
      </c>
      <c r="K25" s="52">
        <f t="shared" si="5"/>
        <v>0</v>
      </c>
      <c r="L25" s="52">
        <f t="shared" si="10"/>
        <v>-71.25</v>
      </c>
      <c r="M25" s="53">
        <f t="shared" si="7"/>
        <v>2</v>
      </c>
    </row>
    <row r="26" spans="3:13" ht="12" customHeight="1" x14ac:dyDescent="0.3">
      <c r="C26" s="32" t="s">
        <v>14</v>
      </c>
      <c r="D26" s="50"/>
      <c r="E26" s="50">
        <f>'Cash Flow'!E6</f>
        <v>50</v>
      </c>
      <c r="F26" s="51">
        <f t="shared" si="0"/>
        <v>-21.25</v>
      </c>
      <c r="G26" s="52">
        <f t="shared" si="1"/>
        <v>0</v>
      </c>
      <c r="H26" s="52">
        <f t="shared" si="8"/>
        <v>-50</v>
      </c>
      <c r="I26" s="52">
        <f t="shared" si="9"/>
        <v>0</v>
      </c>
      <c r="J26" s="52">
        <f t="shared" si="4"/>
        <v>0</v>
      </c>
      <c r="K26" s="52">
        <f t="shared" si="5"/>
        <v>0</v>
      </c>
      <c r="L26" s="52">
        <f t="shared" si="10"/>
        <v>-21.25</v>
      </c>
      <c r="M26" s="53">
        <f t="shared" si="7"/>
        <v>2</v>
      </c>
    </row>
    <row r="27" spans="3:13" ht="12" customHeight="1" x14ac:dyDescent="0.3">
      <c r="C27" s="32" t="s">
        <v>15</v>
      </c>
      <c r="D27" s="50"/>
      <c r="E27" s="50">
        <f>-'Cash Flow'!E10</f>
        <v>0</v>
      </c>
      <c r="F27" s="51">
        <f t="shared" si="0"/>
        <v>-21.25</v>
      </c>
      <c r="G27" s="52">
        <f t="shared" si="1"/>
        <v>0</v>
      </c>
      <c r="H27" s="52">
        <f t="shared" si="8"/>
        <v>0</v>
      </c>
      <c r="I27" s="52">
        <f t="shared" si="9"/>
        <v>0</v>
      </c>
      <c r="J27" s="52">
        <f t="shared" si="4"/>
        <v>0</v>
      </c>
      <c r="K27" s="52">
        <f t="shared" si="5"/>
        <v>0</v>
      </c>
      <c r="L27" s="52">
        <f t="shared" si="10"/>
        <v>-21.25</v>
      </c>
      <c r="M27" s="53">
        <f t="shared" si="7"/>
        <v>2</v>
      </c>
    </row>
    <row r="28" spans="3:13" ht="12" customHeight="1" x14ac:dyDescent="0.3">
      <c r="C28" s="32" t="s">
        <v>16</v>
      </c>
      <c r="D28" s="50"/>
      <c r="E28" s="50">
        <f>-'Cash Flow'!E11</f>
        <v>0</v>
      </c>
      <c r="F28" s="51">
        <f t="shared" si="0"/>
        <v>-21.25</v>
      </c>
      <c r="G28" s="52">
        <f t="shared" si="1"/>
        <v>0</v>
      </c>
      <c r="H28" s="52">
        <f t="shared" si="8"/>
        <v>0</v>
      </c>
      <c r="I28" s="52">
        <f t="shared" si="9"/>
        <v>0</v>
      </c>
      <c r="J28" s="52">
        <f t="shared" si="4"/>
        <v>0</v>
      </c>
      <c r="K28" s="52">
        <f t="shared" si="5"/>
        <v>0</v>
      </c>
      <c r="L28" s="52">
        <f t="shared" si="10"/>
        <v>-21.25</v>
      </c>
      <c r="M28" s="53">
        <f t="shared" si="7"/>
        <v>2</v>
      </c>
    </row>
    <row r="29" spans="3:13" ht="12" customHeight="1" x14ac:dyDescent="0.3">
      <c r="C29" s="32" t="s">
        <v>163</v>
      </c>
      <c r="D29" s="50"/>
      <c r="E29" s="50">
        <f>-'Cash Flow'!E3</f>
        <v>-100</v>
      </c>
      <c r="F29" s="51">
        <f t="shared" si="0"/>
        <v>-21.25</v>
      </c>
      <c r="G29" s="52">
        <f t="shared" si="1"/>
        <v>0</v>
      </c>
      <c r="H29" s="52">
        <f t="shared" si="8"/>
        <v>0</v>
      </c>
      <c r="I29" s="52">
        <f t="shared" si="9"/>
        <v>-100</v>
      </c>
      <c r="J29" s="52">
        <f t="shared" si="4"/>
        <v>0</v>
      </c>
      <c r="K29" s="52">
        <f t="shared" si="5"/>
        <v>0</v>
      </c>
      <c r="L29" s="52">
        <f t="shared" si="10"/>
        <v>-121.25</v>
      </c>
      <c r="M29" s="53">
        <f t="shared" si="7"/>
        <v>2</v>
      </c>
    </row>
    <row r="30" spans="3:13" ht="12" customHeight="1" thickBot="1" x14ac:dyDescent="0.25">
      <c r="C30" s="33" t="str">
        <f>'Cash Flow'!$E$1</f>
        <v>Qtr 2</v>
      </c>
      <c r="D30" s="54">
        <f>'Cash Flow'!E9</f>
        <v>0</v>
      </c>
      <c r="E30" s="54"/>
      <c r="F30" s="55">
        <v>0</v>
      </c>
      <c r="G30" s="56">
        <f t="shared" si="1"/>
        <v>0</v>
      </c>
      <c r="H30" s="56">
        <f t="shared" si="2"/>
        <v>0</v>
      </c>
      <c r="I30" s="56">
        <f t="shared" si="3"/>
        <v>0</v>
      </c>
      <c r="J30" s="56">
        <f t="shared" si="4"/>
        <v>0</v>
      </c>
      <c r="K30" s="56">
        <f t="shared" si="5"/>
        <v>0</v>
      </c>
      <c r="L30" s="56">
        <f t="shared" si="6"/>
        <v>-121.25</v>
      </c>
      <c r="M30" s="57">
        <f t="shared" si="7"/>
        <v>2</v>
      </c>
    </row>
    <row r="32" spans="3:13" ht="12" customHeight="1" x14ac:dyDescent="0.2">
      <c r="C32" s="38" t="s">
        <v>162</v>
      </c>
      <c r="D32" s="58">
        <f>D23+SUM(E23:E29)-D30</f>
        <v>-121.25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F701-24B7-410F-A026-3A80A2DABD5A}">
  <dimension ref="A2:B43"/>
  <sheetViews>
    <sheetView workbookViewId="0">
      <selection activeCell="B5" sqref="B5"/>
    </sheetView>
  </sheetViews>
  <sheetFormatPr defaultRowHeight="14.4" x14ac:dyDescent="0.3"/>
  <cols>
    <col min="1" max="1" width="148.109375" customWidth="1"/>
    <col min="2" max="2" width="11.44140625" bestFit="1" customWidth="1"/>
  </cols>
  <sheetData>
    <row r="2" spans="1:2" x14ac:dyDescent="0.3">
      <c r="A2" s="11" t="s">
        <v>38</v>
      </c>
    </row>
    <row r="3" spans="1:2" x14ac:dyDescent="0.3">
      <c r="A3" s="11" t="s">
        <v>39</v>
      </c>
    </row>
    <row r="4" spans="1:2" x14ac:dyDescent="0.3">
      <c r="A4" s="11" t="s">
        <v>40</v>
      </c>
    </row>
    <row r="5" spans="1:2" x14ac:dyDescent="0.3">
      <c r="B5" s="64" t="s">
        <v>197</v>
      </c>
    </row>
    <row r="6" spans="1:2" x14ac:dyDescent="0.3">
      <c r="A6" s="3" t="s">
        <v>17</v>
      </c>
    </row>
    <row r="7" spans="1:2" x14ac:dyDescent="0.3">
      <c r="A7" s="4" t="s">
        <v>171</v>
      </c>
    </row>
    <row r="8" spans="1:2" ht="15.6" x14ac:dyDescent="0.3">
      <c r="A8" s="4" t="s">
        <v>18</v>
      </c>
    </row>
    <row r="9" spans="1:2" x14ac:dyDescent="0.3">
      <c r="A9" s="4" t="s">
        <v>19</v>
      </c>
    </row>
    <row r="10" spans="1:2" ht="15.6" x14ac:dyDescent="0.3">
      <c r="A10" s="4" t="s">
        <v>20</v>
      </c>
    </row>
    <row r="11" spans="1:2" ht="15.6" x14ac:dyDescent="0.3">
      <c r="A11" s="4" t="s">
        <v>172</v>
      </c>
    </row>
    <row r="12" spans="1:2" ht="15.6" x14ac:dyDescent="0.3">
      <c r="A12" s="4" t="s">
        <v>173</v>
      </c>
    </row>
    <row r="13" spans="1:2" x14ac:dyDescent="0.3">
      <c r="A13" s="4"/>
    </row>
    <row r="14" spans="1:2" x14ac:dyDescent="0.3">
      <c r="A14" s="5"/>
    </row>
    <row r="15" spans="1:2" x14ac:dyDescent="0.3">
      <c r="A15" s="3" t="s">
        <v>21</v>
      </c>
    </row>
    <row r="16" spans="1:2" ht="28.8" x14ac:dyDescent="0.3">
      <c r="A16" s="6" t="s">
        <v>22</v>
      </c>
    </row>
    <row r="17" spans="1:1" x14ac:dyDescent="0.3">
      <c r="A17" s="4" t="s">
        <v>23</v>
      </c>
    </row>
    <row r="18" spans="1:1" ht="15.6" x14ac:dyDescent="0.3">
      <c r="A18" s="7" t="s">
        <v>24</v>
      </c>
    </row>
    <row r="19" spans="1:1" ht="15.6" x14ac:dyDescent="0.3">
      <c r="A19" s="7" t="s">
        <v>25</v>
      </c>
    </row>
    <row r="20" spans="1:1" ht="15.6" x14ac:dyDescent="0.3">
      <c r="A20" s="7" t="s">
        <v>26</v>
      </c>
    </row>
    <row r="21" spans="1:1" x14ac:dyDescent="0.3">
      <c r="A21" s="4" t="s">
        <v>19</v>
      </c>
    </row>
    <row r="22" spans="1:1" ht="15.6" x14ac:dyDescent="0.3">
      <c r="A22" s="4" t="s">
        <v>20</v>
      </c>
    </row>
    <row r="23" spans="1:1" ht="15.6" x14ac:dyDescent="0.3">
      <c r="A23" s="4" t="s">
        <v>172</v>
      </c>
    </row>
    <row r="24" spans="1:1" ht="15.6" x14ac:dyDescent="0.3">
      <c r="A24" s="4" t="s">
        <v>173</v>
      </c>
    </row>
    <row r="25" spans="1:1" ht="15.6" x14ac:dyDescent="0.3">
      <c r="A25" s="4" t="s">
        <v>175</v>
      </c>
    </row>
    <row r="26" spans="1:1" ht="15.6" x14ac:dyDescent="0.3">
      <c r="A26" s="4" t="s">
        <v>27</v>
      </c>
    </row>
    <row r="27" spans="1:1" x14ac:dyDescent="0.3">
      <c r="A27" s="4"/>
    </row>
    <row r="28" spans="1:1" x14ac:dyDescent="0.3">
      <c r="A28" s="4"/>
    </row>
    <row r="29" spans="1:1" x14ac:dyDescent="0.3">
      <c r="A29" s="4"/>
    </row>
    <row r="30" spans="1:1" x14ac:dyDescent="0.3">
      <c r="A30" s="3" t="s">
        <v>28</v>
      </c>
    </row>
    <row r="31" spans="1:1" x14ac:dyDescent="0.3">
      <c r="A31" s="4" t="s">
        <v>29</v>
      </c>
    </row>
    <row r="32" spans="1:1" ht="28.8" x14ac:dyDescent="0.3">
      <c r="A32" s="6" t="s">
        <v>30</v>
      </c>
    </row>
    <row r="33" spans="1:1" x14ac:dyDescent="0.3">
      <c r="A33" s="4" t="s">
        <v>31</v>
      </c>
    </row>
    <row r="34" spans="1:1" ht="15.6" x14ac:dyDescent="0.3">
      <c r="A34" s="7" t="s">
        <v>32</v>
      </c>
    </row>
    <row r="35" spans="1:1" ht="15.6" x14ac:dyDescent="0.3">
      <c r="A35" s="8" t="s">
        <v>33</v>
      </c>
    </row>
    <row r="36" spans="1:1" ht="15.6" x14ac:dyDescent="0.3">
      <c r="A36" s="8" t="s">
        <v>34</v>
      </c>
    </row>
    <row r="37" spans="1:1" ht="15.6" x14ac:dyDescent="0.3">
      <c r="A37" s="7" t="s">
        <v>35</v>
      </c>
    </row>
    <row r="38" spans="1:1" x14ac:dyDescent="0.3">
      <c r="A38" s="9" t="s">
        <v>19</v>
      </c>
    </row>
    <row r="39" spans="1:1" ht="15.6" x14ac:dyDescent="0.3">
      <c r="A39" s="4" t="s">
        <v>20</v>
      </c>
    </row>
    <row r="40" spans="1:1" ht="15.6" x14ac:dyDescent="0.3">
      <c r="A40" s="4" t="s">
        <v>173</v>
      </c>
    </row>
    <row r="41" spans="1:1" ht="15.6" x14ac:dyDescent="0.3">
      <c r="A41" s="4" t="s">
        <v>36</v>
      </c>
    </row>
    <row r="42" spans="1:1" x14ac:dyDescent="0.3">
      <c r="A42" s="4" t="s">
        <v>37</v>
      </c>
    </row>
    <row r="43" spans="1:1" x14ac:dyDescent="0.3">
      <c r="A43" s="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3E9BC-3373-485F-98A1-FECE62B71B92}">
  <dimension ref="A2:O25"/>
  <sheetViews>
    <sheetView workbookViewId="0">
      <selection activeCell="B11" sqref="B11"/>
    </sheetView>
  </sheetViews>
  <sheetFormatPr defaultRowHeight="14.4" x14ac:dyDescent="0.3"/>
  <cols>
    <col min="1" max="1" width="11.88671875" customWidth="1"/>
    <col min="2" max="2" width="29.33203125" customWidth="1"/>
    <col min="3" max="3" width="20" bestFit="1" customWidth="1"/>
  </cols>
  <sheetData>
    <row r="2" spans="1:5" x14ac:dyDescent="0.3">
      <c r="B2" s="11" t="s">
        <v>176</v>
      </c>
    </row>
    <row r="3" spans="1:5" x14ac:dyDescent="0.3">
      <c r="B3" s="11" t="s">
        <v>39</v>
      </c>
    </row>
    <row r="4" spans="1:5" x14ac:dyDescent="0.3">
      <c r="B4" s="11" t="s">
        <v>41</v>
      </c>
    </row>
    <row r="5" spans="1:5" x14ac:dyDescent="0.3">
      <c r="B5" s="11" t="s">
        <v>57</v>
      </c>
    </row>
    <row r="6" spans="1:5" x14ac:dyDescent="0.3">
      <c r="B6" s="11" t="s">
        <v>177</v>
      </c>
    </row>
    <row r="7" spans="1:5" x14ac:dyDescent="0.3">
      <c r="B7" s="11"/>
    </row>
    <row r="8" spans="1:5" ht="18" x14ac:dyDescent="0.35">
      <c r="B8" s="12" t="s">
        <v>43</v>
      </c>
    </row>
    <row r="9" spans="1:5" ht="18" x14ac:dyDescent="0.35">
      <c r="B9" s="12" t="s">
        <v>44</v>
      </c>
    </row>
    <row r="11" spans="1:5" x14ac:dyDescent="0.3">
      <c r="B11" s="13" t="s">
        <v>178</v>
      </c>
    </row>
    <row r="13" spans="1:5" x14ac:dyDescent="0.3">
      <c r="B13" s="11" t="s">
        <v>42</v>
      </c>
    </row>
    <row r="14" spans="1:5" x14ac:dyDescent="0.3">
      <c r="B14" t="s">
        <v>49</v>
      </c>
      <c r="C14">
        <v>1000</v>
      </c>
    </row>
    <row r="15" spans="1:5" x14ac:dyDescent="0.3">
      <c r="A15" s="15"/>
      <c r="B15" s="16" t="s">
        <v>45</v>
      </c>
      <c r="C15" s="16" t="s">
        <v>46</v>
      </c>
      <c r="D15" s="16" t="s">
        <v>47</v>
      </c>
      <c r="E15" s="16" t="s">
        <v>48</v>
      </c>
    </row>
    <row r="16" spans="1:5" x14ac:dyDescent="0.3">
      <c r="A16" s="16" t="s">
        <v>14</v>
      </c>
      <c r="B16" s="15">
        <v>100</v>
      </c>
      <c r="C16" s="15">
        <v>200</v>
      </c>
      <c r="D16" s="15">
        <v>300</v>
      </c>
      <c r="E16" s="15">
        <v>400</v>
      </c>
    </row>
    <row r="18" spans="1:15" x14ac:dyDescent="0.3">
      <c r="B18" t="s">
        <v>50</v>
      </c>
      <c r="C18">
        <f>0.625%* C14</f>
        <v>6.25</v>
      </c>
      <c r="D18" s="17" t="s">
        <v>45</v>
      </c>
    </row>
    <row r="19" spans="1:15" x14ac:dyDescent="0.3">
      <c r="B19" t="s">
        <v>51</v>
      </c>
      <c r="C19">
        <f>($C$14-B16)*0.625%</f>
        <v>5.625</v>
      </c>
      <c r="D19" s="17" t="s">
        <v>46</v>
      </c>
    </row>
    <row r="20" spans="1:15" x14ac:dyDescent="0.3">
      <c r="B20" t="s">
        <v>52</v>
      </c>
      <c r="C20">
        <f>($C$14-B16-C16)*0.625%</f>
        <v>4.375</v>
      </c>
      <c r="D20" s="17" t="s">
        <v>47</v>
      </c>
    </row>
    <row r="21" spans="1:15" x14ac:dyDescent="0.3">
      <c r="B21" t="s">
        <v>53</v>
      </c>
      <c r="C21">
        <f>($C$14-B16-C16-D16)*0.625%</f>
        <v>2.5</v>
      </c>
      <c r="D21" s="17" t="s">
        <v>48</v>
      </c>
    </row>
    <row r="22" spans="1:15" x14ac:dyDescent="0.3">
      <c r="B22" t="s">
        <v>54</v>
      </c>
      <c r="C22">
        <f>($C$14-B16-C16-D16-E16)*0.625%</f>
        <v>0</v>
      </c>
      <c r="D22" s="17" t="s">
        <v>55</v>
      </c>
    </row>
    <row r="24" spans="1:15" x14ac:dyDescent="0.3">
      <c r="A24" s="19"/>
      <c r="B24" s="19">
        <v>1</v>
      </c>
      <c r="C24" s="19">
        <f>B24+1</f>
        <v>2</v>
      </c>
      <c r="D24" s="19">
        <f t="shared" ref="D24:M24" si="0">C24+1</f>
        <v>3</v>
      </c>
      <c r="E24" s="19">
        <f t="shared" si="0"/>
        <v>4</v>
      </c>
      <c r="F24" s="19">
        <f t="shared" si="0"/>
        <v>5</v>
      </c>
      <c r="G24" s="19">
        <f t="shared" si="0"/>
        <v>6</v>
      </c>
      <c r="H24" s="19">
        <f t="shared" si="0"/>
        <v>7</v>
      </c>
      <c r="I24" s="19">
        <f t="shared" si="0"/>
        <v>8</v>
      </c>
      <c r="J24" s="19">
        <f t="shared" si="0"/>
        <v>9</v>
      </c>
      <c r="K24" s="19">
        <f t="shared" si="0"/>
        <v>10</v>
      </c>
      <c r="L24" s="19">
        <f t="shared" si="0"/>
        <v>11</v>
      </c>
      <c r="M24" s="19">
        <f t="shared" si="0"/>
        <v>12</v>
      </c>
    </row>
    <row r="25" spans="1:15" x14ac:dyDescent="0.3">
      <c r="A25" s="19" t="s">
        <v>56</v>
      </c>
      <c r="B25" s="20">
        <f>$C$18/3</f>
        <v>2.0833333333333335</v>
      </c>
      <c r="C25" s="20">
        <f t="shared" ref="C25:D25" si="1">$C$18/3</f>
        <v>2.0833333333333335</v>
      </c>
      <c r="D25" s="20">
        <f t="shared" si="1"/>
        <v>2.0833333333333335</v>
      </c>
      <c r="E25" s="20">
        <f>$C$19/3</f>
        <v>1.875</v>
      </c>
      <c r="F25" s="20">
        <f t="shared" ref="F25:G25" si="2">$C$19/3</f>
        <v>1.875</v>
      </c>
      <c r="G25" s="20">
        <f t="shared" si="2"/>
        <v>1.875</v>
      </c>
      <c r="H25" s="20">
        <f>$C$20/3</f>
        <v>1.4583333333333333</v>
      </c>
      <c r="I25" s="20">
        <f t="shared" ref="I25:J25" si="3">$C$20/3</f>
        <v>1.4583333333333333</v>
      </c>
      <c r="J25" s="20">
        <f t="shared" si="3"/>
        <v>1.4583333333333333</v>
      </c>
      <c r="K25" s="20">
        <f>$C$21/3</f>
        <v>0.83333333333333337</v>
      </c>
      <c r="L25" s="20">
        <f t="shared" ref="L25:M25" si="4">$C$21/3</f>
        <v>0.83333333333333337</v>
      </c>
      <c r="M25" s="20">
        <f t="shared" si="4"/>
        <v>0.83333333333333337</v>
      </c>
      <c r="N25" s="18"/>
      <c r="O25" s="18"/>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04711-F8A8-4248-B94D-554FD23558E4}">
  <dimension ref="A2:N21"/>
  <sheetViews>
    <sheetView workbookViewId="0">
      <selection activeCell="B15" sqref="B15"/>
    </sheetView>
  </sheetViews>
  <sheetFormatPr defaultRowHeight="14.4" x14ac:dyDescent="0.3"/>
  <cols>
    <col min="2" max="2" width="16.77734375" customWidth="1"/>
  </cols>
  <sheetData>
    <row r="2" spans="1:14" ht="15.6" x14ac:dyDescent="0.3">
      <c r="B2" s="22" t="s">
        <v>68</v>
      </c>
    </row>
    <row r="3" spans="1:14" x14ac:dyDescent="0.3">
      <c r="B3" s="11" t="s">
        <v>82</v>
      </c>
    </row>
    <row r="6" spans="1:14" x14ac:dyDescent="0.3">
      <c r="B6" s="11" t="s">
        <v>42</v>
      </c>
    </row>
    <row r="7" spans="1:14" x14ac:dyDescent="0.3">
      <c r="B7" s="11" t="s">
        <v>62</v>
      </c>
      <c r="C7" s="11">
        <v>1</v>
      </c>
      <c r="D7" s="11">
        <f>C7+1</f>
        <v>2</v>
      </c>
      <c r="E7" s="11">
        <f t="shared" ref="E7:L7" si="0">D7+1</f>
        <v>3</v>
      </c>
      <c r="F7" s="11">
        <f t="shared" si="0"/>
        <v>4</v>
      </c>
      <c r="G7" s="11">
        <f t="shared" si="0"/>
        <v>5</v>
      </c>
      <c r="H7" s="11">
        <f t="shared" si="0"/>
        <v>6</v>
      </c>
      <c r="I7" s="11">
        <f t="shared" si="0"/>
        <v>7</v>
      </c>
      <c r="J7" s="11">
        <f t="shared" si="0"/>
        <v>8</v>
      </c>
      <c r="K7" s="11">
        <f t="shared" si="0"/>
        <v>9</v>
      </c>
      <c r="L7" s="11">
        <f t="shared" si="0"/>
        <v>10</v>
      </c>
    </row>
    <row r="8" spans="1:14" x14ac:dyDescent="0.3">
      <c r="B8" s="65" t="s">
        <v>168</v>
      </c>
      <c r="C8">
        <v>100</v>
      </c>
    </row>
    <row r="9" spans="1:14" x14ac:dyDescent="0.3">
      <c r="B9" s="63" t="s">
        <v>12</v>
      </c>
      <c r="C9">
        <v>10</v>
      </c>
    </row>
    <row r="11" spans="1:14" x14ac:dyDescent="0.3">
      <c r="B11" s="65" t="s">
        <v>170</v>
      </c>
      <c r="C11">
        <v>10</v>
      </c>
      <c r="D11">
        <v>12</v>
      </c>
      <c r="E11">
        <v>14</v>
      </c>
      <c r="F11">
        <v>16</v>
      </c>
      <c r="G11">
        <v>20</v>
      </c>
      <c r="H11">
        <v>30</v>
      </c>
      <c r="I11">
        <v>40</v>
      </c>
      <c r="J11">
        <v>20</v>
      </c>
      <c r="K11">
        <v>25</v>
      </c>
      <c r="L11">
        <v>30</v>
      </c>
    </row>
    <row r="13" spans="1:14" x14ac:dyDescent="0.3">
      <c r="B13" t="s">
        <v>63</v>
      </c>
      <c r="C13">
        <f>C11-C8-C9</f>
        <v>-100</v>
      </c>
      <c r="D13">
        <f t="shared" ref="D13:K13" si="1">D11-D8-D9</f>
        <v>12</v>
      </c>
      <c r="E13">
        <f t="shared" si="1"/>
        <v>14</v>
      </c>
      <c r="F13">
        <f t="shared" si="1"/>
        <v>16</v>
      </c>
      <c r="G13">
        <f t="shared" si="1"/>
        <v>20</v>
      </c>
      <c r="H13">
        <f t="shared" si="1"/>
        <v>30</v>
      </c>
      <c r="I13">
        <f t="shared" si="1"/>
        <v>40</v>
      </c>
      <c r="J13">
        <f t="shared" si="1"/>
        <v>20</v>
      </c>
      <c r="K13">
        <f t="shared" si="1"/>
        <v>25</v>
      </c>
      <c r="L13">
        <f t="shared" ref="L13" si="2">L11-L8-L9</f>
        <v>30</v>
      </c>
    </row>
    <row r="14" spans="1:14" x14ac:dyDescent="0.3">
      <c r="B14" t="s">
        <v>64</v>
      </c>
      <c r="C14">
        <f>SUM($C$13:C13)</f>
        <v>-100</v>
      </c>
      <c r="D14">
        <f>SUM($C$13:D13)</f>
        <v>-88</v>
      </c>
      <c r="E14">
        <f>SUM($C$13:E13)</f>
        <v>-74</v>
      </c>
      <c r="F14">
        <f>SUM($C$13:F13)</f>
        <v>-58</v>
      </c>
      <c r="G14">
        <f>SUM($C$13:G13)</f>
        <v>-38</v>
      </c>
      <c r="H14">
        <f>SUM($C$13:H13)</f>
        <v>-8</v>
      </c>
      <c r="I14">
        <f>SUM($C$13:I13)</f>
        <v>32</v>
      </c>
      <c r="J14">
        <f>SUM($C$13:J13)</f>
        <v>52</v>
      </c>
      <c r="K14">
        <f>SUM($C$13:K13)</f>
        <v>77</v>
      </c>
      <c r="L14">
        <f>SUM($C$13:L13)</f>
        <v>107</v>
      </c>
    </row>
    <row r="16" spans="1:14" x14ac:dyDescent="0.3">
      <c r="A16" s="23"/>
      <c r="B16" t="s">
        <v>65</v>
      </c>
      <c r="C16" s="23"/>
      <c r="D16" s="23">
        <f>IRR($C$13:D13)</f>
        <v>-0.88</v>
      </c>
      <c r="E16" s="23">
        <f>IRR($C$13:E13)</f>
        <v>-0.56105409357007185</v>
      </c>
      <c r="F16" s="23">
        <f>IRR($C$13:F13)</f>
        <v>-0.32347522717761257</v>
      </c>
      <c r="G16" s="23">
        <f>IRR($C$13:G13)</f>
        <v>-0.15629135102008196</v>
      </c>
      <c r="H16" s="23">
        <f>IRR($C$13:H13)</f>
        <v>-2.3674042683224927E-2</v>
      </c>
      <c r="I16" s="23">
        <f>IRR($C$13:I13)</f>
        <v>6.9482770429151186E-2</v>
      </c>
      <c r="J16" s="25">
        <f>IRR($C$13:J13)</f>
        <v>9.9046390052595523E-2</v>
      </c>
      <c r="K16" s="23">
        <f>IRR($C$13:K13)</f>
        <v>0.12584604339447281</v>
      </c>
      <c r="L16" s="24">
        <f>IRR($C$13:L13)</f>
        <v>0.14858342364764443</v>
      </c>
      <c r="M16" s="23"/>
      <c r="N16" s="23"/>
    </row>
    <row r="19" spans="1:13" x14ac:dyDescent="0.3">
      <c r="B19" t="s">
        <v>66</v>
      </c>
      <c r="J19">
        <f>J14*20%</f>
        <v>10.4</v>
      </c>
    </row>
    <row r="20" spans="1:13" x14ac:dyDescent="0.3">
      <c r="A20" s="10">
        <f>SUM(C20:L20)</f>
        <v>10.4</v>
      </c>
      <c r="B20" s="26" t="s">
        <v>67</v>
      </c>
      <c r="C20" s="26"/>
      <c r="D20" s="26"/>
      <c r="E20" s="26"/>
      <c r="F20" s="26"/>
      <c r="G20" s="26"/>
      <c r="H20" s="26"/>
      <c r="I20" s="26"/>
      <c r="J20" s="26"/>
      <c r="K20" s="26">
        <f>MIN(K11,J19)</f>
        <v>10.4</v>
      </c>
      <c r="L20" s="26"/>
      <c r="M20" s="17" t="s">
        <v>69</v>
      </c>
    </row>
    <row r="21" spans="1:13" x14ac:dyDescent="0.3">
      <c r="A21" s="10">
        <f>SUM(C21:L21)</f>
        <v>8.92</v>
      </c>
      <c r="B21" s="26" t="s">
        <v>73</v>
      </c>
      <c r="C21" s="26"/>
      <c r="D21" s="26"/>
      <c r="E21" s="26"/>
      <c r="F21" s="26"/>
      <c r="G21" s="26"/>
      <c r="H21" s="26"/>
      <c r="I21" s="26"/>
      <c r="J21" s="26"/>
      <c r="K21" s="26">
        <f>(K11-K20)*20%</f>
        <v>2.92</v>
      </c>
      <c r="L21" s="26">
        <f>L11*20%</f>
        <v>6</v>
      </c>
      <c r="M21" s="17"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C0E00-ECE3-4A1D-B2AA-41CED8FB76FC}">
  <dimension ref="A3:I63"/>
  <sheetViews>
    <sheetView workbookViewId="0">
      <selection activeCell="A53" sqref="A53"/>
    </sheetView>
  </sheetViews>
  <sheetFormatPr defaultRowHeight="14.4" x14ac:dyDescent="0.3"/>
  <cols>
    <col min="1" max="1" width="65.5546875" bestFit="1" customWidth="1"/>
    <col min="2" max="2" width="12.6640625" bestFit="1" customWidth="1"/>
    <col min="3" max="3" width="18.44140625" customWidth="1"/>
    <col min="4" max="4" width="16.109375" bestFit="1" customWidth="1"/>
    <col min="5" max="5" width="19.6640625" bestFit="1" customWidth="1"/>
    <col min="6" max="6" width="14.77734375" customWidth="1"/>
  </cols>
  <sheetData>
    <row r="3" spans="1:9" ht="15" thickBot="1" x14ac:dyDescent="0.35">
      <c r="B3" s="27"/>
    </row>
    <row r="4" spans="1:9" ht="15" thickBot="1" x14ac:dyDescent="0.35">
      <c r="B4" s="60" t="s">
        <v>84</v>
      </c>
      <c r="C4" s="61"/>
      <c r="D4" s="61"/>
      <c r="E4" s="61"/>
      <c r="F4" s="61"/>
      <c r="G4" s="62"/>
      <c r="I4" s="11"/>
    </row>
    <row r="5" spans="1:9" x14ac:dyDescent="0.3">
      <c r="A5" s="10" t="s">
        <v>71</v>
      </c>
      <c r="B5">
        <v>1</v>
      </c>
      <c r="C5">
        <f>B5+1</f>
        <v>2</v>
      </c>
      <c r="D5">
        <f t="shared" ref="D5:G5" si="0">C5+1</f>
        <v>3</v>
      </c>
      <c r="E5">
        <f t="shared" si="0"/>
        <v>4</v>
      </c>
      <c r="F5">
        <f t="shared" si="0"/>
        <v>5</v>
      </c>
      <c r="G5">
        <f t="shared" si="0"/>
        <v>6</v>
      </c>
    </row>
    <row r="6" spans="1:9" x14ac:dyDescent="0.3">
      <c r="A6" s="28" t="s">
        <v>179</v>
      </c>
    </row>
    <row r="7" spans="1:9" x14ac:dyDescent="0.3">
      <c r="A7" s="10"/>
    </row>
    <row r="8" spans="1:9" x14ac:dyDescent="0.3">
      <c r="A8" s="10" t="s">
        <v>72</v>
      </c>
      <c r="B8">
        <v>1</v>
      </c>
      <c r="C8">
        <f>B8+1</f>
        <v>2</v>
      </c>
      <c r="D8">
        <f t="shared" ref="D8:G8" si="1">C8+1</f>
        <v>3</v>
      </c>
      <c r="E8">
        <f t="shared" si="1"/>
        <v>4</v>
      </c>
      <c r="F8">
        <f t="shared" si="1"/>
        <v>5</v>
      </c>
      <c r="G8">
        <f t="shared" si="1"/>
        <v>6</v>
      </c>
    </row>
    <row r="9" spans="1:9" x14ac:dyDescent="0.3">
      <c r="A9" s="28" t="s">
        <v>180</v>
      </c>
    </row>
    <row r="10" spans="1:9" x14ac:dyDescent="0.3">
      <c r="A10" s="10"/>
    </row>
    <row r="11" spans="1:9" x14ac:dyDescent="0.3">
      <c r="A11" s="10" t="s">
        <v>76</v>
      </c>
      <c r="B11">
        <v>1</v>
      </c>
      <c r="C11">
        <f>B11+1</f>
        <v>2</v>
      </c>
      <c r="D11">
        <f>C11+1</f>
        <v>3</v>
      </c>
      <c r="E11">
        <f>D11+1</f>
        <v>4</v>
      </c>
      <c r="F11">
        <f>E11+1</f>
        <v>5</v>
      </c>
      <c r="G11">
        <f>F11+1</f>
        <v>6</v>
      </c>
    </row>
    <row r="12" spans="1:9" x14ac:dyDescent="0.3">
      <c r="A12" s="28" t="s">
        <v>181</v>
      </c>
    </row>
    <row r="14" spans="1:9" x14ac:dyDescent="0.3">
      <c r="A14" s="10" t="s">
        <v>77</v>
      </c>
      <c r="B14">
        <v>1</v>
      </c>
      <c r="C14">
        <f>B14+1</f>
        <v>2</v>
      </c>
      <c r="D14">
        <f>C14+1</f>
        <v>3</v>
      </c>
      <c r="E14">
        <f>D14+1</f>
        <v>4</v>
      </c>
      <c r="F14">
        <f>E14+1</f>
        <v>5</v>
      </c>
      <c r="G14">
        <f>F14+1</f>
        <v>6</v>
      </c>
    </row>
    <row r="15" spans="1:9" x14ac:dyDescent="0.3">
      <c r="A15" s="28" t="s">
        <v>182</v>
      </c>
    </row>
    <row r="16" spans="1:9" x14ac:dyDescent="0.3">
      <c r="A16" s="10"/>
    </row>
    <row r="17" spans="1:7" x14ac:dyDescent="0.3">
      <c r="A17" s="10" t="s">
        <v>78</v>
      </c>
      <c r="B17">
        <v>1</v>
      </c>
      <c r="C17">
        <f>B17+1</f>
        <v>2</v>
      </c>
      <c r="D17">
        <f>C17+1</f>
        <v>3</v>
      </c>
      <c r="E17">
        <f>D17+1</f>
        <v>4</v>
      </c>
      <c r="F17">
        <f>E17+1</f>
        <v>5</v>
      </c>
      <c r="G17">
        <f>F17+1</f>
        <v>6</v>
      </c>
    </row>
    <row r="18" spans="1:7" x14ac:dyDescent="0.3">
      <c r="A18" s="28" t="s">
        <v>183</v>
      </c>
    </row>
    <row r="19" spans="1:7" x14ac:dyDescent="0.3">
      <c r="A19" s="10"/>
    </row>
    <row r="20" spans="1:7" x14ac:dyDescent="0.3">
      <c r="A20" s="10" t="s">
        <v>104</v>
      </c>
      <c r="B20">
        <v>1</v>
      </c>
      <c r="C20">
        <f>B20+1</f>
        <v>2</v>
      </c>
      <c r="D20">
        <f>C20+1</f>
        <v>3</v>
      </c>
      <c r="E20">
        <f>D20+1</f>
        <v>4</v>
      </c>
      <c r="F20">
        <f>E20+1</f>
        <v>5</v>
      </c>
      <c r="G20">
        <f>F20+1</f>
        <v>6</v>
      </c>
    </row>
    <row r="21" spans="1:7" x14ac:dyDescent="0.3">
      <c r="A21" s="28" t="s">
        <v>184</v>
      </c>
    </row>
    <row r="22" spans="1:7" x14ac:dyDescent="0.3">
      <c r="A22" s="10"/>
    </row>
    <row r="23" spans="1:7" x14ac:dyDescent="0.3">
      <c r="A23" s="10" t="s">
        <v>146</v>
      </c>
      <c r="B23">
        <v>1</v>
      </c>
      <c r="C23">
        <f>B23+1</f>
        <v>2</v>
      </c>
      <c r="D23">
        <f>C23+1</f>
        <v>3</v>
      </c>
      <c r="E23">
        <f>D23+1</f>
        <v>4</v>
      </c>
      <c r="F23">
        <f>E23+1</f>
        <v>5</v>
      </c>
      <c r="G23">
        <f>F23+1</f>
        <v>6</v>
      </c>
    </row>
    <row r="24" spans="1:7" x14ac:dyDescent="0.3">
      <c r="A24" s="28" t="s">
        <v>185</v>
      </c>
    </row>
    <row r="25" spans="1:7" x14ac:dyDescent="0.3">
      <c r="A25" s="10"/>
    </row>
    <row r="26" spans="1:7" x14ac:dyDescent="0.3">
      <c r="A26" s="10" t="s">
        <v>83</v>
      </c>
      <c r="B26">
        <v>1</v>
      </c>
      <c r="C26">
        <f>B26+1</f>
        <v>2</v>
      </c>
      <c r="D26">
        <f>C26+1</f>
        <v>3</v>
      </c>
      <c r="E26">
        <f>D26+1</f>
        <v>4</v>
      </c>
      <c r="F26">
        <f>E26+1</f>
        <v>5</v>
      </c>
      <c r="G26">
        <f>F26+1</f>
        <v>6</v>
      </c>
    </row>
    <row r="27" spans="1:7" x14ac:dyDescent="0.3">
      <c r="A27" s="28" t="s">
        <v>186</v>
      </c>
    </row>
    <row r="29" spans="1:7" x14ac:dyDescent="0.3">
      <c r="A29" s="10" t="s">
        <v>101</v>
      </c>
      <c r="B29">
        <v>1</v>
      </c>
      <c r="C29">
        <f>B29+1</f>
        <v>2</v>
      </c>
      <c r="D29">
        <f>C29+1</f>
        <v>3</v>
      </c>
      <c r="E29">
        <f>D29+1</f>
        <v>4</v>
      </c>
      <c r="F29">
        <f>E29+1</f>
        <v>5</v>
      </c>
      <c r="G29">
        <f>F29+1</f>
        <v>6</v>
      </c>
    </row>
    <row r="30" spans="1:7" x14ac:dyDescent="0.3">
      <c r="A30" s="28" t="s">
        <v>187</v>
      </c>
    </row>
    <row r="32" spans="1:7" x14ac:dyDescent="0.3">
      <c r="A32" s="10" t="s">
        <v>102</v>
      </c>
      <c r="B32">
        <v>1</v>
      </c>
      <c r="C32">
        <f>B32+1</f>
        <v>2</v>
      </c>
      <c r="D32">
        <f>C32+1</f>
        <v>3</v>
      </c>
      <c r="E32">
        <f>D32+1</f>
        <v>4</v>
      </c>
      <c r="F32">
        <f>E32+1</f>
        <v>5</v>
      </c>
      <c r="G32">
        <f>F32+1</f>
        <v>6</v>
      </c>
    </row>
    <row r="33" spans="1:7" x14ac:dyDescent="0.3">
      <c r="A33" s="28" t="s">
        <v>188</v>
      </c>
    </row>
    <row r="35" spans="1:7" x14ac:dyDescent="0.3">
      <c r="A35" s="10" t="s">
        <v>103</v>
      </c>
      <c r="B35">
        <v>1</v>
      </c>
      <c r="C35">
        <f>B35+1</f>
        <v>2</v>
      </c>
      <c r="D35">
        <f>C35+1</f>
        <v>3</v>
      </c>
      <c r="E35">
        <f>D35+1</f>
        <v>4</v>
      </c>
      <c r="F35">
        <f>E35+1</f>
        <v>5</v>
      </c>
      <c r="G35">
        <f>F35+1</f>
        <v>6</v>
      </c>
    </row>
    <row r="36" spans="1:7" x14ac:dyDescent="0.3">
      <c r="A36" s="28" t="s">
        <v>189</v>
      </c>
    </row>
    <row r="38" spans="1:7" x14ac:dyDescent="0.3">
      <c r="A38" s="10" t="s">
        <v>74</v>
      </c>
      <c r="B38">
        <v>1</v>
      </c>
      <c r="C38">
        <f>B38+1</f>
        <v>2</v>
      </c>
      <c r="D38">
        <f>C38+1</f>
        <v>3</v>
      </c>
      <c r="E38">
        <f>D38+1</f>
        <v>4</v>
      </c>
      <c r="F38">
        <f>E38+1</f>
        <v>5</v>
      </c>
      <c r="G38">
        <f>F38+1</f>
        <v>6</v>
      </c>
    </row>
    <row r="39" spans="1:7" x14ac:dyDescent="0.3">
      <c r="A39" t="s">
        <v>190</v>
      </c>
    </row>
    <row r="41" spans="1:7" x14ac:dyDescent="0.3">
      <c r="A41" s="67" t="s">
        <v>75</v>
      </c>
      <c r="B41" s="68">
        <v>1</v>
      </c>
      <c r="C41" s="68">
        <f>B41+1</f>
        <v>2</v>
      </c>
      <c r="D41" s="68">
        <f>C41+1</f>
        <v>3</v>
      </c>
      <c r="E41" s="68">
        <f>D41+1</f>
        <v>4</v>
      </c>
      <c r="F41" s="68">
        <f>E41+1</f>
        <v>5</v>
      </c>
      <c r="G41" s="68">
        <f>F41+1</f>
        <v>6</v>
      </c>
    </row>
    <row r="42" spans="1:7" x14ac:dyDescent="0.3">
      <c r="A42" s="68" t="s">
        <v>195</v>
      </c>
      <c r="B42" s="68"/>
      <c r="C42" s="68"/>
      <c r="D42" s="68"/>
      <c r="E42" s="68"/>
      <c r="F42" s="68"/>
      <c r="G42" s="68"/>
    </row>
    <row r="43" spans="1:7" x14ac:dyDescent="0.3">
      <c r="A43" s="68"/>
      <c r="B43" s="68"/>
      <c r="C43" s="68"/>
      <c r="D43" s="68"/>
      <c r="E43" s="68"/>
      <c r="F43" s="68"/>
      <c r="G43" s="68"/>
    </row>
    <row r="44" spans="1:7" x14ac:dyDescent="0.3">
      <c r="A44" s="70" t="s">
        <v>79</v>
      </c>
      <c r="B44" s="68">
        <v>1</v>
      </c>
      <c r="C44" s="68">
        <f>B44+1</f>
        <v>2</v>
      </c>
      <c r="D44" s="68">
        <f>C44+1</f>
        <v>3</v>
      </c>
      <c r="E44" s="68">
        <f>D44+1</f>
        <v>4</v>
      </c>
      <c r="F44" s="68">
        <f>E44+1</f>
        <v>5</v>
      </c>
      <c r="G44" s="68">
        <f>F44+1</f>
        <v>6</v>
      </c>
    </row>
    <row r="45" spans="1:7" x14ac:dyDescent="0.3">
      <c r="A45" s="69" t="s">
        <v>99</v>
      </c>
      <c r="B45" s="68"/>
      <c r="C45" s="68"/>
      <c r="D45" s="68"/>
      <c r="E45" s="68"/>
      <c r="F45" s="68"/>
      <c r="G45" s="68"/>
    </row>
    <row r="46" spans="1:7" x14ac:dyDescent="0.3">
      <c r="A46" s="68"/>
      <c r="B46" s="68"/>
      <c r="C46" s="68"/>
      <c r="D46" s="68"/>
      <c r="E46" s="68"/>
      <c r="F46" s="68"/>
      <c r="G46" s="68"/>
    </row>
    <row r="47" spans="1:7" x14ac:dyDescent="0.3">
      <c r="A47" s="70" t="s">
        <v>80</v>
      </c>
      <c r="B47" s="68">
        <v>1</v>
      </c>
      <c r="C47" s="68">
        <f>B47+1</f>
        <v>2</v>
      </c>
      <c r="D47" s="68">
        <f>C47+1</f>
        <v>3</v>
      </c>
      <c r="E47" s="68">
        <f>D47+1</f>
        <v>4</v>
      </c>
      <c r="F47" s="68">
        <f>E47+1</f>
        <v>5</v>
      </c>
      <c r="G47" s="68">
        <f>F47+1</f>
        <v>6</v>
      </c>
    </row>
    <row r="48" spans="1:7" x14ac:dyDescent="0.3">
      <c r="A48" s="69" t="s">
        <v>99</v>
      </c>
      <c r="B48" s="68"/>
      <c r="C48" s="68"/>
      <c r="D48" s="68"/>
      <c r="E48" s="68"/>
      <c r="F48" s="68"/>
      <c r="G48" s="68"/>
    </row>
    <row r="49" spans="1:7" x14ac:dyDescent="0.3">
      <c r="A49" s="69"/>
      <c r="B49" s="68"/>
      <c r="C49" s="68"/>
      <c r="D49" s="68"/>
      <c r="E49" s="68"/>
      <c r="F49" s="68"/>
      <c r="G49" s="68"/>
    </row>
    <row r="50" spans="1:7" x14ac:dyDescent="0.3">
      <c r="A50" s="70" t="s">
        <v>81</v>
      </c>
      <c r="B50" s="68">
        <v>1</v>
      </c>
      <c r="C50" s="68">
        <f>B50+1</f>
        <v>2</v>
      </c>
      <c r="D50" s="68">
        <f>C50+1</f>
        <v>3</v>
      </c>
      <c r="E50" s="68">
        <f>D50+1</f>
        <v>4</v>
      </c>
      <c r="F50" s="68">
        <f>E50+1</f>
        <v>5</v>
      </c>
      <c r="G50" s="68">
        <f>F50+1</f>
        <v>6</v>
      </c>
    </row>
    <row r="51" spans="1:7" x14ac:dyDescent="0.3">
      <c r="A51" s="69" t="s">
        <v>99</v>
      </c>
      <c r="B51" s="68"/>
      <c r="C51" s="68"/>
      <c r="D51" s="68"/>
      <c r="E51" s="68"/>
      <c r="F51" s="68"/>
      <c r="G51" s="68"/>
    </row>
    <row r="53" spans="1:7" x14ac:dyDescent="0.3">
      <c r="A53" s="71" t="s">
        <v>196</v>
      </c>
    </row>
    <row r="54" spans="1:7" x14ac:dyDescent="0.3">
      <c r="A54" s="28"/>
    </row>
    <row r="55" spans="1:7" x14ac:dyDescent="0.3">
      <c r="A55" s="28"/>
    </row>
    <row r="56" spans="1:7" x14ac:dyDescent="0.3">
      <c r="A56" s="28"/>
    </row>
    <row r="57" spans="1:7" x14ac:dyDescent="0.3">
      <c r="A57" s="28"/>
    </row>
    <row r="58" spans="1:7" x14ac:dyDescent="0.3">
      <c r="A58" s="10"/>
    </row>
    <row r="60" spans="1:7" x14ac:dyDescent="0.3">
      <c r="A60" s="11" t="s">
        <v>148</v>
      </c>
    </row>
    <row r="61" spans="1:7" x14ac:dyDescent="0.3">
      <c r="A61" s="11" t="s">
        <v>147</v>
      </c>
    </row>
    <row r="62" spans="1:7" x14ac:dyDescent="0.3">
      <c r="A62" s="66" t="s">
        <v>168</v>
      </c>
      <c r="B62" s="66" t="s">
        <v>191</v>
      </c>
      <c r="C62" s="66" t="s">
        <v>192</v>
      </c>
      <c r="D62" s="66" t="s">
        <v>170</v>
      </c>
      <c r="E62" s="66" t="s">
        <v>193</v>
      </c>
      <c r="F62" s="66" t="s">
        <v>194</v>
      </c>
    </row>
    <row r="63" spans="1:7" x14ac:dyDescent="0.3">
      <c r="A63" s="14">
        <v>50</v>
      </c>
      <c r="B63" s="14">
        <v>70</v>
      </c>
      <c r="C63" s="14">
        <v>30</v>
      </c>
      <c r="D63" s="14">
        <v>35</v>
      </c>
      <c r="E63" s="14">
        <f>B63-D63</f>
        <v>35</v>
      </c>
      <c r="F63" s="14">
        <f>B63-A63</f>
        <v>20</v>
      </c>
    </row>
  </sheetData>
  <mergeCells count="1">
    <mergeCell ref="B4:G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3B995-73B3-479E-8117-A71C57EC0999}">
  <sheetPr>
    <tabColor rgb="FFFF0000"/>
  </sheetPr>
  <dimension ref="A2:F24"/>
  <sheetViews>
    <sheetView workbookViewId="0">
      <selection activeCell="C24" sqref="C24"/>
    </sheetView>
  </sheetViews>
  <sheetFormatPr defaultRowHeight="14.4" x14ac:dyDescent="0.3"/>
  <cols>
    <col min="1" max="1" width="69.33203125" customWidth="1"/>
    <col min="2" max="2" width="37.6640625" customWidth="1"/>
    <col min="3" max="3" width="37.21875" bestFit="1" customWidth="1"/>
    <col min="4" max="4" width="47.33203125" bestFit="1" customWidth="1"/>
    <col min="5" max="5" width="59.44140625" bestFit="1" customWidth="1"/>
    <col min="6" max="6" width="80.77734375" bestFit="1" customWidth="1"/>
  </cols>
  <sheetData>
    <row r="2" spans="1:6" x14ac:dyDescent="0.3">
      <c r="A2" s="11" t="s">
        <v>123</v>
      </c>
    </row>
    <row r="3" spans="1:6" x14ac:dyDescent="0.3">
      <c r="B3" s="29" t="s">
        <v>126</v>
      </c>
      <c r="C3" s="29" t="s">
        <v>127</v>
      </c>
      <c r="D3" s="29" t="s">
        <v>128</v>
      </c>
      <c r="E3" s="30" t="s">
        <v>137</v>
      </c>
    </row>
    <row r="4" spans="1:6" x14ac:dyDescent="0.3">
      <c r="A4" s="1" t="s">
        <v>130</v>
      </c>
      <c r="B4" s="1" t="s">
        <v>117</v>
      </c>
      <c r="C4" s="1" t="s">
        <v>125</v>
      </c>
      <c r="D4" s="1" t="s">
        <v>122</v>
      </c>
      <c r="E4" s="1" t="s">
        <v>129</v>
      </c>
    </row>
    <row r="5" spans="1:6" x14ac:dyDescent="0.3">
      <c r="A5" s="14" t="s">
        <v>118</v>
      </c>
      <c r="B5" s="14"/>
    </row>
    <row r="6" spans="1:6" x14ac:dyDescent="0.3">
      <c r="A6" s="14" t="s">
        <v>119</v>
      </c>
      <c r="B6" s="14"/>
    </row>
    <row r="7" spans="1:6" x14ac:dyDescent="0.3">
      <c r="A7" s="14" t="s">
        <v>120</v>
      </c>
      <c r="B7" s="14"/>
    </row>
    <row r="8" spans="1:6" x14ac:dyDescent="0.3">
      <c r="A8" s="14" t="s">
        <v>121</v>
      </c>
      <c r="B8" s="14"/>
    </row>
    <row r="9" spans="1:6" x14ac:dyDescent="0.3">
      <c r="B9" s="14"/>
    </row>
    <row r="10" spans="1:6" x14ac:dyDescent="0.3">
      <c r="A10" s="11" t="s">
        <v>123</v>
      </c>
    </row>
    <row r="11" spans="1:6" x14ac:dyDescent="0.3">
      <c r="B11" s="29" t="s">
        <v>126</v>
      </c>
      <c r="C11" s="29" t="s">
        <v>127</v>
      </c>
      <c r="D11" s="29" t="s">
        <v>128</v>
      </c>
      <c r="E11" s="30" t="s">
        <v>140</v>
      </c>
      <c r="F11" s="30" t="s">
        <v>141</v>
      </c>
    </row>
    <row r="12" spans="1:6" x14ac:dyDescent="0.3">
      <c r="A12" s="1" t="s">
        <v>131</v>
      </c>
      <c r="B12" s="1" t="s">
        <v>139</v>
      </c>
      <c r="C12" s="1" t="s">
        <v>135</v>
      </c>
      <c r="D12" s="1" t="s">
        <v>136</v>
      </c>
      <c r="E12" s="1" t="s">
        <v>138</v>
      </c>
      <c r="F12" s="1" t="s">
        <v>142</v>
      </c>
    </row>
    <row r="13" spans="1:6" x14ac:dyDescent="0.3">
      <c r="A13" s="31" t="s">
        <v>132</v>
      </c>
    </row>
    <row r="14" spans="1:6" x14ac:dyDescent="0.3">
      <c r="A14" s="31" t="s">
        <v>133</v>
      </c>
    </row>
    <row r="15" spans="1:6" x14ac:dyDescent="0.3">
      <c r="A15" s="31" t="s">
        <v>134</v>
      </c>
    </row>
    <row r="17" spans="1:1" x14ac:dyDescent="0.3">
      <c r="A17" s="10"/>
    </row>
    <row r="18" spans="1:1" x14ac:dyDescent="0.3">
      <c r="A18" s="10"/>
    </row>
    <row r="19" spans="1:1" x14ac:dyDescent="0.3">
      <c r="A19" s="10"/>
    </row>
    <row r="20" spans="1:1" x14ac:dyDescent="0.3">
      <c r="A20" s="10" t="s">
        <v>153</v>
      </c>
    </row>
    <row r="21" spans="1:1" x14ac:dyDescent="0.3">
      <c r="A21" s="28" t="s">
        <v>149</v>
      </c>
    </row>
    <row r="22" spans="1:1" x14ac:dyDescent="0.3">
      <c r="A22" s="28" t="s">
        <v>150</v>
      </c>
    </row>
    <row r="23" spans="1:1" x14ac:dyDescent="0.3">
      <c r="A23" s="28" t="s">
        <v>151</v>
      </c>
    </row>
    <row r="24" spans="1:1" x14ac:dyDescent="0.3">
      <c r="A24" s="28" t="s">
        <v>152</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E6215-15AD-45C2-999B-BD7719C7B5E8}">
  <dimension ref="B4:F16"/>
  <sheetViews>
    <sheetView workbookViewId="0">
      <selection activeCell="F9" sqref="F9"/>
    </sheetView>
  </sheetViews>
  <sheetFormatPr defaultRowHeight="14.4" x14ac:dyDescent="0.3"/>
  <cols>
    <col min="2" max="2" width="20.88671875" customWidth="1"/>
    <col min="4" max="4" width="19.21875" bestFit="1" customWidth="1"/>
    <col min="5" max="5" width="16.21875" bestFit="1" customWidth="1"/>
    <col min="6" max="6" width="19.6640625" bestFit="1" customWidth="1"/>
  </cols>
  <sheetData>
    <row r="4" spans="2:6" x14ac:dyDescent="0.3">
      <c r="B4" s="11" t="s">
        <v>143</v>
      </c>
    </row>
    <row r="6" spans="2:6" x14ac:dyDescent="0.3">
      <c r="B6" s="11" t="s">
        <v>145</v>
      </c>
    </row>
    <row r="7" spans="2:6" x14ac:dyDescent="0.3">
      <c r="B7" s="11" t="s">
        <v>147</v>
      </c>
    </row>
    <row r="8" spans="2:6" x14ac:dyDescent="0.3">
      <c r="B8" s="66" t="s">
        <v>168</v>
      </c>
      <c r="C8" s="66" t="s">
        <v>191</v>
      </c>
      <c r="D8" s="66" t="s">
        <v>192</v>
      </c>
      <c r="E8" s="66" t="s">
        <v>170</v>
      </c>
      <c r="F8" s="66" t="s">
        <v>193</v>
      </c>
    </row>
    <row r="9" spans="2:6" x14ac:dyDescent="0.3">
      <c r="B9">
        <v>50</v>
      </c>
      <c r="C9">
        <v>70</v>
      </c>
      <c r="D9">
        <v>30</v>
      </c>
      <c r="E9">
        <v>35</v>
      </c>
      <c r="F9">
        <f>C9-E9</f>
        <v>35</v>
      </c>
    </row>
    <row r="16" spans="2:6" x14ac:dyDescent="0.3">
      <c r="B16" s="1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ECD8-227F-4344-A187-F4D0B0789D00}">
  <dimension ref="A1:C20"/>
  <sheetViews>
    <sheetView tabSelected="1" workbookViewId="0">
      <selection activeCell="L18" sqref="L18"/>
    </sheetView>
  </sheetViews>
  <sheetFormatPr defaultRowHeight="14.4" x14ac:dyDescent="0.3"/>
  <cols>
    <col min="1" max="1" width="36.77734375" customWidth="1"/>
    <col min="3" max="3" width="23.5546875" bestFit="1" customWidth="1"/>
  </cols>
  <sheetData>
    <row r="1" spans="1:3" x14ac:dyDescent="0.3">
      <c r="A1" s="10" t="s">
        <v>144</v>
      </c>
    </row>
    <row r="2" spans="1:3" x14ac:dyDescent="0.3">
      <c r="A2" s="27" t="s">
        <v>58</v>
      </c>
      <c r="C2" s="27" t="s">
        <v>105</v>
      </c>
    </row>
    <row r="3" spans="1:3" x14ac:dyDescent="0.3">
      <c r="A3" s="21" t="s">
        <v>87</v>
      </c>
      <c r="C3" s="14" t="s">
        <v>106</v>
      </c>
    </row>
    <row r="4" spans="1:3" x14ac:dyDescent="0.3">
      <c r="A4" s="21" t="s">
        <v>91</v>
      </c>
      <c r="C4" s="14" t="s">
        <v>112</v>
      </c>
    </row>
    <row r="5" spans="1:3" x14ac:dyDescent="0.3">
      <c r="A5" s="21" t="s">
        <v>92</v>
      </c>
      <c r="C5" s="14" t="s">
        <v>107</v>
      </c>
    </row>
    <row r="6" spans="1:3" x14ac:dyDescent="0.3">
      <c r="A6" s="21" t="s">
        <v>93</v>
      </c>
      <c r="C6" s="14" t="s">
        <v>108</v>
      </c>
    </row>
    <row r="7" spans="1:3" x14ac:dyDescent="0.3">
      <c r="A7" s="21" t="s">
        <v>94</v>
      </c>
      <c r="C7" s="14" t="s">
        <v>109</v>
      </c>
    </row>
    <row r="8" spans="1:3" x14ac:dyDescent="0.3">
      <c r="A8" s="21" t="s">
        <v>95</v>
      </c>
      <c r="C8" s="14" t="s">
        <v>113</v>
      </c>
    </row>
    <row r="9" spans="1:3" x14ac:dyDescent="0.3">
      <c r="A9" s="21" t="s">
        <v>88</v>
      </c>
      <c r="C9" s="14" t="s">
        <v>110</v>
      </c>
    </row>
    <row r="10" spans="1:3" x14ac:dyDescent="0.3">
      <c r="A10" s="21" t="s">
        <v>89</v>
      </c>
      <c r="C10" s="14" t="s">
        <v>111</v>
      </c>
    </row>
    <row r="11" spans="1:3" x14ac:dyDescent="0.3">
      <c r="A11" s="21" t="s">
        <v>90</v>
      </c>
      <c r="C11" s="14" t="s">
        <v>114</v>
      </c>
    </row>
    <row r="12" spans="1:3" x14ac:dyDescent="0.3">
      <c r="A12" s="21" t="s">
        <v>59</v>
      </c>
      <c r="C12" s="14" t="s">
        <v>115</v>
      </c>
    </row>
    <row r="13" spans="1:3" x14ac:dyDescent="0.3">
      <c r="A13" s="21" t="s">
        <v>124</v>
      </c>
      <c r="C13" s="14" t="s">
        <v>116</v>
      </c>
    </row>
    <row r="14" spans="1:3" x14ac:dyDescent="0.3">
      <c r="A14" s="21" t="s">
        <v>60</v>
      </c>
    </row>
    <row r="15" spans="1:3" x14ac:dyDescent="0.3">
      <c r="A15" s="21" t="s">
        <v>86</v>
      </c>
    </row>
    <row r="16" spans="1:3" x14ac:dyDescent="0.3">
      <c r="A16" s="21" t="s">
        <v>61</v>
      </c>
    </row>
    <row r="17" spans="1:1" x14ac:dyDescent="0.3">
      <c r="A17" s="21" t="s">
        <v>98</v>
      </c>
    </row>
    <row r="18" spans="1:1" x14ac:dyDescent="0.3">
      <c r="A18" s="21" t="s">
        <v>96</v>
      </c>
    </row>
    <row r="19" spans="1:1" x14ac:dyDescent="0.3">
      <c r="A19" s="21" t="s">
        <v>97</v>
      </c>
    </row>
    <row r="20" spans="1:1" x14ac:dyDescent="0.3">
      <c r="A20" s="21" t="s">
        <v>100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Cash Flow</vt:lpstr>
      <vt:lpstr>Waterfall</vt:lpstr>
      <vt:lpstr>Deployment Fee Calculation</vt:lpstr>
      <vt:lpstr>Admin Fee Calculation</vt:lpstr>
      <vt:lpstr>Catch-Up &amp; Performance Fee</vt:lpstr>
      <vt:lpstr>Management Reports</vt:lpstr>
      <vt:lpstr>Monitoring Reports</vt:lpstr>
      <vt:lpstr>Provider Reports</vt:lpstr>
      <vt:lpstr>Filters &amp;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dc:creator>
  <cp:lastModifiedBy>SHANTANU</cp:lastModifiedBy>
  <dcterms:created xsi:type="dcterms:W3CDTF">2022-05-16T20:17:43Z</dcterms:created>
  <dcterms:modified xsi:type="dcterms:W3CDTF">2022-05-24T16:52:57Z</dcterms:modified>
</cp:coreProperties>
</file>