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rist\OneDrive\Desktop\Material Ing. Mecatrónica\12vo semestre\Automatización de Procesos de Manufactura\"/>
    </mc:Choice>
  </mc:AlternateContent>
  <xr:revisionPtr revIDLastSave="0" documentId="13_ncr:1_{299C5188-41AF-48AF-8AAB-1426BE2CB02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utomatizado" sheetId="1" r:id="rId1"/>
    <sheet name="Actu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" l="1"/>
  <c r="I38" i="2"/>
  <c r="D71" i="2" s="1"/>
  <c r="D64" i="1" l="1"/>
  <c r="K21" i="1"/>
  <c r="C22" i="1" s="1"/>
  <c r="J21" i="1"/>
  <c r="I21" i="1"/>
  <c r="H21" i="1"/>
  <c r="N57" i="2"/>
  <c r="N56" i="2" s="1"/>
  <c r="I42" i="2"/>
  <c r="I41" i="2"/>
  <c r="I39" i="1"/>
  <c r="D58" i="1"/>
  <c r="I43" i="1" s="1"/>
  <c r="I46" i="1" s="1"/>
  <c r="I34" i="1"/>
  <c r="I38" i="1" s="1"/>
  <c r="I47" i="2"/>
  <c r="Q53" i="1"/>
  <c r="K27" i="2"/>
  <c r="C25" i="2" s="1"/>
  <c r="J27" i="2"/>
  <c r="I27" i="2"/>
  <c r="H27" i="2"/>
  <c r="D63" i="2"/>
  <c r="I44" i="2" s="1"/>
  <c r="I36" i="2"/>
  <c r="D59" i="2" s="1"/>
  <c r="C24" i="1" l="1"/>
  <c r="D54" i="1"/>
  <c r="D61" i="2"/>
  <c r="C27" i="2"/>
  <c r="C31" i="2" s="1"/>
  <c r="C33" i="2" s="1"/>
  <c r="D65" i="2"/>
  <c r="D66" i="1"/>
  <c r="D50" i="1"/>
  <c r="D62" i="1"/>
  <c r="D60" i="1"/>
  <c r="D52" i="1"/>
  <c r="D56" i="1"/>
  <c r="S22" i="1"/>
  <c r="I40" i="2" l="1"/>
  <c r="D57" i="2"/>
  <c r="D67" i="2"/>
  <c r="D69" i="2"/>
  <c r="D73" i="2" s="1"/>
  <c r="D68" i="1"/>
  <c r="S20" i="1" s="1"/>
  <c r="S25" i="2"/>
  <c r="C28" i="1"/>
  <c r="C30" i="1" s="1"/>
  <c r="S18" i="1" s="1"/>
  <c r="S21" i="2"/>
  <c r="D55" i="2"/>
  <c r="S23" i="2" l="1"/>
  <c r="S27" i="2" s="1"/>
  <c r="S24" i="1"/>
</calcChain>
</file>

<file path=xl/sharedStrings.xml><?xml version="1.0" encoding="utf-8"?>
<sst xmlns="http://schemas.openxmlformats.org/spreadsheetml/2006/main" count="109" uniqueCount="56">
  <si>
    <t>KPIs</t>
  </si>
  <si>
    <t xml:space="preserve">volumen real de produccion </t>
  </si>
  <si>
    <t>Salida de defectuosos</t>
  </si>
  <si>
    <t>Q</t>
  </si>
  <si>
    <t>proceso</t>
  </si>
  <si>
    <t>working</t>
  </si>
  <si>
    <t>waiting</t>
  </si>
  <si>
    <t>blocked</t>
  </si>
  <si>
    <t>failed</t>
  </si>
  <si>
    <t xml:space="preserve">prom </t>
  </si>
  <si>
    <t>Indicadores</t>
  </si>
  <si>
    <t>Valor [min]</t>
  </si>
  <si>
    <t>A</t>
  </si>
  <si>
    <t>Tiempos de inactividad planeados [failed]</t>
  </si>
  <si>
    <t>PE</t>
  </si>
  <si>
    <t>Tiempos de inactividad  NO planeados [Blocked and waiting]</t>
  </si>
  <si>
    <t>Tiempo total de la planta</t>
  </si>
  <si>
    <t>OEE</t>
  </si>
  <si>
    <t>Tiempo de ejecucion real</t>
  </si>
  <si>
    <t xml:space="preserve">Volumen real de producción </t>
  </si>
  <si>
    <t>Tiempo de ciclo real [min]</t>
  </si>
  <si>
    <t>Tiempo de ciclo diseñado [min]</t>
  </si>
  <si>
    <t xml:space="preserve">Volumen real de producción en % </t>
  </si>
  <si>
    <t>Tiempo de ciclo real en %</t>
  </si>
  <si>
    <t>Volumen producción teorica</t>
  </si>
  <si>
    <t xml:space="preserve">Tiempo de ejecucion real </t>
  </si>
  <si>
    <t>Tiempo de ciclo real [Min]</t>
  </si>
  <si>
    <t>tasa de eficiencia</t>
  </si>
  <si>
    <t>eficiencia en velocidad</t>
  </si>
  <si>
    <t>Prensado</t>
  </si>
  <si>
    <t>Secador</t>
  </si>
  <si>
    <t>Esmaltador</t>
  </si>
  <si>
    <t>Secador2</t>
  </si>
  <si>
    <t>Decoradora</t>
  </si>
  <si>
    <t>Horno</t>
  </si>
  <si>
    <t>Empaque</t>
  </si>
  <si>
    <t>Paletizado</t>
  </si>
  <si>
    <t>AspersorH2O</t>
  </si>
  <si>
    <t>Esmaltador2</t>
  </si>
  <si>
    <t>Calidad2</t>
  </si>
  <si>
    <t>CalidadHmm</t>
  </si>
  <si>
    <t>Calidad21</t>
  </si>
  <si>
    <t>Empaque1</t>
  </si>
  <si>
    <t>Paletizado1</t>
  </si>
  <si>
    <t>Calidad211</t>
  </si>
  <si>
    <t>Empaque2</t>
  </si>
  <si>
    <t>Paletizado2</t>
  </si>
  <si>
    <t>Periodo de evaluación: 3 días, 4320 min, 259200 seg</t>
  </si>
  <si>
    <t>Tiempo de ciclo real [seg]</t>
  </si>
  <si>
    <t>Tiempo de ciclo diseñado [seg]</t>
  </si>
  <si>
    <t>Esmaltador1</t>
  </si>
  <si>
    <t>Tiempo de evaluación: 3 días, 4320 min, 259200 seg</t>
  </si>
  <si>
    <t>Tasa de eficiencia</t>
  </si>
  <si>
    <t>Eficiencia en velocidad</t>
  </si>
  <si>
    <t>Tiempos de inactividad  NO planeados</t>
  </si>
  <si>
    <t>Tiempos de inactividad planeados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</si>
</sst>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0000"/>
    <numFmt numFmtId="166" formatCode="0.00000%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5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Segoe U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1E1E1E"/>
      <name val="Arial"/>
      <family val="2"/>
      <scheme val="major"/>
    </font>
    <font>
      <sz val="10"/>
      <color theme="0"/>
      <name val="Arial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rgb="FFD9EAD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rgb="FF00FF00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F4CC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00FFFF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rgb="FFF4CCCC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0" fontId="5" fillId="0" borderId="12" xfId="0" applyNumberFormat="1" applyFont="1" applyBorder="1"/>
    <xf numFmtId="10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0" fontId="1" fillId="0" borderId="12" xfId="0" applyNumberFormat="1" applyFont="1" applyBorder="1"/>
    <xf numFmtId="0" fontId="8" fillId="0" borderId="12" xfId="0" applyFont="1" applyBorder="1"/>
    <xf numFmtId="0" fontId="7" fillId="0" borderId="1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6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5" xfId="0" applyFont="1" applyBorder="1"/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/>
    <xf numFmtId="0" fontId="1" fillId="0" borderId="12" xfId="0" applyFont="1" applyBorder="1" applyAlignment="1">
      <alignment horizontal="center" vertical="center"/>
    </xf>
    <xf numFmtId="10" fontId="1" fillId="0" borderId="12" xfId="0" applyNumberFormat="1" applyFont="1" applyBorder="1" applyAlignment="1">
      <alignment horizontal="center" vertical="center"/>
    </xf>
    <xf numFmtId="0" fontId="10" fillId="0" borderId="0" xfId="0" applyFont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1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3" fillId="5" borderId="3" xfId="0" applyFont="1" applyFill="1" applyBorder="1"/>
    <xf numFmtId="164" fontId="1" fillId="4" borderId="10" xfId="0" applyNumberFormat="1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5" borderId="6" xfId="0" applyFont="1" applyFill="1" applyBorder="1"/>
    <xf numFmtId="0" fontId="3" fillId="5" borderId="11" xfId="0" applyFont="1" applyFill="1" applyBorder="1"/>
    <xf numFmtId="0" fontId="9" fillId="6" borderId="0" xfId="0" applyFont="1" applyFill="1" applyBorder="1" applyAlignment="1">
      <alignment vertical="center"/>
    </xf>
    <xf numFmtId="0" fontId="10" fillId="7" borderId="0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3" fillId="9" borderId="3" xfId="0" applyFont="1" applyFill="1" applyBorder="1"/>
    <xf numFmtId="4" fontId="1" fillId="8" borderId="10" xfId="0" applyNumberFormat="1" applyFont="1" applyFill="1" applyBorder="1" applyAlignment="1">
      <alignment horizontal="center" vertical="center"/>
    </xf>
    <xf numFmtId="0" fontId="3" fillId="9" borderId="4" xfId="0" applyFont="1" applyFill="1" applyBorder="1"/>
    <xf numFmtId="0" fontId="3" fillId="9" borderId="6" xfId="0" applyFont="1" applyFill="1" applyBorder="1"/>
    <xf numFmtId="0" fontId="3" fillId="9" borderId="11" xfId="0" applyFont="1" applyFill="1" applyBorder="1"/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3" fillId="9" borderId="12" xfId="0" applyFont="1" applyFill="1" applyBorder="1"/>
    <xf numFmtId="4" fontId="1" fillId="8" borderId="12" xfId="0" applyNumberFormat="1" applyFont="1" applyFill="1" applyBorder="1" applyAlignment="1">
      <alignment horizontal="center" vertical="center"/>
    </xf>
    <xf numFmtId="4" fontId="1" fillId="8" borderId="1" xfId="0" applyNumberFormat="1" applyFont="1" applyFill="1" applyBorder="1" applyAlignment="1">
      <alignment horizontal="center" vertical="center"/>
    </xf>
    <xf numFmtId="10" fontId="1" fillId="8" borderId="12" xfId="0" applyNumberFormat="1" applyFont="1" applyFill="1" applyBorder="1" applyAlignment="1">
      <alignment horizontal="center" vertical="center"/>
    </xf>
    <xf numFmtId="166" fontId="1" fillId="8" borderId="12" xfId="0" applyNumberFormat="1" applyFont="1" applyFill="1" applyBorder="1" applyAlignment="1">
      <alignment horizontal="center" vertical="center"/>
    </xf>
    <xf numFmtId="165" fontId="1" fillId="8" borderId="12" xfId="0" applyNumberFormat="1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3" fillId="11" borderId="12" xfId="0" applyFont="1" applyFill="1" applyBorder="1"/>
    <xf numFmtId="10" fontId="1" fillId="10" borderId="12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1" borderId="3" xfId="0" applyFont="1" applyFill="1" applyBorder="1"/>
    <xf numFmtId="10" fontId="1" fillId="10" borderId="10" xfId="0" applyNumberFormat="1" applyFont="1" applyFill="1" applyBorder="1" applyAlignment="1">
      <alignment horizontal="center" vertical="center"/>
    </xf>
    <xf numFmtId="0" fontId="3" fillId="11" borderId="4" xfId="0" applyFont="1" applyFill="1" applyBorder="1"/>
    <xf numFmtId="0" fontId="3" fillId="11" borderId="6" xfId="0" applyFont="1" applyFill="1" applyBorder="1"/>
    <xf numFmtId="0" fontId="3" fillId="11" borderId="11" xfId="0" applyFont="1" applyFill="1" applyBorder="1"/>
    <xf numFmtId="0" fontId="1" fillId="12" borderId="7" xfId="0" applyFont="1" applyFill="1" applyBorder="1" applyAlignment="1">
      <alignment horizontal="center" vertical="center"/>
    </xf>
    <xf numFmtId="0" fontId="3" fillId="13" borderId="8" xfId="0" applyFont="1" applyFill="1" applyBorder="1"/>
    <xf numFmtId="0" fontId="1" fillId="12" borderId="9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15" borderId="8" xfId="0" applyFont="1" applyFill="1" applyBorder="1"/>
    <xf numFmtId="9" fontId="1" fillId="14" borderId="9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0" xfId="0" applyFill="1"/>
    <xf numFmtId="9" fontId="1" fillId="14" borderId="0" xfId="0" applyNumberFormat="1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0" fillId="17" borderId="0" xfId="0" applyFill="1"/>
    <xf numFmtId="10" fontId="4" fillId="16" borderId="0" xfId="0" applyNumberFormat="1" applyFont="1" applyFill="1" applyAlignment="1">
      <alignment horizontal="center" vertical="center"/>
    </xf>
    <xf numFmtId="0" fontId="6" fillId="8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3" fillId="5" borderId="11" xfId="0" applyNumberFormat="1" applyFont="1" applyFill="1" applyBorder="1"/>
    <xf numFmtId="0" fontId="1" fillId="18" borderId="1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4" fontId="1" fillId="18" borderId="10" xfId="0" applyNumberFormat="1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3" fillId="19" borderId="11" xfId="0" applyFont="1" applyFill="1" applyBorder="1"/>
    <xf numFmtId="0" fontId="1" fillId="18" borderId="10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9" xfId="0" applyFont="1" applyFill="1" applyBorder="1" applyAlignment="1">
      <alignment horizontal="center" vertical="center"/>
    </xf>
    <xf numFmtId="4" fontId="1" fillId="18" borderId="1" xfId="0" applyNumberFormat="1" applyFont="1" applyFill="1" applyBorder="1" applyAlignment="1">
      <alignment horizontal="center" vertical="center"/>
    </xf>
    <xf numFmtId="0" fontId="3" fillId="19" borderId="4" xfId="0" applyFont="1" applyFill="1" applyBorder="1"/>
    <xf numFmtId="0" fontId="1" fillId="19" borderId="0" xfId="0" applyFont="1" applyFill="1" applyAlignment="1">
      <alignment horizontal="center" vertical="center"/>
    </xf>
    <xf numFmtId="0" fontId="3" fillId="19" borderId="3" xfId="0" applyFont="1" applyFill="1" applyBorder="1"/>
    <xf numFmtId="10" fontId="1" fillId="18" borderId="10" xfId="0" applyNumberFormat="1" applyFont="1" applyFill="1" applyBorder="1" applyAlignment="1">
      <alignment horizontal="center" vertical="center"/>
    </xf>
    <xf numFmtId="0" fontId="3" fillId="19" borderId="6" xfId="0" applyFont="1" applyFill="1" applyBorder="1"/>
    <xf numFmtId="166" fontId="1" fillId="18" borderId="10" xfId="0" applyNumberFormat="1" applyFont="1" applyFill="1" applyBorder="1" applyAlignment="1">
      <alignment horizontal="center" vertical="center"/>
    </xf>
    <xf numFmtId="165" fontId="1" fillId="18" borderId="10" xfId="0" applyNumberFormat="1" applyFont="1" applyFill="1" applyBorder="1" applyAlignment="1">
      <alignment horizontal="center" vertical="center"/>
    </xf>
    <xf numFmtId="10" fontId="1" fillId="14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1.jpg"/><Relationship Id="rId1" Type="http://schemas.openxmlformats.org/officeDocument/2006/relationships/image" Target="../media/image3.jp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708660</xdr:colOff>
      <xdr:row>70</xdr:row>
      <xdr:rowOff>5715</xdr:rowOff>
    </xdr:from>
    <xdr:ext cx="4781550" cy="2705100"/>
    <xdr:pic>
      <xdr:nvPicPr>
        <xdr:cNvPr id="5" name="image5.jp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8660" y="13965555"/>
          <a:ext cx="4781550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914400</xdr:colOff>
      <xdr:row>97</xdr:row>
      <xdr:rowOff>114300</xdr:rowOff>
    </xdr:from>
    <xdr:ext cx="4819650" cy="2828925"/>
    <xdr:pic>
      <xdr:nvPicPr>
        <xdr:cNvPr id="6" name="image3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4781550" cy="2705100"/>
    <xdr:pic>
      <xdr:nvPicPr>
        <xdr:cNvPr id="8" name="image4.jpg" title="Imagen">
          <a:extLst>
            <a:ext uri="{FF2B5EF4-FFF2-40B4-BE49-F238E27FC236}">
              <a16:creationId xmlns:a16="http://schemas.microsoft.com/office/drawing/2014/main" id="{596DE677-D309-4CD6-968C-09B06D94A48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1005840"/>
          <a:ext cx="4781550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</xdr:row>
      <xdr:rowOff>0</xdr:rowOff>
    </xdr:from>
    <xdr:ext cx="4781550" cy="2828925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0170977-294B-435B-9B0B-E21D740E9C43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3898880" y="670560"/>
          <a:ext cx="4781550" cy="28289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60960</xdr:rowOff>
    </xdr:from>
    <xdr:ext cx="4743450" cy="2876550"/>
    <xdr:pic>
      <xdr:nvPicPr>
        <xdr:cNvPr id="10" name="image2.jpg" title="Imagen">
          <a:extLst>
            <a:ext uri="{FF2B5EF4-FFF2-40B4-BE49-F238E27FC236}">
              <a16:creationId xmlns:a16="http://schemas.microsoft.com/office/drawing/2014/main" id="{F9FD56A8-51BD-47D5-A4A2-330AC96BEB31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6286500"/>
          <a:ext cx="4743450" cy="28765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99060</xdr:colOff>
      <xdr:row>33</xdr:row>
      <xdr:rowOff>121921</xdr:rowOff>
    </xdr:from>
    <xdr:to>
      <xdr:col>19</xdr:col>
      <xdr:colOff>68580</xdr:colOff>
      <xdr:row>48</xdr:row>
      <xdr:rowOff>43477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F5A69AE-EC4C-0133-61A7-9CD9EFCF0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91900" y="6682741"/>
          <a:ext cx="5181600" cy="25047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952500</xdr:colOff>
      <xdr:row>2</xdr:row>
      <xdr:rowOff>180975</xdr:rowOff>
    </xdr:from>
    <xdr:ext cx="4781550" cy="2705100"/>
    <xdr:pic>
      <xdr:nvPicPr>
        <xdr:cNvPr id="2" name="image4.jp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</xdr:colOff>
      <xdr:row>75</xdr:row>
      <xdr:rowOff>89535</xdr:rowOff>
    </xdr:from>
    <xdr:ext cx="4781550" cy="2705100"/>
    <xdr:pic>
      <xdr:nvPicPr>
        <xdr:cNvPr id="4" name="image5.jp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14400" y="14598015"/>
          <a:ext cx="4781550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7</xdr:row>
      <xdr:rowOff>0</xdr:rowOff>
    </xdr:from>
    <xdr:ext cx="4781550" cy="2705100"/>
    <xdr:pic>
      <xdr:nvPicPr>
        <xdr:cNvPr id="6" name="image4.jpg" title="Imagen">
          <a:extLst>
            <a:ext uri="{FF2B5EF4-FFF2-40B4-BE49-F238E27FC236}">
              <a16:creationId xmlns:a16="http://schemas.microsoft.com/office/drawing/2014/main" id="{670F6C70-BE2E-48F2-8FA3-727FC2AF098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73480"/>
          <a:ext cx="4781550" cy="27051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35</xdr:row>
      <xdr:rowOff>0</xdr:rowOff>
    </xdr:from>
    <xdr:ext cx="4743450" cy="2876550"/>
    <xdr:pic>
      <xdr:nvPicPr>
        <xdr:cNvPr id="7" name="image2.jpg" title="Imagen">
          <a:extLst>
            <a:ext uri="{FF2B5EF4-FFF2-40B4-BE49-F238E27FC236}">
              <a16:creationId xmlns:a16="http://schemas.microsoft.com/office/drawing/2014/main" id="{3FB67E07-484B-459F-BBF0-21279FBB3F3B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6431280"/>
          <a:ext cx="4743450" cy="287655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37</xdr:row>
      <xdr:rowOff>0</xdr:rowOff>
    </xdr:from>
    <xdr:ext cx="4819650" cy="2828925"/>
    <xdr:pic>
      <xdr:nvPicPr>
        <xdr:cNvPr id="8" name="image3.png" title="Imagen">
          <a:extLst>
            <a:ext uri="{FF2B5EF4-FFF2-40B4-BE49-F238E27FC236}">
              <a16:creationId xmlns:a16="http://schemas.microsoft.com/office/drawing/2014/main" id="{B6600803-06CE-4AE8-8532-442389B9130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16340" y="6766560"/>
          <a:ext cx="4819650" cy="2828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5"/>
  <sheetViews>
    <sheetView topLeftCell="A29" workbookViewId="0">
      <selection activeCell="C22" sqref="C22:C23"/>
    </sheetView>
  </sheetViews>
  <sheetFormatPr baseColWidth="10" defaultColWidth="12.6640625" defaultRowHeight="15.75" customHeight="1" x14ac:dyDescent="0.25"/>
  <sheetData>
    <row r="1" spans="1:26" ht="13.2" x14ac:dyDescent="0.25">
      <c r="A1" s="1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1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1"/>
      <c r="B2" s="16"/>
      <c r="C2" s="22"/>
      <c r="D2" s="22"/>
      <c r="E2" s="22"/>
      <c r="F2" s="22"/>
      <c r="G2" s="22"/>
      <c r="H2" s="22"/>
      <c r="I2" s="22"/>
      <c r="J2" s="22"/>
      <c r="K2" s="1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x14ac:dyDescent="0.25">
      <c r="A4" s="18"/>
      <c r="B4" s="19"/>
      <c r="C4" s="2"/>
      <c r="D4" s="1"/>
      <c r="E4" s="23" t="s">
        <v>51</v>
      </c>
      <c r="F4" s="21"/>
      <c r="G4" s="21"/>
      <c r="H4" s="21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18"/>
      <c r="B5" s="19"/>
      <c r="C5" s="1"/>
      <c r="D5" s="1"/>
      <c r="E5" s="16"/>
      <c r="F5" s="22"/>
      <c r="G5" s="22"/>
      <c r="H5" s="22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 x14ac:dyDescent="0.25">
      <c r="A6" s="18"/>
      <c r="B6" s="1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5.5" customHeight="1" x14ac:dyDescent="0.25">
      <c r="D7" s="1"/>
      <c r="E7" s="24"/>
      <c r="F7" s="24"/>
      <c r="G7" s="27" t="s">
        <v>4</v>
      </c>
      <c r="H7" s="27" t="s">
        <v>5</v>
      </c>
      <c r="I7" s="27" t="s">
        <v>6</v>
      </c>
      <c r="J7" s="27" t="s">
        <v>7</v>
      </c>
      <c r="K7" s="27" t="s">
        <v>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2" customHeight="1" x14ac:dyDescent="0.35">
      <c r="F8" s="25"/>
      <c r="G8" s="14" t="s">
        <v>29</v>
      </c>
      <c r="H8" s="9">
        <v>0.74619999999999997</v>
      </c>
      <c r="I8" s="9">
        <v>1.9099999999999999E-2</v>
      </c>
      <c r="J8" s="9">
        <v>0.1867</v>
      </c>
      <c r="K8" s="9">
        <v>4.8000000000000001E-2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8" customHeight="1" x14ac:dyDescent="0.35">
      <c r="F9" s="26"/>
      <c r="G9" s="14" t="s">
        <v>30</v>
      </c>
      <c r="H9" s="9">
        <v>0.78029999999999999</v>
      </c>
      <c r="I9" s="9">
        <v>3.6900000000000002E-2</v>
      </c>
      <c r="J9" s="9">
        <v>0.16120000000000001</v>
      </c>
      <c r="K9" s="9">
        <v>2.1499999999999998E-2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2" customHeight="1" x14ac:dyDescent="0.25">
      <c r="F10" s="24"/>
      <c r="G10" s="14" t="s">
        <v>37</v>
      </c>
      <c r="H10" s="12">
        <v>0.78029999999999999</v>
      </c>
      <c r="I10" s="12">
        <v>5.0299999999999997E-2</v>
      </c>
      <c r="J10" s="12">
        <v>0.14860000000000001</v>
      </c>
      <c r="K10" s="12">
        <v>2.0799999999999999E-2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35">
      <c r="G11" s="13" t="s">
        <v>31</v>
      </c>
      <c r="H11" s="9">
        <v>0.39019999999999999</v>
      </c>
      <c r="I11" s="9">
        <v>0.14019999999999999</v>
      </c>
      <c r="J11" s="9">
        <v>0.45329999999999998</v>
      </c>
      <c r="K11" s="9">
        <v>1.6299999999999999E-2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35">
      <c r="G12" s="13" t="s">
        <v>50</v>
      </c>
      <c r="H12" s="9">
        <v>0.39019999999999999</v>
      </c>
      <c r="I12" s="9">
        <v>0.13189999999999999</v>
      </c>
      <c r="J12" s="9">
        <v>0.45689999999999997</v>
      </c>
      <c r="K12" s="9">
        <v>2.1000000000000001E-2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35">
      <c r="G13" s="13" t="s">
        <v>32</v>
      </c>
      <c r="H13" s="9">
        <v>0.78029999999999999</v>
      </c>
      <c r="I13" s="9">
        <v>3.8399999999999997E-2</v>
      </c>
      <c r="J13" s="9">
        <v>0.16539999999999999</v>
      </c>
      <c r="K13" s="9">
        <v>1.5900000000000001E-2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35">
      <c r="G14" s="13" t="s">
        <v>33</v>
      </c>
      <c r="H14" s="9">
        <v>0.91920000000000002</v>
      </c>
      <c r="I14" s="9">
        <v>4.4400000000000002E-2</v>
      </c>
      <c r="J14" s="9">
        <v>1.78E-2</v>
      </c>
      <c r="K14" s="9">
        <v>1.8700000000000001E-2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35">
      <c r="G15" s="13" t="s">
        <v>38</v>
      </c>
      <c r="H15" s="9">
        <v>0.78039999999999998</v>
      </c>
      <c r="I15" s="9">
        <v>0.1988</v>
      </c>
      <c r="J15" s="9">
        <v>0</v>
      </c>
      <c r="K15" s="9">
        <v>2.0799999999999999E-2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35">
      <c r="G16" s="13" t="s">
        <v>40</v>
      </c>
      <c r="H16" s="9">
        <v>0.70789999999999997</v>
      </c>
      <c r="I16" s="9">
        <v>0.27029999999999998</v>
      </c>
      <c r="J16" s="9">
        <v>0</v>
      </c>
      <c r="K16" s="9">
        <v>2.18E-2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x14ac:dyDescent="0.35">
      <c r="G17" s="14" t="s">
        <v>34</v>
      </c>
      <c r="H17" s="9">
        <v>0.94750000000000001</v>
      </c>
      <c r="I17" s="9">
        <v>2.2100000000000002E-2</v>
      </c>
      <c r="J17" s="9">
        <v>1.1599999999999999E-2</v>
      </c>
      <c r="K17" s="9">
        <v>1.89E-2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35">
      <c r="G18" s="14" t="s">
        <v>39</v>
      </c>
      <c r="H18" s="9">
        <v>0.75800000000000001</v>
      </c>
      <c r="I18" s="9">
        <v>0.2089</v>
      </c>
      <c r="J18" s="9">
        <v>9.4999999999999998E-3</v>
      </c>
      <c r="K18" s="9">
        <v>2.3599999999999999E-2</v>
      </c>
      <c r="L18" s="1"/>
      <c r="M18" s="1"/>
      <c r="N18" s="1"/>
      <c r="O18" s="1"/>
      <c r="P18" s="1"/>
      <c r="Q18" s="38" t="s">
        <v>12</v>
      </c>
      <c r="R18" s="39"/>
      <c r="S18" s="40">
        <f>C30</f>
        <v>0.71914615384615377</v>
      </c>
      <c r="T18" s="1"/>
      <c r="U18" s="1"/>
      <c r="V18" s="1"/>
      <c r="W18" s="1"/>
      <c r="X18" s="1"/>
      <c r="Y18" s="1"/>
      <c r="Z18" s="1"/>
    </row>
    <row r="19" spans="1:26" ht="15" x14ac:dyDescent="0.35">
      <c r="G19" s="14" t="s">
        <v>35</v>
      </c>
      <c r="H19" s="9">
        <v>0.84219999999999995</v>
      </c>
      <c r="I19" s="9">
        <v>0.13569999999999999</v>
      </c>
      <c r="J19" s="9">
        <v>3.5999999999999999E-3</v>
      </c>
      <c r="K19" s="9">
        <v>1.8499999999999999E-2</v>
      </c>
      <c r="L19" s="1"/>
      <c r="M19" s="1"/>
      <c r="N19" s="1"/>
      <c r="O19" s="1"/>
      <c r="P19" s="1"/>
      <c r="Q19" s="41"/>
      <c r="R19" s="42"/>
      <c r="S19" s="43"/>
      <c r="T19" s="1"/>
      <c r="U19" s="1"/>
      <c r="V19" s="1"/>
      <c r="W19" s="1"/>
      <c r="X19" s="1"/>
      <c r="Y19" s="1"/>
      <c r="Z19" s="1"/>
    </row>
    <row r="20" spans="1:26" ht="15" x14ac:dyDescent="0.35">
      <c r="A20" s="30" t="s">
        <v>10</v>
      </c>
      <c r="B20" s="31"/>
      <c r="C20" s="32" t="s">
        <v>11</v>
      </c>
      <c r="G20" s="14" t="s">
        <v>36</v>
      </c>
      <c r="H20" s="9">
        <v>0.52639999999999998</v>
      </c>
      <c r="I20" s="9">
        <v>0.45760000000000001</v>
      </c>
      <c r="J20" s="9">
        <v>0</v>
      </c>
      <c r="K20" s="9">
        <v>1.61E-2</v>
      </c>
      <c r="L20" s="1"/>
      <c r="M20" s="1"/>
      <c r="N20" s="1"/>
      <c r="O20" s="1"/>
      <c r="P20" s="1"/>
      <c r="Q20" s="66" t="s">
        <v>14</v>
      </c>
      <c r="R20" s="67"/>
      <c r="S20" s="68">
        <f>D68</f>
        <v>0.94743055555555189</v>
      </c>
      <c r="T20" s="1"/>
      <c r="U20" s="1"/>
      <c r="V20" s="1"/>
      <c r="W20" s="1"/>
      <c r="X20" s="1"/>
      <c r="Y20" s="1"/>
      <c r="Z20" s="1"/>
    </row>
    <row r="21" spans="1:26" ht="13.2" x14ac:dyDescent="0.25">
      <c r="A21" s="33"/>
      <c r="B21" s="34"/>
      <c r="C21" s="35"/>
      <c r="G21" s="27" t="s">
        <v>9</v>
      </c>
      <c r="H21" s="28">
        <f>SUM(H8:H20)/13</f>
        <v>0.71916153846153841</v>
      </c>
      <c r="I21" s="28">
        <f>SUM(I8:I20)/13</f>
        <v>0.13496923076923076</v>
      </c>
      <c r="J21" s="28">
        <f>SUM(J8:J20)/13</f>
        <v>0.1242</v>
      </c>
      <c r="K21" s="28">
        <f>SUM(K8:K20)/13</f>
        <v>2.1684615384615382E-2</v>
      </c>
      <c r="L21" s="1"/>
      <c r="M21" s="1"/>
      <c r="N21" s="1"/>
      <c r="O21" s="1"/>
      <c r="P21" s="1"/>
      <c r="Q21" s="69"/>
      <c r="R21" s="70"/>
      <c r="S21" s="71"/>
      <c r="T21" s="1"/>
      <c r="U21" s="1"/>
      <c r="V21" s="1"/>
      <c r="W21" s="1"/>
      <c r="X21" s="1"/>
      <c r="Y21" s="1"/>
      <c r="Z21" s="1"/>
    </row>
    <row r="22" spans="1:26" ht="13.2" x14ac:dyDescent="0.25">
      <c r="A22" s="85" t="s">
        <v>13</v>
      </c>
      <c r="B22" s="86"/>
      <c r="C22" s="36">
        <f>C26*K21</f>
        <v>93.677538461538447</v>
      </c>
      <c r="L22" s="1"/>
      <c r="M22" s="1"/>
      <c r="N22" s="1"/>
      <c r="O22" s="1"/>
      <c r="P22" s="1"/>
      <c r="Q22" s="78" t="s">
        <v>3</v>
      </c>
      <c r="R22" s="79"/>
      <c r="S22" s="80">
        <f>Q54</f>
        <v>0.95</v>
      </c>
      <c r="T22" s="1"/>
      <c r="U22" s="1"/>
      <c r="V22" s="1"/>
      <c r="W22" s="1"/>
      <c r="X22" s="1"/>
      <c r="Y22" s="1"/>
      <c r="Z22" s="1"/>
    </row>
    <row r="23" spans="1:26" ht="13.2" x14ac:dyDescent="0.25">
      <c r="A23" s="87"/>
      <c r="B23" s="88"/>
      <c r="C23" s="37"/>
      <c r="D23" s="1"/>
      <c r="E23" s="1"/>
      <c r="L23" s="1"/>
      <c r="M23" s="1"/>
      <c r="N23" s="1"/>
      <c r="O23" s="1"/>
      <c r="P23" s="1"/>
      <c r="Q23" s="79"/>
      <c r="R23" s="79"/>
      <c r="S23" s="79"/>
      <c r="T23" s="1"/>
      <c r="U23" s="1"/>
      <c r="V23" s="1"/>
      <c r="W23" s="1"/>
      <c r="X23" s="1"/>
      <c r="Y23" s="1"/>
      <c r="Z23" s="1"/>
    </row>
    <row r="24" spans="1:26" ht="13.2" x14ac:dyDescent="0.25">
      <c r="A24" s="85" t="s">
        <v>15</v>
      </c>
      <c r="B24" s="86"/>
      <c r="C24" s="36">
        <f>C26*(I21+J21)</f>
        <v>1119.611076923077</v>
      </c>
      <c r="D24" s="1"/>
      <c r="E24" s="1"/>
      <c r="L24" s="1"/>
      <c r="M24" s="1"/>
      <c r="N24" s="1"/>
      <c r="O24" s="1"/>
      <c r="P24" s="1"/>
      <c r="Q24" s="81" t="s">
        <v>17</v>
      </c>
      <c r="R24" s="82"/>
      <c r="S24" s="83">
        <f>S22*S20*S18</f>
        <v>0.64727398806089487</v>
      </c>
      <c r="T24" s="1"/>
      <c r="U24" s="1"/>
      <c r="V24" s="1"/>
      <c r="W24" s="1"/>
      <c r="X24" s="1"/>
      <c r="Y24" s="1"/>
      <c r="Z24" s="1"/>
    </row>
    <row r="25" spans="1:26" ht="13.2" x14ac:dyDescent="0.25">
      <c r="A25" s="87"/>
      <c r="B25" s="88"/>
      <c r="C25" s="37"/>
      <c r="D25" s="1"/>
      <c r="E25" s="1"/>
      <c r="L25" s="1"/>
      <c r="M25" s="1"/>
      <c r="N25" s="1"/>
      <c r="O25" s="1"/>
      <c r="P25" s="1"/>
      <c r="Q25" s="82"/>
      <c r="R25" s="82"/>
      <c r="S25" s="82"/>
      <c r="T25" s="1"/>
      <c r="U25" s="1"/>
      <c r="V25" s="1"/>
      <c r="W25" s="1"/>
      <c r="X25" s="1"/>
      <c r="Y25" s="1"/>
      <c r="Z25" s="1"/>
    </row>
    <row r="26" spans="1:26" ht="13.2" x14ac:dyDescent="0.25">
      <c r="A26" s="89" t="s">
        <v>16</v>
      </c>
      <c r="B26" s="86"/>
      <c r="C26" s="36">
        <v>4320</v>
      </c>
      <c r="D26" s="1"/>
      <c r="E26" s="1"/>
      <c r="F26" s="1"/>
      <c r="G26" s="2"/>
      <c r="H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7"/>
      <c r="B27" s="88"/>
      <c r="C27" s="37"/>
    </row>
    <row r="28" spans="1:26" ht="13.2" x14ac:dyDescent="0.25">
      <c r="A28" s="89" t="s">
        <v>18</v>
      </c>
      <c r="B28" s="86"/>
      <c r="C28" s="36">
        <f>C26-C24-C22</f>
        <v>3106.7113846153843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87"/>
      <c r="B29" s="88"/>
      <c r="C29" s="3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38" t="s">
        <v>12</v>
      </c>
      <c r="B30" s="39"/>
      <c r="C30" s="40">
        <f>C28/C26</f>
        <v>0.71914615384615377</v>
      </c>
      <c r="L30" s="1"/>
      <c r="M30" s="1"/>
      <c r="N30" s="1"/>
      <c r="O30" s="1"/>
      <c r="P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41"/>
      <c r="B31" s="42"/>
      <c r="C31" s="43"/>
      <c r="L31" s="1"/>
      <c r="M31" s="1"/>
      <c r="N31" s="1"/>
      <c r="O31" s="1"/>
      <c r="P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8"/>
      <c r="B32" s="19"/>
      <c r="C32" s="1"/>
      <c r="I32" s="1"/>
      <c r="J32" s="1"/>
      <c r="K32" s="1"/>
      <c r="L32" s="1"/>
      <c r="M32" s="1"/>
      <c r="N32" s="1"/>
      <c r="O32" s="1"/>
      <c r="P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8"/>
      <c r="B33" s="19"/>
      <c r="C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8"/>
      <c r="B34" s="19"/>
      <c r="C34" s="1"/>
      <c r="G34" s="46" t="s">
        <v>19</v>
      </c>
      <c r="H34" s="47"/>
      <c r="I34" s="48">
        <f>Q52</f>
        <v>245574</v>
      </c>
      <c r="J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G35" s="49"/>
      <c r="H35" s="50"/>
      <c r="I35" s="51"/>
      <c r="N35" s="1"/>
      <c r="O35" s="1"/>
      <c r="P35" s="1"/>
      <c r="T35" s="1"/>
      <c r="U35" s="1"/>
      <c r="V35" s="1"/>
      <c r="W35" s="1"/>
      <c r="X35" s="1"/>
      <c r="Y35" s="1"/>
      <c r="Z35" s="1"/>
    </row>
    <row r="36" spans="1:26" ht="13.2" x14ac:dyDescent="0.25">
      <c r="G36" s="46" t="s">
        <v>20</v>
      </c>
      <c r="H36" s="47"/>
      <c r="I36" s="52">
        <f>0.017</f>
        <v>1.7000000000000001E-2</v>
      </c>
      <c r="N36" s="1"/>
      <c r="O36" s="1"/>
      <c r="P36" s="1"/>
      <c r="T36" s="1"/>
      <c r="U36" s="1"/>
      <c r="V36" s="1"/>
      <c r="W36" s="1"/>
      <c r="X36" s="1"/>
      <c r="Y36" s="1"/>
      <c r="Z36" s="1"/>
    </row>
    <row r="37" spans="1:26" ht="13.2" x14ac:dyDescent="0.25">
      <c r="G37" s="49"/>
      <c r="H37" s="50"/>
      <c r="I37" s="51"/>
      <c r="J37" s="1"/>
      <c r="N37" s="1"/>
      <c r="O37" s="1"/>
      <c r="P37" s="1"/>
      <c r="T37" s="1"/>
      <c r="U37" s="1"/>
      <c r="V37" s="1"/>
      <c r="W37" s="1"/>
      <c r="X37" s="1"/>
      <c r="Y37" s="1"/>
      <c r="Z37" s="1"/>
    </row>
    <row r="38" spans="1:26" ht="13.2" x14ac:dyDescent="0.25">
      <c r="G38" s="53" t="s">
        <v>48</v>
      </c>
      <c r="H38" s="54"/>
      <c r="I38" s="55">
        <f>I36*60</f>
        <v>1.02</v>
      </c>
      <c r="J38" s="1"/>
      <c r="N38" s="1"/>
      <c r="O38" s="1"/>
      <c r="P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G39" s="53" t="s">
        <v>49</v>
      </c>
      <c r="H39" s="54"/>
      <c r="I39" s="55">
        <f>I40*60</f>
        <v>0.999999999999996</v>
      </c>
      <c r="J39" s="1"/>
      <c r="N39" s="1"/>
      <c r="O39" s="1"/>
      <c r="P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G40" s="46" t="s">
        <v>21</v>
      </c>
      <c r="H40" s="47"/>
      <c r="I40" s="52">
        <v>1.6666666666666601E-2</v>
      </c>
      <c r="J40" s="1"/>
      <c r="N40" s="1"/>
      <c r="O40" s="1"/>
      <c r="P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8"/>
      <c r="B41" s="19"/>
      <c r="C41" s="4"/>
      <c r="G41" s="49"/>
      <c r="H41" s="50"/>
      <c r="I41" s="51"/>
      <c r="J41" s="1"/>
      <c r="N41" s="1"/>
      <c r="O41" s="1"/>
      <c r="P41" s="1"/>
      <c r="T41" s="1"/>
      <c r="U41" s="1"/>
      <c r="V41" s="1"/>
      <c r="W41" s="1"/>
      <c r="X41" s="1"/>
      <c r="Y41" s="1"/>
      <c r="Z41" s="1"/>
    </row>
    <row r="42" spans="1:26" ht="13.2" x14ac:dyDescent="0.25">
      <c r="I42" s="1"/>
      <c r="J42" s="1"/>
      <c r="K42" s="1"/>
      <c r="L42" s="1"/>
      <c r="M42" s="1"/>
      <c r="N42" s="1"/>
      <c r="O42" s="1"/>
      <c r="P42" s="1"/>
      <c r="T42" s="1"/>
      <c r="U42" s="1"/>
      <c r="V42" s="1"/>
      <c r="W42" s="1"/>
      <c r="X42" s="1"/>
      <c r="Y42" s="1"/>
      <c r="Z42" s="1"/>
    </row>
    <row r="43" spans="1:26" ht="13.2" x14ac:dyDescent="0.25">
      <c r="D43" s="1"/>
      <c r="E43" s="1"/>
      <c r="G43" s="56" t="s">
        <v>18</v>
      </c>
      <c r="H43" s="57"/>
      <c r="I43" s="58">
        <f>D58</f>
        <v>4320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D44" s="1"/>
      <c r="E44" s="1"/>
      <c r="G44" s="57"/>
      <c r="H44" s="57"/>
      <c r="I44" s="5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46" t="s">
        <v>24</v>
      </c>
      <c r="H46" s="47"/>
      <c r="I46" s="59">
        <f>I43/I40</f>
        <v>259200.00000000102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49"/>
      <c r="H47" s="50"/>
      <c r="I47" s="49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600000000000001" x14ac:dyDescent="0.25">
      <c r="A48" s="5"/>
      <c r="B48" s="5"/>
      <c r="C48" s="5"/>
      <c r="D48" s="5"/>
      <c r="E48" s="1"/>
      <c r="I48" s="1"/>
      <c r="J48" s="18"/>
      <c r="K48" s="19"/>
      <c r="L48" s="18"/>
      <c r="M48" s="1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600000000000001" x14ac:dyDescent="0.25">
      <c r="A49" s="5"/>
      <c r="B49" s="5"/>
      <c r="C49" s="5"/>
      <c r="D49" s="5"/>
      <c r="E49" s="1"/>
      <c r="I49" s="1"/>
      <c r="J49" s="19"/>
      <c r="K49" s="19"/>
      <c r="L49" s="19"/>
      <c r="M49" s="1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600000000000001" x14ac:dyDescent="0.25">
      <c r="A50" s="5"/>
      <c r="B50" s="56" t="s">
        <v>22</v>
      </c>
      <c r="C50" s="57"/>
      <c r="D50" s="60">
        <f>I34/I46</f>
        <v>0.94743055555555178</v>
      </c>
      <c r="E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600000000000001" x14ac:dyDescent="0.25">
      <c r="A51" s="5"/>
      <c r="B51" s="57"/>
      <c r="C51" s="57"/>
      <c r="D51" s="57"/>
      <c r="E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600000000000001" x14ac:dyDescent="0.25">
      <c r="A52" s="5"/>
      <c r="B52" s="56" t="s">
        <v>23</v>
      </c>
      <c r="C52" s="57"/>
      <c r="D52" s="60">
        <f>I40/I36</f>
        <v>0.98039215686274117</v>
      </c>
      <c r="E52" s="1"/>
      <c r="M52" s="1"/>
      <c r="N52" s="1"/>
      <c r="O52" s="72" t="s">
        <v>1</v>
      </c>
      <c r="P52" s="73"/>
      <c r="Q52" s="74">
        <v>245574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18.600000000000001" x14ac:dyDescent="0.25">
      <c r="A53" s="5"/>
      <c r="B53" s="57"/>
      <c r="C53" s="57"/>
      <c r="D53" s="57"/>
      <c r="E53" s="1"/>
      <c r="M53" s="1"/>
      <c r="N53" s="1"/>
      <c r="O53" s="72" t="s">
        <v>2</v>
      </c>
      <c r="P53" s="73"/>
      <c r="Q53" s="74">
        <f>Q52-(Q52*Q54)</f>
        <v>12278.700000000012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18.600000000000001" x14ac:dyDescent="0.25">
      <c r="A54" s="5"/>
      <c r="B54" s="56" t="s">
        <v>19</v>
      </c>
      <c r="C54" s="57"/>
      <c r="D54" s="58">
        <f>I34</f>
        <v>245574</v>
      </c>
      <c r="E54" s="1"/>
      <c r="M54" s="1"/>
      <c r="N54" s="1"/>
      <c r="O54" s="75" t="s">
        <v>3</v>
      </c>
      <c r="P54" s="76"/>
      <c r="Q54" s="77">
        <v>0.95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18.600000000000001" x14ac:dyDescent="0.25">
      <c r="A55" s="5"/>
      <c r="B55" s="57"/>
      <c r="C55" s="57"/>
      <c r="D55" s="57"/>
      <c r="E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600000000000001" x14ac:dyDescent="0.25">
      <c r="A56" s="5"/>
      <c r="B56" s="56" t="s">
        <v>24</v>
      </c>
      <c r="C56" s="57"/>
      <c r="D56" s="58">
        <f>C26/I40</f>
        <v>259200.00000000102</v>
      </c>
      <c r="E56" s="1"/>
      <c r="F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600000000000001" x14ac:dyDescent="0.25">
      <c r="A57" s="5"/>
      <c r="B57" s="57"/>
      <c r="C57" s="57"/>
      <c r="D57" s="57"/>
      <c r="E57" s="1"/>
      <c r="F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600000000000001" x14ac:dyDescent="0.25">
      <c r="A58" s="5"/>
      <c r="B58" s="56" t="s">
        <v>25</v>
      </c>
      <c r="C58" s="57"/>
      <c r="D58" s="56">
        <f>C26</f>
        <v>4320</v>
      </c>
      <c r="E58" s="1"/>
      <c r="F58" s="1"/>
      <c r="M58" s="1"/>
      <c r="N58" s="1"/>
      <c r="O58" s="1"/>
      <c r="P58" s="1"/>
      <c r="T58" s="1"/>
      <c r="U58" s="1"/>
      <c r="V58" s="1"/>
      <c r="W58" s="1"/>
      <c r="X58" s="1"/>
      <c r="Y58" s="1"/>
      <c r="Z58" s="1"/>
    </row>
    <row r="59" spans="1:26" ht="18.600000000000001" x14ac:dyDescent="0.25">
      <c r="A59" s="5"/>
      <c r="B59" s="57"/>
      <c r="C59" s="57"/>
      <c r="D59" s="57"/>
      <c r="E59" s="1"/>
      <c r="F59" s="1"/>
      <c r="M59" s="1"/>
      <c r="N59" s="1"/>
      <c r="O59" s="1"/>
      <c r="P59" s="1"/>
      <c r="T59" s="1"/>
      <c r="U59" s="1"/>
      <c r="V59" s="1"/>
      <c r="W59" s="1"/>
      <c r="X59" s="1"/>
      <c r="Y59" s="1"/>
      <c r="Z59" s="1"/>
    </row>
    <row r="60" spans="1:26" ht="18.600000000000001" x14ac:dyDescent="0.25">
      <c r="A60" s="5"/>
      <c r="B60" s="56" t="s">
        <v>21</v>
      </c>
      <c r="C60" s="57"/>
      <c r="D60" s="56">
        <f>I40</f>
        <v>1.6666666666666601E-2</v>
      </c>
      <c r="E60" s="1"/>
      <c r="F60" s="1"/>
      <c r="M60" s="1"/>
      <c r="N60" s="1"/>
      <c r="O60" s="1"/>
      <c r="P60" s="1"/>
      <c r="T60" s="1"/>
      <c r="U60" s="1"/>
      <c r="V60" s="1"/>
      <c r="W60" s="1"/>
      <c r="X60" s="1"/>
      <c r="Y60" s="1"/>
      <c r="Z60" s="1"/>
    </row>
    <row r="61" spans="1:26" ht="18.600000000000001" x14ac:dyDescent="0.25">
      <c r="A61" s="5"/>
      <c r="B61" s="57"/>
      <c r="C61" s="57"/>
      <c r="D61" s="57"/>
      <c r="E61" s="1"/>
      <c r="F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600000000000001" x14ac:dyDescent="0.25">
      <c r="A62" s="5"/>
      <c r="B62" s="56" t="s">
        <v>26</v>
      </c>
      <c r="C62" s="57"/>
      <c r="D62" s="56">
        <f>I36</f>
        <v>1.7000000000000001E-2</v>
      </c>
      <c r="E62" s="1"/>
      <c r="F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600000000000001" x14ac:dyDescent="0.25">
      <c r="A63" s="5"/>
      <c r="B63" s="57"/>
      <c r="C63" s="57"/>
      <c r="D63" s="57"/>
      <c r="E63" s="1"/>
      <c r="F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600000000000001" x14ac:dyDescent="0.25">
      <c r="A64" s="5"/>
      <c r="B64" s="84" t="s">
        <v>52</v>
      </c>
      <c r="C64" s="57"/>
      <c r="D64" s="61">
        <f>I34*I36/D58</f>
        <v>0.96637916666666679</v>
      </c>
      <c r="E64" s="1"/>
      <c r="F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600000000000001" x14ac:dyDescent="0.25">
      <c r="A65" s="5"/>
      <c r="B65" s="57"/>
      <c r="C65" s="57"/>
      <c r="D65" s="57"/>
      <c r="E65" s="1"/>
      <c r="F65" s="4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600000000000001" x14ac:dyDescent="0.25">
      <c r="A66" s="5"/>
      <c r="B66" s="84" t="s">
        <v>53</v>
      </c>
      <c r="C66" s="57"/>
      <c r="D66" s="62">
        <f>I40/I36</f>
        <v>0.98039215686274117</v>
      </c>
      <c r="E66" s="1"/>
      <c r="F66" s="29"/>
      <c r="J66" s="18"/>
      <c r="K66" s="19"/>
      <c r="L66" s="18"/>
      <c r="M66" s="18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600000000000001" x14ac:dyDescent="0.25">
      <c r="A67" s="5"/>
      <c r="B67" s="57"/>
      <c r="C67" s="57"/>
      <c r="D67" s="57"/>
      <c r="E67" s="1"/>
      <c r="F67" s="1"/>
      <c r="J67" s="19"/>
      <c r="K67" s="19"/>
      <c r="L67" s="19"/>
      <c r="M67" s="1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600000000000001" x14ac:dyDescent="0.25">
      <c r="A68" s="5"/>
      <c r="B68" s="63" t="s">
        <v>14</v>
      </c>
      <c r="C68" s="64"/>
      <c r="D68" s="65">
        <f>D66*D64</f>
        <v>0.94743055555555189</v>
      </c>
      <c r="E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600000000000001" x14ac:dyDescent="0.25">
      <c r="A69" s="5"/>
      <c r="B69" s="64"/>
      <c r="C69" s="64"/>
      <c r="D69" s="64"/>
      <c r="E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600000000000001" x14ac:dyDescent="0.25">
      <c r="A70" s="5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600000000000001" x14ac:dyDescent="0.25">
      <c r="A71" s="5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E75" s="1"/>
      <c r="I75" s="1"/>
      <c r="M75" s="1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I76" s="1"/>
      <c r="M76" s="1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I79" s="1"/>
      <c r="J79" s="1"/>
      <c r="K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I80" s="1"/>
      <c r="J80" s="1"/>
      <c r="K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</sheetData>
  <mergeCells count="71">
    <mergeCell ref="C20:C21"/>
    <mergeCell ref="A20:B21"/>
    <mergeCell ref="A41:B41"/>
    <mergeCell ref="O53:P53"/>
    <mergeCell ref="O54:P54"/>
    <mergeCell ref="Q24:R25"/>
    <mergeCell ref="S24:S25"/>
    <mergeCell ref="A22:B23"/>
    <mergeCell ref="C22:C23"/>
    <mergeCell ref="Q20:R21"/>
    <mergeCell ref="S20:S21"/>
    <mergeCell ref="A24:B25"/>
    <mergeCell ref="C24:C25"/>
    <mergeCell ref="A26:B27"/>
    <mergeCell ref="C26:C27"/>
    <mergeCell ref="A28:B29"/>
    <mergeCell ref="C28:C29"/>
    <mergeCell ref="Q18:R19"/>
    <mergeCell ref="S18:S19"/>
    <mergeCell ref="Q22:R23"/>
    <mergeCell ref="S22:S23"/>
    <mergeCell ref="O52:P52"/>
    <mergeCell ref="A32:B32"/>
    <mergeCell ref="A33:B33"/>
    <mergeCell ref="A34:B34"/>
    <mergeCell ref="B1:K2"/>
    <mergeCell ref="A4:B4"/>
    <mergeCell ref="E4:I5"/>
    <mergeCell ref="A5:B5"/>
    <mergeCell ref="A6:B6"/>
    <mergeCell ref="D68:D69"/>
    <mergeCell ref="M75:M76"/>
    <mergeCell ref="B64:C65"/>
    <mergeCell ref="D64:D65"/>
    <mergeCell ref="G46:H47"/>
    <mergeCell ref="I46:I47"/>
    <mergeCell ref="B66:C67"/>
    <mergeCell ref="D66:D67"/>
    <mergeCell ref="B68:C69"/>
    <mergeCell ref="B62:C63"/>
    <mergeCell ref="D62:D63"/>
    <mergeCell ref="G43:H44"/>
    <mergeCell ref="I43:I44"/>
    <mergeCell ref="J66:K67"/>
    <mergeCell ref="L66:L67"/>
    <mergeCell ref="M66:M67"/>
    <mergeCell ref="B52:C53"/>
    <mergeCell ref="B54:C55"/>
    <mergeCell ref="D54:D55"/>
    <mergeCell ref="B56:C57"/>
    <mergeCell ref="D56:D57"/>
    <mergeCell ref="B58:C59"/>
    <mergeCell ref="D58:D59"/>
    <mergeCell ref="B60:C61"/>
    <mergeCell ref="D60:D61"/>
    <mergeCell ref="B50:C51"/>
    <mergeCell ref="D50:D51"/>
    <mergeCell ref="D52:D53"/>
    <mergeCell ref="L48:L49"/>
    <mergeCell ref="M48:M49"/>
    <mergeCell ref="G36:H37"/>
    <mergeCell ref="I36:I37"/>
    <mergeCell ref="G40:H41"/>
    <mergeCell ref="I40:I41"/>
    <mergeCell ref="G38:H38"/>
    <mergeCell ref="G39:H39"/>
    <mergeCell ref="A30:B31"/>
    <mergeCell ref="C30:C31"/>
    <mergeCell ref="G34:H35"/>
    <mergeCell ref="I34:I35"/>
    <mergeCell ref="J48:K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19"/>
  <sheetViews>
    <sheetView tabSelected="1" workbookViewId="0">
      <selection activeCell="O31" sqref="O31"/>
    </sheetView>
  </sheetViews>
  <sheetFormatPr baseColWidth="10" defaultColWidth="12.6640625" defaultRowHeight="15.75" customHeight="1" x14ac:dyDescent="0.25"/>
  <cols>
    <col min="5" max="5" width="12.21875" customWidth="1"/>
    <col min="6" max="6" width="15" customWidth="1"/>
  </cols>
  <sheetData>
    <row r="1" spans="1:20" ht="13.2" x14ac:dyDescent="0.25">
      <c r="A1" s="1"/>
      <c r="B1" s="20" t="s">
        <v>0</v>
      </c>
      <c r="C1" s="21"/>
      <c r="D1" s="21"/>
      <c r="E1" s="21"/>
      <c r="F1" s="21"/>
      <c r="G1" s="21"/>
      <c r="H1" s="21"/>
      <c r="I1" s="21"/>
      <c r="J1" s="21"/>
      <c r="K1" s="15"/>
      <c r="L1" s="1"/>
      <c r="M1" s="1"/>
      <c r="N1" s="1"/>
      <c r="O1" s="1"/>
      <c r="P1" s="1"/>
      <c r="Q1" s="1"/>
      <c r="R1" s="1"/>
      <c r="S1" s="1"/>
      <c r="T1" s="1"/>
    </row>
    <row r="2" spans="1:20" ht="13.2" x14ac:dyDescent="0.25">
      <c r="A2" s="1"/>
      <c r="B2" s="16"/>
      <c r="C2" s="22"/>
      <c r="D2" s="22"/>
      <c r="E2" s="22"/>
      <c r="F2" s="22"/>
      <c r="G2" s="22"/>
      <c r="H2" s="22"/>
      <c r="I2" s="22"/>
      <c r="J2" s="22"/>
      <c r="K2" s="17"/>
      <c r="L2" s="1"/>
      <c r="M2" s="1"/>
      <c r="N2" s="1"/>
      <c r="O2" s="1"/>
      <c r="P2" s="1"/>
      <c r="Q2" s="1"/>
      <c r="R2" s="1"/>
      <c r="S2" s="1"/>
      <c r="T2" s="1"/>
    </row>
    <row r="3" spans="1:20" ht="13.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3.2" x14ac:dyDescent="0.25">
      <c r="A4" s="18"/>
      <c r="B4" s="19"/>
      <c r="C4" s="2"/>
      <c r="D4" s="1"/>
      <c r="E4" s="23" t="s">
        <v>47</v>
      </c>
      <c r="F4" s="21"/>
      <c r="G4" s="21"/>
      <c r="H4" s="21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3.2" x14ac:dyDescent="0.25">
      <c r="A5" s="18"/>
      <c r="B5" s="19"/>
      <c r="C5" s="1"/>
      <c r="D5" s="1"/>
      <c r="E5" s="16"/>
      <c r="F5" s="22"/>
      <c r="G5" s="22"/>
      <c r="H5" s="22"/>
      <c r="I5" s="17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3.2" x14ac:dyDescent="0.25">
      <c r="A6" s="18"/>
      <c r="B6" s="1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2" x14ac:dyDescent="0.25">
      <c r="D7" s="1"/>
      <c r="E7" s="24"/>
      <c r="F7" s="24"/>
      <c r="G7" s="24"/>
      <c r="H7" s="24"/>
      <c r="I7" s="24"/>
      <c r="J7" s="24"/>
      <c r="K7" s="24"/>
      <c r="L7" s="1"/>
      <c r="M7" s="1"/>
      <c r="N7" s="1"/>
      <c r="O7" s="1"/>
      <c r="P7" s="1"/>
      <c r="Q7" s="1"/>
      <c r="R7" s="1"/>
      <c r="S7" s="1"/>
      <c r="T7" s="1"/>
    </row>
    <row r="8" spans="1:20" ht="19.2" customHeight="1" x14ac:dyDescent="0.25">
      <c r="D8" s="1"/>
      <c r="E8" s="24"/>
      <c r="F8" s="25"/>
      <c r="G8" s="7" t="s">
        <v>4</v>
      </c>
      <c r="H8" s="7" t="s">
        <v>5</v>
      </c>
      <c r="I8" s="7" t="s">
        <v>6</v>
      </c>
      <c r="J8" s="7" t="s">
        <v>7</v>
      </c>
      <c r="K8" s="6" t="s">
        <v>8</v>
      </c>
      <c r="L8" s="1"/>
      <c r="M8" s="1"/>
      <c r="N8" s="1"/>
      <c r="O8" s="1"/>
      <c r="P8" s="1"/>
      <c r="Q8" s="1"/>
      <c r="R8" s="1"/>
      <c r="S8" s="1"/>
      <c r="T8" s="1"/>
    </row>
    <row r="9" spans="1:20" ht="17.399999999999999" customHeight="1" x14ac:dyDescent="0.35">
      <c r="D9" s="1"/>
      <c r="E9" s="24"/>
      <c r="F9" s="26"/>
      <c r="G9" s="14" t="s">
        <v>29</v>
      </c>
      <c r="H9" s="9">
        <v>0.72919999999999996</v>
      </c>
      <c r="I9" s="9">
        <v>1.9E-2</v>
      </c>
      <c r="J9" s="9">
        <v>0.2039</v>
      </c>
      <c r="K9" s="9">
        <v>4.8000000000000001E-2</v>
      </c>
      <c r="L9" s="1"/>
      <c r="M9" s="1"/>
      <c r="N9" s="1"/>
      <c r="O9" s="1"/>
      <c r="P9" s="1"/>
      <c r="Q9" s="1"/>
      <c r="R9" s="1"/>
      <c r="S9" s="1"/>
      <c r="T9" s="1"/>
    </row>
    <row r="10" spans="1:20" ht="18" customHeight="1" x14ac:dyDescent="0.35">
      <c r="D10" s="1"/>
      <c r="E10" s="1"/>
      <c r="F10" s="1"/>
      <c r="G10" s="14" t="s">
        <v>30</v>
      </c>
      <c r="H10" s="9">
        <v>0.76249999999999996</v>
      </c>
      <c r="I10" s="9">
        <v>3.4799999999999998E-2</v>
      </c>
      <c r="J10" s="9">
        <v>0.18110000000000001</v>
      </c>
      <c r="K10" s="9">
        <v>2.1499999999999998E-2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3.2" x14ac:dyDescent="0.25">
      <c r="A11" s="1"/>
      <c r="B11" s="1"/>
      <c r="C11" s="1"/>
      <c r="D11" s="1"/>
      <c r="E11" s="1"/>
      <c r="G11" s="14" t="s">
        <v>37</v>
      </c>
      <c r="H11" s="12">
        <v>0.76249999999999996</v>
      </c>
      <c r="I11" s="12">
        <v>4.7199999999999999E-2</v>
      </c>
      <c r="J11" s="12">
        <v>0.16919999999999999</v>
      </c>
      <c r="K11" s="12">
        <v>2.0799999999999999E-2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" x14ac:dyDescent="0.35">
      <c r="A12" s="1"/>
      <c r="B12" s="1"/>
      <c r="C12" s="1"/>
      <c r="D12" s="1"/>
      <c r="E12" s="1"/>
      <c r="G12" s="13" t="s">
        <v>31</v>
      </c>
      <c r="H12" s="9">
        <v>0.76249999999999996</v>
      </c>
      <c r="I12" s="9">
        <v>5.7000000000000002E-2</v>
      </c>
      <c r="J12" s="9">
        <v>0.16420000000000001</v>
      </c>
      <c r="K12" s="9">
        <v>1.6299999999999999E-2</v>
      </c>
      <c r="P12" s="1"/>
      <c r="Q12" s="1"/>
      <c r="R12" s="1"/>
      <c r="S12" s="1"/>
      <c r="T12" s="1"/>
    </row>
    <row r="13" spans="1:20" ht="15" x14ac:dyDescent="0.35">
      <c r="A13" s="1"/>
      <c r="B13" s="1"/>
      <c r="C13" s="1"/>
      <c r="D13" s="1"/>
      <c r="E13" s="1"/>
      <c r="G13" s="13" t="s">
        <v>32</v>
      </c>
      <c r="H13" s="9">
        <v>0.76249999999999996</v>
      </c>
      <c r="I13" s="9">
        <v>6.3100000000000003E-2</v>
      </c>
      <c r="J13" s="9">
        <v>0.1585</v>
      </c>
      <c r="K13" s="9">
        <v>1.5900000000000001E-2</v>
      </c>
      <c r="P13" s="1"/>
      <c r="Q13" s="1"/>
      <c r="R13" s="1"/>
      <c r="S13" s="1"/>
      <c r="T13" s="1"/>
    </row>
    <row r="14" spans="1:20" ht="15" x14ac:dyDescent="0.35">
      <c r="A14" s="1"/>
      <c r="B14" s="1"/>
      <c r="C14" s="1"/>
      <c r="D14" s="1"/>
      <c r="E14" s="1"/>
      <c r="G14" s="13" t="s">
        <v>33</v>
      </c>
      <c r="H14" s="9">
        <v>0.8982</v>
      </c>
      <c r="I14" s="9">
        <v>6.6000000000000003E-2</v>
      </c>
      <c r="J14" s="9">
        <v>1.7100000000000001E-2</v>
      </c>
      <c r="K14" s="9">
        <v>1.8700000000000001E-2</v>
      </c>
      <c r="P14" s="1"/>
      <c r="Q14" s="1"/>
      <c r="R14" s="1"/>
      <c r="S14" s="1"/>
      <c r="T14" s="1"/>
    </row>
    <row r="15" spans="1:20" ht="15" x14ac:dyDescent="0.35">
      <c r="A15" s="1"/>
      <c r="B15" s="1"/>
      <c r="C15" s="1"/>
      <c r="D15" s="1"/>
      <c r="E15" s="1"/>
      <c r="G15" s="13" t="s">
        <v>38</v>
      </c>
      <c r="H15" s="9">
        <v>0.76259999999999994</v>
      </c>
      <c r="I15" s="9">
        <v>0.21659999999999999</v>
      </c>
      <c r="J15" s="9">
        <v>0</v>
      </c>
      <c r="K15" s="9">
        <v>2.0799999999999999E-2</v>
      </c>
      <c r="P15" s="1"/>
      <c r="Q15" s="1"/>
      <c r="R15" s="1"/>
      <c r="S15" s="1"/>
      <c r="T15" s="1"/>
    </row>
    <row r="16" spans="1:20" ht="15" x14ac:dyDescent="0.35">
      <c r="A16" s="1"/>
      <c r="B16" s="1"/>
      <c r="C16" s="1"/>
      <c r="D16" s="1"/>
      <c r="E16" s="1"/>
      <c r="G16" s="13" t="s">
        <v>40</v>
      </c>
      <c r="H16" s="9">
        <v>0.69130000000000003</v>
      </c>
      <c r="I16" s="9">
        <v>0.28689999999999999</v>
      </c>
      <c r="J16" s="9">
        <v>0</v>
      </c>
      <c r="K16" s="9">
        <v>2.18E-2</v>
      </c>
      <c r="P16" s="1"/>
      <c r="Q16" s="1"/>
      <c r="R16" s="1"/>
      <c r="S16" s="1"/>
      <c r="T16" s="1"/>
    </row>
    <row r="17" spans="1:20" ht="15" x14ac:dyDescent="0.35">
      <c r="A17" s="1"/>
      <c r="B17" s="1"/>
      <c r="C17" s="1"/>
      <c r="D17" s="1"/>
      <c r="E17" s="1"/>
      <c r="G17" s="13" t="s">
        <v>34</v>
      </c>
      <c r="H17" s="9">
        <v>0.92689999999999995</v>
      </c>
      <c r="I17" s="9">
        <v>5.1700000000000003E-2</v>
      </c>
      <c r="J17" s="9">
        <v>2.5999999999999999E-3</v>
      </c>
      <c r="K17" s="9">
        <v>1.89E-2</v>
      </c>
      <c r="P17" s="1"/>
      <c r="Q17" s="1"/>
      <c r="R17" s="1"/>
      <c r="S17" s="1"/>
      <c r="T17" s="1"/>
    </row>
    <row r="18" spans="1:20" ht="15" x14ac:dyDescent="0.35">
      <c r="A18" s="1"/>
      <c r="B18" s="1"/>
      <c r="C18" s="1"/>
      <c r="D18" s="1"/>
      <c r="E18" s="1"/>
      <c r="G18" s="14" t="s">
        <v>39</v>
      </c>
      <c r="H18" s="9">
        <v>0.78259999999999996</v>
      </c>
      <c r="I18" s="9">
        <v>7.1999999999999995E-2</v>
      </c>
      <c r="J18" s="9">
        <v>0.12180000000000001</v>
      </c>
      <c r="K18" s="9">
        <v>2.3599999999999999E-2</v>
      </c>
      <c r="P18" s="1"/>
      <c r="Q18" s="1"/>
      <c r="R18" s="1"/>
      <c r="S18" s="1"/>
      <c r="T18" s="1"/>
    </row>
    <row r="19" spans="1:20" ht="15" x14ac:dyDescent="0.35">
      <c r="A19" s="1"/>
      <c r="B19" s="1"/>
      <c r="C19" s="1"/>
      <c r="D19" s="1"/>
      <c r="E19" s="1"/>
      <c r="G19" s="14" t="s">
        <v>35</v>
      </c>
      <c r="H19" s="9">
        <v>0.86950000000000005</v>
      </c>
      <c r="I19" s="9">
        <v>9.0999999999999998E-2</v>
      </c>
      <c r="J19" s="9">
        <v>2.1100000000000001E-2</v>
      </c>
      <c r="K19" s="9">
        <v>1.8499999999999999E-2</v>
      </c>
      <c r="P19" s="1"/>
      <c r="Q19" s="1"/>
      <c r="R19" s="1"/>
      <c r="S19" s="1"/>
      <c r="T19" s="1"/>
    </row>
    <row r="20" spans="1:20" ht="15" x14ac:dyDescent="0.35">
      <c r="A20" s="1"/>
      <c r="B20" s="1"/>
      <c r="C20" s="1"/>
      <c r="D20" s="1"/>
      <c r="E20" s="1"/>
      <c r="G20" s="14" t="s">
        <v>36</v>
      </c>
      <c r="H20" s="9">
        <v>0.6956</v>
      </c>
      <c r="I20" s="9">
        <v>0.2883</v>
      </c>
      <c r="J20" s="9">
        <v>0</v>
      </c>
      <c r="K20" s="9">
        <v>1.61E-2</v>
      </c>
      <c r="P20" s="1"/>
      <c r="Q20" s="1"/>
      <c r="R20" s="1"/>
      <c r="S20" s="1"/>
      <c r="T20" s="1"/>
    </row>
    <row r="21" spans="1:20" ht="15" x14ac:dyDescent="0.35">
      <c r="A21" s="1"/>
      <c r="B21" s="1"/>
      <c r="C21" s="1"/>
      <c r="D21" s="1"/>
      <c r="E21" s="1"/>
      <c r="G21" s="14" t="s">
        <v>41</v>
      </c>
      <c r="H21" s="9">
        <v>0.77359999999999995</v>
      </c>
      <c r="I21" s="9">
        <v>9.2299999999999993E-2</v>
      </c>
      <c r="J21" s="9">
        <v>0.11119999999999999</v>
      </c>
      <c r="K21" s="9">
        <v>2.29E-2</v>
      </c>
      <c r="P21" s="1"/>
      <c r="Q21" s="38" t="s">
        <v>12</v>
      </c>
      <c r="R21" s="39"/>
      <c r="S21" s="40">
        <f>C33</f>
        <v>0.77813333333333345</v>
      </c>
      <c r="T21" s="1"/>
    </row>
    <row r="22" spans="1:20" ht="15" x14ac:dyDescent="0.35">
      <c r="A22" s="1"/>
      <c r="B22" s="1"/>
      <c r="C22" s="1"/>
      <c r="D22" s="1"/>
      <c r="E22" s="1"/>
      <c r="G22" s="14" t="s">
        <v>42</v>
      </c>
      <c r="H22" s="9">
        <v>0.85929999999999995</v>
      </c>
      <c r="I22" s="9">
        <v>0.1055</v>
      </c>
      <c r="J22" s="9">
        <v>1.95E-2</v>
      </c>
      <c r="K22" s="9">
        <v>1.5699999999999999E-2</v>
      </c>
      <c r="P22" s="1"/>
      <c r="Q22" s="41"/>
      <c r="R22" s="42"/>
      <c r="S22" s="43"/>
      <c r="T22" s="1"/>
    </row>
    <row r="23" spans="1:20" ht="15" x14ac:dyDescent="0.35">
      <c r="A23" s="30" t="s">
        <v>10</v>
      </c>
      <c r="B23" s="31"/>
      <c r="C23" s="90" t="s">
        <v>11</v>
      </c>
      <c r="D23" s="1"/>
      <c r="E23" s="1"/>
      <c r="G23" s="14" t="s">
        <v>43</v>
      </c>
      <c r="H23" s="9">
        <v>0.6875</v>
      </c>
      <c r="I23" s="9">
        <v>0.29320000000000002</v>
      </c>
      <c r="J23" s="9">
        <v>0</v>
      </c>
      <c r="K23" s="9">
        <v>1.9300000000000001E-2</v>
      </c>
      <c r="P23" s="1"/>
      <c r="Q23" s="66" t="s">
        <v>14</v>
      </c>
      <c r="R23" s="67"/>
      <c r="S23" s="68">
        <f>D73</f>
        <v>0.80322916666666366</v>
      </c>
      <c r="T23" s="1"/>
    </row>
    <row r="24" spans="1:20" ht="15" x14ac:dyDescent="0.35">
      <c r="A24" s="33"/>
      <c r="B24" s="34"/>
      <c r="C24" s="37"/>
      <c r="D24" s="1"/>
      <c r="E24" s="1"/>
      <c r="G24" s="14" t="s">
        <v>44</v>
      </c>
      <c r="H24" s="9">
        <v>0.7601</v>
      </c>
      <c r="I24" s="9">
        <v>0.12859999999999999</v>
      </c>
      <c r="J24" s="9">
        <v>9.0399999999999994E-2</v>
      </c>
      <c r="K24" s="9">
        <v>2.0899999999999998E-2</v>
      </c>
      <c r="P24" s="1"/>
      <c r="Q24" s="69"/>
      <c r="R24" s="70"/>
      <c r="S24" s="71"/>
      <c r="T24" s="1"/>
    </row>
    <row r="25" spans="1:20" ht="15" x14ac:dyDescent="0.35">
      <c r="A25" s="91" t="s">
        <v>55</v>
      </c>
      <c r="B25" s="92"/>
      <c r="C25" s="36">
        <f>C29*K27</f>
        <v>91.103999999999985</v>
      </c>
      <c r="D25" s="1"/>
      <c r="E25" s="1"/>
      <c r="G25" s="14" t="s">
        <v>45</v>
      </c>
      <c r="H25" s="9">
        <v>0.84440000000000004</v>
      </c>
      <c r="I25" s="9">
        <v>0.1176</v>
      </c>
      <c r="J25" s="9">
        <v>1.9099999999999999E-2</v>
      </c>
      <c r="K25" s="9">
        <v>1.89E-2</v>
      </c>
      <c r="P25" s="1"/>
      <c r="Q25" s="78" t="s">
        <v>3</v>
      </c>
      <c r="R25" s="79"/>
      <c r="S25" s="80">
        <f>N57</f>
        <v>0.85</v>
      </c>
      <c r="T25" s="1"/>
    </row>
    <row r="26" spans="1:20" ht="15" x14ac:dyDescent="0.35">
      <c r="A26" s="93"/>
      <c r="B26" s="94"/>
      <c r="C26" s="37"/>
      <c r="D26" s="1"/>
      <c r="E26" s="1"/>
      <c r="G26" s="14" t="s">
        <v>46</v>
      </c>
      <c r="H26" s="9">
        <v>0.67549999999999999</v>
      </c>
      <c r="I26" s="9">
        <v>0.30349999999999999</v>
      </c>
      <c r="J26" s="9">
        <v>0</v>
      </c>
      <c r="K26" s="9">
        <v>2.1000000000000001E-2</v>
      </c>
      <c r="P26" s="1"/>
      <c r="Q26" s="79"/>
      <c r="R26" s="79"/>
      <c r="S26" s="79"/>
      <c r="T26" s="1"/>
    </row>
    <row r="27" spans="1:20" ht="13.2" x14ac:dyDescent="0.25">
      <c r="A27" s="91" t="s">
        <v>54</v>
      </c>
      <c r="B27" s="92"/>
      <c r="C27" s="36">
        <f>C29*(I27+J27)</f>
        <v>867.3599999999999</v>
      </c>
      <c r="D27" s="1"/>
      <c r="E27" s="1"/>
      <c r="G27" s="11" t="s">
        <v>9</v>
      </c>
      <c r="H27" s="8">
        <f>SUM(H9:H26)/18</f>
        <v>0.77812777777777775</v>
      </c>
      <c r="I27" s="8">
        <f>SUM(I9:I26)/18</f>
        <v>0.12968333333333332</v>
      </c>
      <c r="J27" s="8">
        <f>SUM(J9:J26)/18</f>
        <v>7.1094444444444432E-2</v>
      </c>
      <c r="K27" s="10">
        <f>SUM(K9:K26)/18</f>
        <v>2.1088888888888886E-2</v>
      </c>
      <c r="P27" s="1"/>
      <c r="Q27" s="81" t="s">
        <v>17</v>
      </c>
      <c r="R27" s="82"/>
      <c r="S27" s="83">
        <f>S25*S23*S21</f>
        <v>0.5312664805555537</v>
      </c>
      <c r="T27" s="1"/>
    </row>
    <row r="28" spans="1:20" ht="13.2" x14ac:dyDescent="0.25">
      <c r="A28" s="93"/>
      <c r="B28" s="94"/>
      <c r="C28" s="37"/>
      <c r="D28" s="1"/>
      <c r="E28" s="1"/>
      <c r="P28" s="1"/>
      <c r="Q28" s="82"/>
      <c r="R28" s="82"/>
      <c r="S28" s="82"/>
      <c r="T28" s="1"/>
    </row>
    <row r="29" spans="1:20" ht="13.2" x14ac:dyDescent="0.25">
      <c r="A29" s="89" t="s">
        <v>16</v>
      </c>
      <c r="B29" s="95"/>
      <c r="C29" s="36">
        <v>4320</v>
      </c>
      <c r="D29" s="1"/>
      <c r="E29" s="1"/>
      <c r="P29" s="1"/>
      <c r="Q29" s="1"/>
      <c r="R29" s="1"/>
      <c r="S29" s="1"/>
      <c r="T29" s="1"/>
    </row>
    <row r="30" spans="1:20" ht="13.2" x14ac:dyDescent="0.25">
      <c r="A30" s="96"/>
      <c r="B30" s="97"/>
      <c r="C30" s="37"/>
      <c r="D30" s="1"/>
      <c r="E30" s="1"/>
      <c r="P30" s="1"/>
      <c r="Q30" s="1"/>
      <c r="R30" s="1"/>
      <c r="S30" s="1"/>
      <c r="T30" s="1"/>
    </row>
    <row r="31" spans="1:20" ht="13.2" x14ac:dyDescent="0.25">
      <c r="A31" s="89" t="s">
        <v>18</v>
      </c>
      <c r="B31" s="95"/>
      <c r="C31" s="36">
        <f>C29-C27-C25</f>
        <v>3361.5360000000005</v>
      </c>
      <c r="D31" s="1"/>
      <c r="E31" s="1"/>
      <c r="F31" s="1"/>
      <c r="G31" s="2"/>
      <c r="H31" s="1"/>
      <c r="I31" s="2"/>
      <c r="J31" s="2"/>
      <c r="P31" s="1"/>
      <c r="Q31" s="1"/>
      <c r="R31" s="1"/>
      <c r="S31" s="1"/>
      <c r="T31" s="1"/>
    </row>
    <row r="32" spans="1:20" ht="15.75" customHeight="1" x14ac:dyDescent="0.25">
      <c r="A32" s="96"/>
      <c r="B32" s="97"/>
      <c r="C32" s="37"/>
    </row>
    <row r="33" spans="1:20" ht="13.2" x14ac:dyDescent="0.25">
      <c r="A33" s="38" t="s">
        <v>12</v>
      </c>
      <c r="B33" s="98"/>
      <c r="C33" s="40">
        <f>C31/C29</f>
        <v>0.77813333333333345</v>
      </c>
      <c r="D33" s="1"/>
      <c r="E33" s="1"/>
      <c r="F33" s="1"/>
      <c r="G33" s="2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3.2" x14ac:dyDescent="0.25">
      <c r="A34" s="99"/>
      <c r="B34" s="100"/>
      <c r="C34" s="101"/>
      <c r="D34" s="1"/>
      <c r="E34" s="1"/>
      <c r="F34" s="1"/>
      <c r="G34" s="2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3.2" x14ac:dyDescent="0.25">
      <c r="A35" s="18"/>
      <c r="B35" s="1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3.2" x14ac:dyDescent="0.25">
      <c r="A36" s="18"/>
      <c r="B36" s="19"/>
      <c r="C36" s="1"/>
      <c r="D36" s="1"/>
      <c r="E36" s="1"/>
      <c r="G36" s="102" t="s">
        <v>19</v>
      </c>
      <c r="H36" s="103"/>
      <c r="I36" s="104">
        <f>N55</f>
        <v>208197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3.2" x14ac:dyDescent="0.25">
      <c r="A37" s="18"/>
      <c r="B37" s="19"/>
      <c r="C37" s="1"/>
      <c r="D37" s="1"/>
      <c r="E37" s="1"/>
      <c r="G37" s="105"/>
      <c r="H37" s="106"/>
      <c r="I37" s="10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3.2" x14ac:dyDescent="0.25">
      <c r="A38" s="18"/>
      <c r="B38" s="19"/>
      <c r="C38" s="1"/>
      <c r="D38" s="1"/>
      <c r="E38" s="1"/>
      <c r="G38" s="102" t="s">
        <v>20</v>
      </c>
      <c r="H38" s="103"/>
      <c r="I38" s="108">
        <f>0.02</f>
        <v>0.02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3.2" x14ac:dyDescent="0.25">
      <c r="A39" s="18"/>
      <c r="B39" s="19"/>
      <c r="C39" s="1"/>
      <c r="D39" s="1"/>
      <c r="E39" s="1"/>
      <c r="G39" s="105"/>
      <c r="H39" s="106"/>
      <c r="I39" s="107"/>
      <c r="J39" s="1"/>
      <c r="N39" s="1"/>
      <c r="O39" s="1"/>
      <c r="P39" s="1"/>
      <c r="Q39" s="1"/>
      <c r="R39" s="1"/>
      <c r="S39" s="1"/>
      <c r="T39" s="1"/>
    </row>
    <row r="40" spans="1:20" ht="13.2" customHeight="1" x14ac:dyDescent="0.25">
      <c r="A40" s="18"/>
      <c r="B40" s="19"/>
      <c r="C40" s="1"/>
      <c r="D40" s="1"/>
      <c r="E40" s="1"/>
      <c r="G40" s="109" t="s">
        <v>48</v>
      </c>
      <c r="H40" s="110"/>
      <c r="I40" s="111">
        <f>I38*60</f>
        <v>1.2</v>
      </c>
      <c r="N40" s="1"/>
      <c r="O40" s="1"/>
      <c r="P40" s="1"/>
      <c r="Q40" s="1"/>
      <c r="R40" s="1"/>
      <c r="S40" s="1"/>
      <c r="T40" s="1"/>
    </row>
    <row r="41" spans="1:20" ht="13.2" x14ac:dyDescent="0.25">
      <c r="A41" s="1"/>
      <c r="B41" s="1"/>
      <c r="C41" s="1"/>
      <c r="D41" s="1"/>
      <c r="E41" s="1"/>
      <c r="G41" s="109" t="s">
        <v>49</v>
      </c>
      <c r="H41" s="110"/>
      <c r="I41" s="111">
        <f>I42*60</f>
        <v>0.999999999999996</v>
      </c>
      <c r="N41" s="1"/>
      <c r="O41" s="1"/>
      <c r="P41" s="1"/>
      <c r="Q41" s="1"/>
      <c r="R41" s="1"/>
      <c r="S41" s="1"/>
      <c r="T41" s="1"/>
    </row>
    <row r="42" spans="1:20" ht="13.2" customHeight="1" x14ac:dyDescent="0.25">
      <c r="A42" s="1"/>
      <c r="B42" s="1"/>
      <c r="C42" s="1"/>
      <c r="D42" s="1"/>
      <c r="E42" s="1"/>
      <c r="G42" s="102" t="s">
        <v>21</v>
      </c>
      <c r="H42" s="103"/>
      <c r="I42" s="108">
        <f>0.0166666666666666</f>
        <v>1.6666666666666601E-2</v>
      </c>
      <c r="J42" s="1"/>
      <c r="N42" s="1"/>
      <c r="O42" s="1"/>
      <c r="P42" s="1"/>
      <c r="Q42" s="1"/>
      <c r="R42" s="1"/>
      <c r="S42" s="1"/>
      <c r="T42" s="1"/>
    </row>
    <row r="43" spans="1:20" ht="13.2" x14ac:dyDescent="0.25">
      <c r="A43" s="1"/>
      <c r="B43" s="1"/>
      <c r="C43" s="1"/>
      <c r="D43" s="1"/>
      <c r="E43" s="1"/>
      <c r="G43" s="105"/>
      <c r="H43" s="106"/>
      <c r="I43" s="107"/>
      <c r="J43" s="1"/>
      <c r="N43" s="1"/>
      <c r="O43" s="1"/>
      <c r="P43" s="1"/>
      <c r="Q43" s="1"/>
      <c r="R43" s="1"/>
      <c r="S43" s="1"/>
      <c r="T43" s="1"/>
    </row>
    <row r="44" spans="1:20" ht="13.2" x14ac:dyDescent="0.25">
      <c r="A44" s="18"/>
      <c r="B44" s="19"/>
      <c r="C44" s="3"/>
      <c r="D44" s="1"/>
      <c r="E44" s="1"/>
      <c r="G44" s="102" t="s">
        <v>18</v>
      </c>
      <c r="H44" s="103"/>
      <c r="I44" s="112">
        <f>D63</f>
        <v>4320</v>
      </c>
      <c r="J44" s="1"/>
      <c r="N44" s="1"/>
      <c r="O44" s="1"/>
      <c r="P44" s="1"/>
      <c r="Q44" s="1"/>
      <c r="R44" s="1"/>
      <c r="S44" s="1"/>
      <c r="T44" s="1"/>
    </row>
    <row r="45" spans="1:20" ht="13.2" x14ac:dyDescent="0.25">
      <c r="A45" s="18"/>
      <c r="B45" s="19"/>
      <c r="C45" s="3"/>
      <c r="D45" s="1"/>
      <c r="E45" s="1"/>
      <c r="G45" s="105"/>
      <c r="H45" s="106"/>
      <c r="I45" s="113"/>
      <c r="J45" s="1"/>
      <c r="N45" s="1"/>
      <c r="O45" s="1"/>
      <c r="P45" s="1"/>
      <c r="Q45" s="1"/>
      <c r="R45" s="1"/>
      <c r="S45" s="1"/>
      <c r="T45" s="1"/>
    </row>
    <row r="46" spans="1:20" ht="13.2" x14ac:dyDescent="0.25">
      <c r="A46" s="18"/>
      <c r="B46" s="19"/>
      <c r="C46" s="4"/>
      <c r="D46" s="1"/>
      <c r="E46" s="1"/>
      <c r="G46" s="114"/>
      <c r="H46" s="114"/>
      <c r="I46" s="114"/>
      <c r="J46" s="1"/>
      <c r="N46" s="1"/>
      <c r="O46" s="1"/>
      <c r="P46" s="1"/>
      <c r="Q46" s="1"/>
      <c r="R46" s="1"/>
      <c r="S46" s="1"/>
      <c r="T46" s="1"/>
    </row>
    <row r="47" spans="1:20" ht="13.2" x14ac:dyDescent="0.25">
      <c r="A47" s="1"/>
      <c r="B47" s="1"/>
      <c r="C47" s="1"/>
      <c r="D47" s="1"/>
      <c r="E47" s="1"/>
      <c r="G47" s="102" t="s">
        <v>24</v>
      </c>
      <c r="H47" s="103"/>
      <c r="I47" s="112">
        <f>C29/I42</f>
        <v>259200.00000000102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3.2" x14ac:dyDescent="0.25">
      <c r="A48" s="1"/>
      <c r="B48" s="1"/>
      <c r="C48" s="1"/>
      <c r="D48" s="1"/>
      <c r="E48" s="1"/>
      <c r="G48" s="105"/>
      <c r="H48" s="106"/>
      <c r="I48" s="11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3.2" x14ac:dyDescent="0.25">
      <c r="A49" s="1"/>
      <c r="B49" s="1"/>
      <c r="C49" s="1"/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8.600000000000001" x14ac:dyDescent="0.25">
      <c r="A53" s="5"/>
      <c r="B53" s="5"/>
      <c r="C53" s="5"/>
      <c r="D53" s="5"/>
      <c r="E53" s="1"/>
      <c r="I53" s="1"/>
      <c r="J53" s="18"/>
      <c r="K53" s="19"/>
      <c r="L53" s="18"/>
      <c r="M53" s="18"/>
      <c r="N53" s="1"/>
      <c r="O53" s="1"/>
      <c r="P53" s="1"/>
      <c r="Q53" s="1"/>
      <c r="R53" s="1"/>
      <c r="S53" s="1"/>
      <c r="T53" s="1"/>
    </row>
    <row r="54" spans="1:20" ht="18.600000000000001" x14ac:dyDescent="0.25">
      <c r="A54" s="5"/>
      <c r="B54" s="5"/>
      <c r="C54" s="5"/>
      <c r="D54" s="5"/>
      <c r="E54" s="1"/>
      <c r="I54" s="1"/>
      <c r="J54" s="19"/>
      <c r="K54" s="19"/>
      <c r="L54" s="19"/>
      <c r="M54" s="19"/>
      <c r="N54" s="1"/>
      <c r="O54" s="1"/>
      <c r="P54" s="1"/>
      <c r="Q54" s="1"/>
      <c r="R54" s="1"/>
      <c r="S54" s="1"/>
      <c r="T54" s="1"/>
    </row>
    <row r="55" spans="1:20" ht="18.600000000000001" x14ac:dyDescent="0.25">
      <c r="A55" s="5"/>
      <c r="B55" s="102" t="s">
        <v>22</v>
      </c>
      <c r="C55" s="115"/>
      <c r="D55" s="116">
        <f>I36/I47</f>
        <v>0.80322916666666355</v>
      </c>
      <c r="E55" s="1"/>
      <c r="I55" s="1"/>
      <c r="J55" s="1"/>
      <c r="K55" s="1"/>
      <c r="L55" s="72" t="s">
        <v>1</v>
      </c>
      <c r="M55" s="73"/>
      <c r="N55" s="74">
        <v>208197</v>
      </c>
      <c r="O55" s="1"/>
      <c r="P55" s="1"/>
      <c r="Q55" s="1"/>
      <c r="R55" s="1"/>
      <c r="S55" s="1"/>
      <c r="T55" s="1"/>
    </row>
    <row r="56" spans="1:20" ht="18.600000000000001" x14ac:dyDescent="0.25">
      <c r="A56" s="5"/>
      <c r="B56" s="113"/>
      <c r="C56" s="117"/>
      <c r="D56" s="107"/>
      <c r="E56" s="1"/>
      <c r="I56" s="1"/>
      <c r="J56" s="1"/>
      <c r="K56" s="1"/>
      <c r="L56" s="72" t="s">
        <v>2</v>
      </c>
      <c r="M56" s="73"/>
      <c r="N56" s="74">
        <f>N55-(N55*N57)</f>
        <v>31229.550000000017</v>
      </c>
      <c r="O56" s="1"/>
      <c r="P56" s="1"/>
      <c r="Q56" s="1"/>
      <c r="R56" s="1"/>
      <c r="S56" s="1"/>
      <c r="T56" s="1"/>
    </row>
    <row r="57" spans="1:20" ht="18.600000000000001" x14ac:dyDescent="0.25">
      <c r="A57" s="5"/>
      <c r="B57" s="102" t="s">
        <v>23</v>
      </c>
      <c r="C57" s="115"/>
      <c r="D57" s="116">
        <f>I42/I38</f>
        <v>0.83333333333333004</v>
      </c>
      <c r="E57" s="1"/>
      <c r="I57" s="1"/>
      <c r="J57" s="1"/>
      <c r="K57" s="1"/>
      <c r="L57" s="75" t="s">
        <v>3</v>
      </c>
      <c r="M57" s="76"/>
      <c r="N57" s="120">
        <f>85%</f>
        <v>0.85</v>
      </c>
      <c r="O57" s="1"/>
      <c r="P57" s="1"/>
      <c r="Q57" s="1"/>
      <c r="R57" s="1"/>
      <c r="S57" s="1"/>
      <c r="T57" s="1"/>
    </row>
    <row r="58" spans="1:20" ht="18.600000000000001" x14ac:dyDescent="0.25">
      <c r="A58" s="5"/>
      <c r="B58" s="113"/>
      <c r="C58" s="117"/>
      <c r="D58" s="107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600000000000001" x14ac:dyDescent="0.25">
      <c r="A59" s="5"/>
      <c r="B59" s="102" t="s">
        <v>19</v>
      </c>
      <c r="C59" s="115"/>
      <c r="D59" s="104">
        <f>I36</f>
        <v>208197</v>
      </c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600000000000001" x14ac:dyDescent="0.25">
      <c r="A60" s="5"/>
      <c r="B60" s="113"/>
      <c r="C60" s="117"/>
      <c r="D60" s="107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600000000000001" x14ac:dyDescent="0.25">
      <c r="A61" s="5"/>
      <c r="B61" s="102" t="s">
        <v>24</v>
      </c>
      <c r="C61" s="115"/>
      <c r="D61" s="112">
        <f>C29/I42</f>
        <v>259200.00000000102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600000000000001" x14ac:dyDescent="0.25">
      <c r="A62" s="5"/>
      <c r="B62" s="113"/>
      <c r="C62" s="117"/>
      <c r="D62" s="11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600000000000001" x14ac:dyDescent="0.25">
      <c r="A63" s="5"/>
      <c r="B63" s="102" t="s">
        <v>25</v>
      </c>
      <c r="C63" s="115"/>
      <c r="D63" s="108">
        <f>C29</f>
        <v>4320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600000000000001" x14ac:dyDescent="0.25">
      <c r="A64" s="5"/>
      <c r="B64" s="113"/>
      <c r="C64" s="117"/>
      <c r="D64" s="107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600000000000001" x14ac:dyDescent="0.25">
      <c r="A65" s="5"/>
      <c r="B65" s="102" t="s">
        <v>21</v>
      </c>
      <c r="C65" s="115"/>
      <c r="D65" s="108">
        <f>I42</f>
        <v>1.6666666666666601E-2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8.600000000000001" x14ac:dyDescent="0.25">
      <c r="A66" s="5"/>
      <c r="B66" s="113"/>
      <c r="C66" s="117"/>
      <c r="D66" s="107"/>
      <c r="E66" s="1"/>
      <c r="F66" s="44"/>
      <c r="G66" s="44"/>
      <c r="H66" s="44"/>
      <c r="I66" s="18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8.600000000000001" x14ac:dyDescent="0.25">
      <c r="A67" s="5"/>
      <c r="B67" s="102" t="s">
        <v>26</v>
      </c>
      <c r="C67" s="115"/>
      <c r="D67" s="108">
        <f>I38</f>
        <v>0.02</v>
      </c>
      <c r="E67" s="1"/>
      <c r="F67" s="44"/>
      <c r="G67" s="44"/>
      <c r="H67" s="45"/>
      <c r="I67" s="19"/>
      <c r="J67" s="18"/>
      <c r="K67" s="19"/>
      <c r="L67" s="18"/>
      <c r="M67" s="18"/>
      <c r="N67" s="1"/>
      <c r="O67" s="1"/>
      <c r="P67" s="1"/>
      <c r="Q67" s="1"/>
      <c r="R67" s="1"/>
      <c r="S67" s="1"/>
      <c r="T67" s="1"/>
    </row>
    <row r="68" spans="1:20" ht="18.600000000000001" x14ac:dyDescent="0.25">
      <c r="A68" s="5"/>
      <c r="B68" s="113"/>
      <c r="C68" s="117"/>
      <c r="D68" s="107"/>
      <c r="E68" s="1"/>
      <c r="F68" s="1"/>
      <c r="G68" s="1"/>
      <c r="H68" s="1"/>
      <c r="I68" s="1"/>
      <c r="J68" s="19"/>
      <c r="K68" s="19"/>
      <c r="L68" s="19"/>
      <c r="M68" s="19"/>
      <c r="N68" s="1"/>
      <c r="O68" s="1"/>
      <c r="P68" s="1"/>
      <c r="Q68" s="1"/>
      <c r="R68" s="1"/>
      <c r="S68" s="1"/>
      <c r="T68" s="1"/>
    </row>
    <row r="69" spans="1:20" ht="18.600000000000001" x14ac:dyDescent="0.25">
      <c r="A69" s="5"/>
      <c r="B69" s="102" t="s">
        <v>27</v>
      </c>
      <c r="C69" s="115"/>
      <c r="D69" s="118">
        <f>I36*I38/D63</f>
        <v>0.96387500000000015</v>
      </c>
      <c r="E69" s="1"/>
      <c r="I69" s="18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8.600000000000001" x14ac:dyDescent="0.25">
      <c r="A70" s="5"/>
      <c r="B70" s="113"/>
      <c r="C70" s="117"/>
      <c r="D70" s="107"/>
      <c r="E70" s="1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8.600000000000001" x14ac:dyDescent="0.25">
      <c r="A71" s="5"/>
      <c r="B71" s="102" t="s">
        <v>28</v>
      </c>
      <c r="C71" s="115"/>
      <c r="D71" s="119">
        <f>I42/I38</f>
        <v>0.83333333333333004</v>
      </c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8.600000000000001" x14ac:dyDescent="0.25">
      <c r="A72" s="5"/>
      <c r="B72" s="113"/>
      <c r="C72" s="117"/>
      <c r="D72" s="107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3.2" x14ac:dyDescent="0.25">
      <c r="A73" s="1"/>
      <c r="B73" s="66" t="s">
        <v>14</v>
      </c>
      <c r="C73" s="67"/>
      <c r="D73" s="68">
        <f>D71*D69</f>
        <v>0.80322916666666366</v>
      </c>
      <c r="E73" s="1"/>
      <c r="I73" s="1"/>
      <c r="J73" s="1"/>
      <c r="N73" s="1"/>
      <c r="O73" s="1"/>
      <c r="P73" s="1"/>
      <c r="Q73" s="1"/>
      <c r="R73" s="1"/>
      <c r="S73" s="1"/>
      <c r="T73" s="1"/>
    </row>
    <row r="74" spans="1:20" ht="13.2" x14ac:dyDescent="0.25">
      <c r="A74" s="1"/>
      <c r="B74" s="69"/>
      <c r="C74" s="70"/>
      <c r="D74" s="71"/>
      <c r="E74" s="1"/>
      <c r="F74" s="1"/>
      <c r="G74" s="1"/>
      <c r="H74" s="1"/>
      <c r="I74" s="1"/>
      <c r="J74" s="1"/>
      <c r="N74" s="1"/>
      <c r="O74" s="1"/>
      <c r="P74" s="1"/>
      <c r="Q74" s="1"/>
      <c r="R74" s="1"/>
      <c r="S74" s="1"/>
      <c r="T74" s="1"/>
    </row>
    <row r="75" spans="1:20" ht="13.2" x14ac:dyDescent="0.25">
      <c r="A75" s="1"/>
      <c r="E75" s="1"/>
      <c r="F75" s="1"/>
      <c r="G75" s="1"/>
      <c r="H75" s="1"/>
      <c r="I75" s="1"/>
      <c r="J75" s="1"/>
      <c r="N75" s="1"/>
      <c r="O75" s="1"/>
      <c r="P75" s="1"/>
      <c r="Q75" s="1"/>
      <c r="R75" s="1"/>
      <c r="S75" s="1"/>
      <c r="T75" s="1"/>
    </row>
    <row r="76" spans="1:20" ht="13.2" x14ac:dyDescent="0.25">
      <c r="A76" s="1"/>
      <c r="E76" s="1"/>
      <c r="I76" s="1"/>
      <c r="O76" s="1"/>
      <c r="P76" s="1"/>
      <c r="Q76" s="1"/>
      <c r="R76" s="1"/>
      <c r="S76" s="1"/>
      <c r="T76" s="1"/>
    </row>
    <row r="77" spans="1:20" ht="13.2" x14ac:dyDescent="0.25">
      <c r="A77" s="1"/>
      <c r="E77" s="1"/>
      <c r="I77" s="1"/>
      <c r="O77" s="1"/>
      <c r="P77" s="1"/>
      <c r="Q77" s="1"/>
      <c r="R77" s="1"/>
      <c r="S77" s="1"/>
      <c r="T77" s="1"/>
    </row>
    <row r="78" spans="1:20" ht="13.2" x14ac:dyDescent="0.25">
      <c r="A78" s="1"/>
      <c r="E78" s="1"/>
      <c r="F78" s="1"/>
      <c r="G78" s="1"/>
      <c r="H78" s="1"/>
      <c r="I78" s="1"/>
      <c r="J78" s="1"/>
      <c r="O78" s="1"/>
      <c r="P78" s="1"/>
      <c r="Q78" s="1"/>
      <c r="R78" s="1"/>
      <c r="S78" s="1"/>
      <c r="T78" s="1"/>
    </row>
    <row r="79" spans="1:20" ht="13.2" x14ac:dyDescent="0.25">
      <c r="A79" s="1"/>
      <c r="E79" s="1"/>
      <c r="F79" s="1"/>
      <c r="G79" s="1"/>
      <c r="H79" s="1"/>
      <c r="I79" s="1"/>
      <c r="J79" s="1"/>
      <c r="O79" s="1"/>
      <c r="P79" s="1"/>
      <c r="Q79" s="1"/>
      <c r="R79" s="1"/>
      <c r="S79" s="1"/>
      <c r="T79" s="1"/>
    </row>
    <row r="80" spans="1:20" ht="13.2" x14ac:dyDescent="0.25">
      <c r="A80" s="1"/>
      <c r="E80" s="1"/>
      <c r="I80" s="1"/>
      <c r="J80" s="1"/>
      <c r="O80" s="1"/>
      <c r="P80" s="1"/>
      <c r="Q80" s="1"/>
      <c r="R80" s="1"/>
      <c r="S80" s="1"/>
      <c r="T80" s="1"/>
    </row>
    <row r="81" spans="1:20" ht="13.2" x14ac:dyDescent="0.25">
      <c r="A81" s="1"/>
      <c r="B81" s="1"/>
      <c r="C81" s="1"/>
      <c r="D81" s="1"/>
      <c r="E81" s="1"/>
      <c r="I81" s="1"/>
      <c r="J81" s="1"/>
      <c r="O81" s="1"/>
      <c r="P81" s="1"/>
      <c r="Q81" s="1"/>
      <c r="R81" s="1"/>
      <c r="S81" s="1"/>
      <c r="T81" s="1"/>
    </row>
    <row r="82" spans="1:20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N82" s="1"/>
      <c r="O82" s="1"/>
      <c r="P82" s="1"/>
      <c r="Q82" s="1"/>
      <c r="R82" s="1"/>
      <c r="S82" s="1"/>
      <c r="T82" s="1"/>
    </row>
    <row r="83" spans="1:20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N83" s="1"/>
      <c r="O83" s="1"/>
      <c r="P83" s="1"/>
      <c r="Q83" s="1"/>
      <c r="R83" s="1"/>
      <c r="S83" s="1"/>
      <c r="T83" s="1"/>
    </row>
    <row r="84" spans="1:20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N84" s="1"/>
      <c r="O84" s="1"/>
      <c r="P84" s="1"/>
      <c r="Q84" s="1"/>
      <c r="R84" s="1"/>
      <c r="S84" s="1"/>
      <c r="T84" s="1"/>
    </row>
    <row r="85" spans="1:20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N85" s="1"/>
      <c r="O85" s="1"/>
      <c r="P85" s="1"/>
      <c r="Q85" s="1"/>
      <c r="R85" s="1"/>
      <c r="S85" s="1"/>
      <c r="T85" s="1"/>
    </row>
    <row r="86" spans="1:20" ht="13.2" x14ac:dyDescent="0.25">
      <c r="A86" s="1"/>
      <c r="B86" s="1"/>
      <c r="C86" s="1"/>
      <c r="D86" s="1"/>
      <c r="E86" s="1"/>
      <c r="F86" s="1"/>
      <c r="G86" s="1"/>
      <c r="H86" s="1"/>
      <c r="I86" s="1"/>
      <c r="N86" s="1"/>
      <c r="O86" s="1"/>
      <c r="P86" s="1"/>
      <c r="Q86" s="1"/>
      <c r="R86" s="1"/>
      <c r="S86" s="1"/>
      <c r="T86" s="1"/>
    </row>
    <row r="87" spans="1:20" ht="13.2" x14ac:dyDescent="0.25">
      <c r="A87" s="1"/>
      <c r="B87" s="1"/>
      <c r="C87" s="1"/>
      <c r="D87" s="1"/>
      <c r="E87" s="1"/>
      <c r="F87" s="1"/>
      <c r="G87" s="1"/>
      <c r="H87" s="1"/>
      <c r="I87" s="1"/>
      <c r="N87" s="1"/>
      <c r="O87" s="1"/>
      <c r="P87" s="1"/>
      <c r="Q87" s="1"/>
      <c r="R87" s="1"/>
      <c r="S87" s="1"/>
      <c r="T87" s="1"/>
    </row>
    <row r="88" spans="1:20" ht="13.2" x14ac:dyDescent="0.25">
      <c r="A88" s="1"/>
      <c r="B88" s="1"/>
      <c r="C88" s="1"/>
      <c r="D88" s="1"/>
      <c r="E88" s="1"/>
      <c r="F88" s="1"/>
      <c r="G88" s="1"/>
      <c r="H88" s="1"/>
      <c r="I88" s="1"/>
      <c r="N88" s="1"/>
      <c r="O88" s="1"/>
      <c r="P88" s="1"/>
      <c r="Q88" s="1"/>
      <c r="R88" s="1"/>
      <c r="S88" s="1"/>
      <c r="T88" s="1"/>
    </row>
    <row r="89" spans="1:20" ht="13.2" x14ac:dyDescent="0.25">
      <c r="A89" s="1"/>
      <c r="B89" s="1"/>
      <c r="C89" s="1"/>
      <c r="D89" s="1"/>
      <c r="E89" s="1"/>
      <c r="F89" s="1"/>
      <c r="G89" s="1"/>
      <c r="H89" s="1"/>
      <c r="I89" s="1"/>
      <c r="N89" s="1"/>
      <c r="O89" s="1"/>
      <c r="P89" s="1"/>
      <c r="Q89" s="1"/>
      <c r="R89" s="1"/>
      <c r="S89" s="1"/>
      <c r="T89" s="1"/>
    </row>
    <row r="90" spans="1:20" ht="13.2" x14ac:dyDescent="0.25">
      <c r="A90" s="1"/>
      <c r="B90" s="1"/>
      <c r="C90" s="1"/>
      <c r="D90" s="1"/>
      <c r="E90" s="1"/>
      <c r="F90" s="1"/>
      <c r="G90" s="1"/>
      <c r="H90" s="1"/>
      <c r="I90" s="1"/>
      <c r="N90" s="1"/>
      <c r="O90" s="1"/>
      <c r="P90" s="1"/>
      <c r="Q90" s="1"/>
      <c r="R90" s="1"/>
      <c r="S90" s="1"/>
      <c r="T90" s="1"/>
    </row>
    <row r="91" spans="1:20" ht="13.2" x14ac:dyDescent="0.25">
      <c r="A91" s="1"/>
      <c r="B91" s="1"/>
      <c r="C91" s="1"/>
      <c r="D91" s="1"/>
      <c r="E91" s="1"/>
      <c r="F91" s="1"/>
      <c r="G91" s="1"/>
      <c r="H91" s="1"/>
      <c r="I91" s="1"/>
      <c r="N91" s="1"/>
      <c r="O91" s="1"/>
      <c r="P91" s="1"/>
      <c r="Q91" s="1"/>
      <c r="R91" s="1"/>
      <c r="S91" s="1"/>
      <c r="T91" s="1"/>
    </row>
    <row r="92" spans="1:20" ht="13.2" x14ac:dyDescent="0.25">
      <c r="A92" s="1"/>
      <c r="B92" s="1"/>
      <c r="C92" s="1"/>
      <c r="D92" s="1"/>
      <c r="E92" s="1"/>
      <c r="F92" s="1"/>
      <c r="G92" s="1"/>
      <c r="H92" s="1"/>
      <c r="I92" s="1"/>
      <c r="N92" s="1"/>
      <c r="O92" s="1"/>
      <c r="P92" s="1"/>
      <c r="Q92" s="1"/>
      <c r="R92" s="1"/>
      <c r="S92" s="1"/>
      <c r="T92" s="1"/>
    </row>
    <row r="93" spans="1:20" ht="13.2" x14ac:dyDescent="0.25">
      <c r="A93" s="1"/>
      <c r="B93" s="1"/>
      <c r="C93" s="1"/>
      <c r="D93" s="1"/>
      <c r="E93" s="1"/>
      <c r="F93" s="1"/>
      <c r="G93" s="1"/>
      <c r="H93" s="1"/>
      <c r="I93" s="1"/>
      <c r="N93" s="1"/>
      <c r="O93" s="1"/>
      <c r="P93" s="1"/>
      <c r="Q93" s="1"/>
      <c r="R93" s="1"/>
      <c r="S93" s="1"/>
      <c r="T93" s="1"/>
    </row>
    <row r="94" spans="1:20" ht="13.2" x14ac:dyDescent="0.25">
      <c r="A94" s="1"/>
      <c r="B94" s="1"/>
      <c r="C94" s="1"/>
      <c r="D94" s="1"/>
      <c r="E94" s="1"/>
      <c r="F94" s="1"/>
      <c r="G94" s="1"/>
      <c r="H94" s="1"/>
      <c r="I94" s="1"/>
      <c r="N94" s="1"/>
      <c r="O94" s="1"/>
      <c r="P94" s="1"/>
      <c r="Q94" s="1"/>
      <c r="R94" s="1"/>
      <c r="S94" s="1"/>
      <c r="T94" s="1"/>
    </row>
    <row r="95" spans="1:20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</sheetData>
  <mergeCells count="77">
    <mergeCell ref="A25:B26"/>
    <mergeCell ref="A23:B24"/>
    <mergeCell ref="A44:B44"/>
    <mergeCell ref="A45:B45"/>
    <mergeCell ref="A46:B46"/>
    <mergeCell ref="A27:B28"/>
    <mergeCell ref="L56:M56"/>
    <mergeCell ref="L57:M57"/>
    <mergeCell ref="A35:B35"/>
    <mergeCell ref="A36:B36"/>
    <mergeCell ref="S25:S26"/>
    <mergeCell ref="Q27:R28"/>
    <mergeCell ref="S27:S28"/>
    <mergeCell ref="C25:C26"/>
    <mergeCell ref="Q23:R24"/>
    <mergeCell ref="S23:S24"/>
    <mergeCell ref="C27:C28"/>
    <mergeCell ref="C29:C30"/>
    <mergeCell ref="C31:C32"/>
    <mergeCell ref="A31:B32"/>
    <mergeCell ref="A29:B30"/>
    <mergeCell ref="B1:K2"/>
    <mergeCell ref="A4:B4"/>
    <mergeCell ref="E4:I5"/>
    <mergeCell ref="A5:B5"/>
    <mergeCell ref="A6:B6"/>
    <mergeCell ref="L55:M55"/>
    <mergeCell ref="A37:B37"/>
    <mergeCell ref="A38:B38"/>
    <mergeCell ref="C23:C24"/>
    <mergeCell ref="A39:B39"/>
    <mergeCell ref="Q21:R22"/>
    <mergeCell ref="S21:S22"/>
    <mergeCell ref="A40:B40"/>
    <mergeCell ref="Q25:R26"/>
    <mergeCell ref="G47:H48"/>
    <mergeCell ref="I47:I48"/>
    <mergeCell ref="B67:C68"/>
    <mergeCell ref="D67:D68"/>
    <mergeCell ref="B69:C70"/>
    <mergeCell ref="D69:D70"/>
    <mergeCell ref="B65:C66"/>
    <mergeCell ref="D65:D66"/>
    <mergeCell ref="B71:C72"/>
    <mergeCell ref="D71:D72"/>
    <mergeCell ref="B73:C74"/>
    <mergeCell ref="D73:D74"/>
    <mergeCell ref="B63:C64"/>
    <mergeCell ref="D63:D64"/>
    <mergeCell ref="G44:H45"/>
    <mergeCell ref="I44:I45"/>
    <mergeCell ref="I69:I70"/>
    <mergeCell ref="L67:L68"/>
    <mergeCell ref="M67:M68"/>
    <mergeCell ref="D57:D58"/>
    <mergeCell ref="I66:I67"/>
    <mergeCell ref="J67:K68"/>
    <mergeCell ref="B57:C58"/>
    <mergeCell ref="B59:C60"/>
    <mergeCell ref="D59:D60"/>
    <mergeCell ref="B61:C62"/>
    <mergeCell ref="D61:D62"/>
    <mergeCell ref="M53:M54"/>
    <mergeCell ref="I38:I39"/>
    <mergeCell ref="I42:I43"/>
    <mergeCell ref="B55:C56"/>
    <mergeCell ref="D55:D56"/>
    <mergeCell ref="G42:H43"/>
    <mergeCell ref="G38:H39"/>
    <mergeCell ref="G40:H40"/>
    <mergeCell ref="G41:H41"/>
    <mergeCell ref="C33:C34"/>
    <mergeCell ref="G36:H37"/>
    <mergeCell ref="I36:I37"/>
    <mergeCell ref="J53:K54"/>
    <mergeCell ref="L53:L54"/>
    <mergeCell ref="A33:B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Automatizado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Sandoval</dc:creator>
  <cp:lastModifiedBy>Cristhian Sandoval</cp:lastModifiedBy>
  <dcterms:created xsi:type="dcterms:W3CDTF">2024-04-17T06:33:14Z</dcterms:created>
  <dcterms:modified xsi:type="dcterms:W3CDTF">2024-04-23T05:47:05Z</dcterms:modified>
</cp:coreProperties>
</file>