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daRobotizada" sheetId="1" r:id="rId4"/>
    <sheet state="visible" name="Comunicaciones" sheetId="2" r:id="rId5"/>
    <sheet state="visible" name="SCADA" sheetId="3" r:id="rId6"/>
    <sheet state="visible" name="Ingresos" sheetId="4" r:id="rId7"/>
    <sheet state="visible" name="Evaluacion" sheetId="5" r:id="rId8"/>
    <sheet state="visible" name="Nómina" sheetId="6" r:id="rId9"/>
  </sheets>
  <definedNames/>
  <calcPr/>
</workbook>
</file>

<file path=xl/sharedStrings.xml><?xml version="1.0" encoding="utf-8"?>
<sst xmlns="http://schemas.openxmlformats.org/spreadsheetml/2006/main" count="205" uniqueCount="94">
  <si>
    <t>v</t>
  </si>
  <si>
    <t>Costos capitalizados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</si>
  <si>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</si>
  <si>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</si>
  <si>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</si>
  <si>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</si>
  <si>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</si>
  <si>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</si>
  <si>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</si>
  <si>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</si>
  <si>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</si>
  <si>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</si>
  <si>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</si>
  <si>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</si>
  <si>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</si>
  <si>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no capitalizados</t>
  </si>
  <si>
    <t>Equipos de movimiento/manipulación</t>
  </si>
  <si>
    <t>Instalación</t>
  </si>
  <si>
    <t>Entrenamientos</t>
  </si>
  <si>
    <t>Programación</t>
  </si>
  <si>
    <t>Total inversión inicial</t>
  </si>
  <si>
    <t>Costos operativos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</si>
  <si>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</si>
  <si>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</si>
  <si>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</si>
  <si>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</si>
  <si>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</si>
  <si>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</si>
  <si>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</si>
  <si>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</si>
  <si>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</si>
  <si>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</si>
  <si>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</si>
  <si>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</si>
  <si>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</si>
  <si>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</si>
  <si>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</si>
  <si>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</si>
  <si>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</si>
  <si>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</si>
  <si>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</si>
  <si>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</si>
  <si>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</si>
  <si>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</si>
  <si>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>Producto 1 - Baldosa no personalizada</t>
  </si>
  <si>
    <t>Producto 2 - Baldosa personalizada</t>
  </si>
  <si>
    <t>Tamaño lote (m^2)</t>
  </si>
  <si>
    <t xml:space="preserve">Precio de un lote </t>
  </si>
  <si>
    <t>Lotes vendidos al mes</t>
  </si>
  <si>
    <t>Total ganancia mensual</t>
  </si>
  <si>
    <t>Inversión inicial</t>
  </si>
  <si>
    <t>Costos de nómina</t>
  </si>
  <si>
    <t>Ventas</t>
  </si>
  <si>
    <t>Concepto</t>
  </si>
  <si>
    <t>Celda robotizada</t>
  </si>
  <si>
    <t>Producto 1</t>
  </si>
  <si>
    <t>Comunicaciones</t>
  </si>
  <si>
    <t>Producto 2</t>
  </si>
  <si>
    <t>SCADA</t>
  </si>
  <si>
    <t>Producto 3</t>
  </si>
  <si>
    <t>MES</t>
  </si>
  <si>
    <t>INGRESOS</t>
  </si>
  <si>
    <t>TOTAL INGRESOS</t>
  </si>
  <si>
    <t>EGRESOS</t>
  </si>
  <si>
    <t>Inversión</t>
  </si>
  <si>
    <t>-</t>
  </si>
  <si>
    <t>TOTAL EGRESOS</t>
  </si>
  <si>
    <t>TOTAL</t>
  </si>
  <si>
    <t>Flujo de caja</t>
  </si>
  <si>
    <t>Valor presente</t>
  </si>
  <si>
    <t>Valor presente acumulado</t>
  </si>
  <si>
    <t>Evaluación</t>
  </si>
  <si>
    <t>Costo de oportunidad</t>
  </si>
  <si>
    <t xml:space="preserve">VP </t>
  </si>
  <si>
    <t>VPN</t>
  </si>
  <si>
    <t>TIR</t>
  </si>
  <si>
    <t>Payback</t>
  </si>
  <si>
    <t>ESTADO DE PERDIDAS Y GANANCIAS</t>
  </si>
  <si>
    <t>Costos</t>
  </si>
  <si>
    <t>Utilidad bruta</t>
  </si>
  <si>
    <t>Gasto financiero</t>
  </si>
  <si>
    <t>Utilidad antes de impuestos</t>
  </si>
  <si>
    <t>Impuestos</t>
  </si>
  <si>
    <t>Utilidad neta</t>
  </si>
  <si>
    <t>Nómina</t>
  </si>
  <si>
    <t>Personal</t>
  </si>
  <si>
    <t>Salario</t>
  </si>
  <si>
    <t>Ingeniero 1</t>
  </si>
  <si>
    <t>Ingeniero 2</t>
  </si>
  <si>
    <t>Ingeniero 3</t>
  </si>
  <si>
    <t>Ingeniero 4</t>
  </si>
  <si>
    <t>Ingeniero 5</t>
  </si>
  <si>
    <t>Ingeniero 6</t>
  </si>
  <si>
    <t>Ingeniero 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</si>
</sst>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 $]#,##0"/>
  </numFmts>
  <fonts count="6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b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3" numFmtId="164" xfId="0" applyAlignment="1" applyBorder="1" applyFont="1" applyNumberFormat="1">
      <alignment readingOrder="0"/>
    </xf>
    <xf borderId="0" fillId="0" fontId="1" numFmtId="0" xfId="0" applyFont="1"/>
    <xf borderId="1" fillId="0" fontId="3" numFmtId="164" xfId="0" applyBorder="1" applyFont="1" applyNumberFormat="1"/>
    <xf borderId="5" fillId="0" fontId="1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0" xfId="0" applyAlignment="1" applyBorder="1" applyFont="1">
      <alignment readingOrder="0"/>
    </xf>
    <xf borderId="1" fillId="2" fontId="3" numFmtId="0" xfId="0" applyAlignment="1" applyBorder="1" applyFill="1" applyFont="1">
      <alignment horizontal="center" readingOrder="0"/>
    </xf>
    <xf borderId="4" fillId="2" fontId="4" numFmtId="0" xfId="0" applyAlignment="1" applyBorder="1" applyFont="1">
      <alignment horizontal="center" readingOrder="0"/>
    </xf>
    <xf borderId="4" fillId="2" fontId="4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1" fillId="0" fontId="4" numFmtId="0" xfId="0" applyAlignment="1" applyBorder="1" applyFont="1">
      <alignment horizontal="center"/>
    </xf>
    <xf borderId="0" fillId="0" fontId="5" numFmtId="0" xfId="0" applyAlignment="1" applyFont="1">
      <alignment shrinkToFit="0" wrapText="0"/>
    </xf>
    <xf borderId="4" fillId="0" fontId="5" numFmtId="0" xfId="0" applyAlignment="1" applyBorder="1" applyFont="1">
      <alignment readingOrder="0"/>
    </xf>
    <xf borderId="4" fillId="0" fontId="5" numFmtId="0" xfId="0" applyAlignment="1" applyBorder="1" applyFont="1">
      <alignment shrinkToFit="0" wrapText="0"/>
    </xf>
    <xf borderId="4" fillId="0" fontId="5" numFmtId="164" xfId="0" applyAlignment="1" applyBorder="1" applyFont="1" applyNumberFormat="1">
      <alignment horizontal="right" readingOrder="0" shrinkToFit="0" wrapText="0"/>
    </xf>
    <xf borderId="4" fillId="0" fontId="5" numFmtId="0" xfId="0" applyBorder="1" applyFont="1"/>
    <xf borderId="4" fillId="0" fontId="5" numFmtId="164" xfId="0" applyAlignment="1" applyBorder="1" applyFont="1" applyNumberFormat="1">
      <alignment horizontal="right" shrinkToFit="0" wrapText="0"/>
    </xf>
    <xf borderId="4" fillId="0" fontId="5" numFmtId="0" xfId="0" applyAlignment="1" applyBorder="1" applyFont="1">
      <alignment horizontal="center" readingOrder="0" shrinkToFit="0" wrapText="0"/>
    </xf>
    <xf borderId="1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/>
    </xf>
    <xf borderId="4" fillId="0" fontId="5" numFmtId="164" xfId="0" applyAlignment="1" applyBorder="1" applyFont="1" applyNumberFormat="1">
      <alignment shrinkToFit="0" wrapText="0"/>
    </xf>
    <xf borderId="4" fillId="3" fontId="5" numFmtId="164" xfId="0" applyAlignment="1" applyBorder="1" applyFill="1" applyFont="1" applyNumberFormat="1">
      <alignment horizontal="right" shrinkToFit="0" wrapText="0"/>
    </xf>
    <xf borderId="1" fillId="4" fontId="4" numFmtId="0" xfId="0" applyAlignment="1" applyBorder="1" applyFill="1" applyFont="1">
      <alignment horizontal="center" readingOrder="0" shrinkToFit="0" wrapText="0"/>
    </xf>
    <xf borderId="3" fillId="0" fontId="5" numFmtId="9" xfId="0" applyAlignment="1" applyBorder="1" applyFont="1" applyNumberFormat="1">
      <alignment horizontal="right" readingOrder="0" shrinkToFit="0" wrapText="0"/>
    </xf>
    <xf borderId="13" fillId="0" fontId="5" numFmtId="0" xfId="0" applyAlignment="1" applyBorder="1" applyFont="1">
      <alignment readingOrder="0" shrinkToFit="0" wrapText="0"/>
    </xf>
    <xf borderId="12" fillId="0" fontId="5" numFmtId="164" xfId="0" applyAlignment="1" applyBorder="1" applyFont="1" applyNumberFormat="1">
      <alignment horizontal="right" shrinkToFit="0" wrapText="0"/>
    </xf>
    <xf borderId="13" fillId="3" fontId="5" numFmtId="0" xfId="0" applyAlignment="1" applyBorder="1" applyFont="1">
      <alignment readingOrder="0" shrinkToFit="0" wrapText="0"/>
    </xf>
    <xf borderId="12" fillId="3" fontId="5" numFmtId="164" xfId="0" applyAlignment="1" applyBorder="1" applyFont="1" applyNumberFormat="1">
      <alignment horizontal="right" shrinkToFit="0" wrapText="0"/>
    </xf>
    <xf borderId="13" fillId="3" fontId="5" numFmtId="0" xfId="0" applyAlignment="1" applyBorder="1" applyFont="1">
      <alignment shrinkToFit="0" wrapText="0"/>
    </xf>
    <xf borderId="12" fillId="3" fontId="5" numFmtId="9" xfId="0" applyAlignment="1" applyBorder="1" applyFont="1" applyNumberFormat="1">
      <alignment horizontal="right" shrinkToFit="0" wrapText="0"/>
    </xf>
    <xf borderId="4" fillId="3" fontId="4" numFmtId="0" xfId="0" applyAlignment="1" applyBorder="1" applyFont="1">
      <alignment readingOrder="0"/>
    </xf>
    <xf borderId="4" fillId="3" fontId="5" numFmtId="0" xfId="0" applyAlignment="1" applyBorder="1" applyFont="1">
      <alignment horizontal="right" readingOrder="0" shrinkToFit="0" wrapText="0"/>
    </xf>
    <xf borderId="0" fillId="0" fontId="5" numFmtId="0" xfId="0" applyFont="1"/>
    <xf borderId="0" fillId="0" fontId="1" numFmtId="0" xfId="0" applyAlignment="1" applyFont="1">
      <alignment horizontal="center" readingOrder="0"/>
    </xf>
    <xf borderId="1" fillId="0" fontId="3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Evaluacion!$C$23:$N$23</c:f>
              <c:numCache/>
            </c:numRef>
          </c:val>
          <c:smooth val="0"/>
        </c:ser>
        <c:axId val="1220132173"/>
        <c:axId val="1360040461"/>
      </c:lineChart>
      <c:catAx>
        <c:axId val="1220132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0040461"/>
      </c:catAx>
      <c:valAx>
        <c:axId val="1360040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0132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0</xdr:row>
      <xdr:rowOff>180975</xdr:rowOff>
    </xdr:from>
    <xdr:ext cx="7648575" cy="52768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476250</xdr:colOff>
      <xdr:row>4</xdr:row>
      <xdr:rowOff>133350</xdr:rowOff>
    </xdr:from>
    <xdr:ext cx="2305050" cy="22479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238125</xdr:colOff>
      <xdr:row>5</xdr:row>
      <xdr:rowOff>66675</xdr:rowOff>
    </xdr:from>
    <xdr:ext cx="2743200" cy="183832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24</xdr:row>
      <xdr:rowOff>152400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 t="s">
        <v>0</v>
      </c>
    </row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5</v>
      </c>
      <c r="C4" s="7"/>
      <c r="D4" s="7"/>
      <c r="E4" s="8"/>
    </row>
    <row r="5">
      <c r="B5" s="6" t="s">
        <v>6</v>
      </c>
      <c r="C5" s="7"/>
      <c r="D5" s="7"/>
      <c r="E5" s="8"/>
    </row>
    <row r="6">
      <c r="B6" s="6" t="s">
        <v>7</v>
      </c>
      <c r="C6" s="7"/>
      <c r="D6" s="7"/>
      <c r="E6" s="8"/>
    </row>
    <row r="7">
      <c r="B7" s="6" t="s">
        <v>8</v>
      </c>
      <c r="C7" s="7"/>
      <c r="D7" s="7"/>
      <c r="E7" s="8"/>
    </row>
    <row r="8">
      <c r="B8" s="6" t="s">
        <v>9</v>
      </c>
      <c r="C8" s="7"/>
      <c r="D8" s="7"/>
      <c r="E8" s="8"/>
    </row>
    <row r="9">
      <c r="B9" s="6" t="s">
        <v>10</v>
      </c>
      <c r="C9" s="7"/>
      <c r="D9" s="7"/>
      <c r="E9" s="8"/>
    </row>
    <row r="10">
      <c r="B10" s="6" t="s">
        <v>11</v>
      </c>
      <c r="C10" s="7"/>
      <c r="D10" s="7"/>
      <c r="E10" s="8"/>
    </row>
    <row r="11">
      <c r="B11" s="6" t="s">
        <v>12</v>
      </c>
      <c r="C11" s="7"/>
      <c r="D11" s="7"/>
      <c r="E11" s="8"/>
    </row>
    <row r="12">
      <c r="B12" s="6" t="s">
        <v>13</v>
      </c>
      <c r="C12" s="7"/>
      <c r="D12" s="7"/>
      <c r="E12" s="8"/>
    </row>
    <row r="13">
      <c r="B13" s="5" t="s">
        <v>14</v>
      </c>
      <c r="C13" s="9"/>
      <c r="D13" s="3"/>
      <c r="E13" s="4"/>
    </row>
    <row r="15">
      <c r="B15" s="2" t="s">
        <v>15</v>
      </c>
      <c r="C15" s="3"/>
      <c r="D15" s="3"/>
      <c r="E15" s="4"/>
    </row>
    <row r="16">
      <c r="B16" s="5" t="s">
        <v>2</v>
      </c>
      <c r="C16" s="5" t="s">
        <v>3</v>
      </c>
      <c r="D16" s="5" t="s">
        <v>4</v>
      </c>
      <c r="E16" s="5" t="s">
        <v>4</v>
      </c>
    </row>
    <row r="17">
      <c r="B17" s="10" t="s">
        <v>16</v>
      </c>
      <c r="C17" s="7"/>
      <c r="D17" s="7"/>
      <c r="E17" s="8"/>
    </row>
    <row r="18">
      <c r="B18" s="6" t="s">
        <v>17</v>
      </c>
      <c r="C18" s="7"/>
      <c r="D18" s="7"/>
      <c r="E18" s="8"/>
    </row>
    <row r="19">
      <c r="B19" s="6" t="s">
        <v>18</v>
      </c>
      <c r="C19" s="7"/>
      <c r="D19" s="7"/>
      <c r="E19" s="8"/>
    </row>
    <row r="20">
      <c r="B20" s="6" t="s">
        <v>19</v>
      </c>
      <c r="C20" s="7"/>
      <c r="D20" s="7"/>
      <c r="E20" s="11">
        <v>4.0E8</v>
      </c>
    </row>
    <row r="21">
      <c r="B21" s="5" t="s">
        <v>14</v>
      </c>
      <c r="C21" s="9">
        <f>SUM(E17:E20)</f>
        <v>400000000</v>
      </c>
      <c r="D21" s="3"/>
      <c r="E21" s="4"/>
    </row>
    <row r="23">
      <c r="B23" s="5" t="s">
        <v>20</v>
      </c>
      <c r="C23" s="12">
        <f>C21+C13</f>
        <v>400000000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  <c r="H30" s="13">
        <f>75000/500</f>
        <v>150</v>
      </c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4000000.0</v>
      </c>
    </row>
    <row r="33">
      <c r="B33" s="5" t="s">
        <v>14</v>
      </c>
      <c r="C33" s="14">
        <f>E32</f>
        <v>4000000</v>
      </c>
      <c r="D33" s="3"/>
      <c r="E33" s="4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27</v>
      </c>
      <c r="C4" s="7"/>
      <c r="D4" s="7"/>
      <c r="E4" s="8"/>
    </row>
    <row r="5">
      <c r="B5" s="6" t="s">
        <v>28</v>
      </c>
      <c r="C5" s="7"/>
      <c r="D5" s="7"/>
      <c r="E5" s="8"/>
    </row>
    <row r="6">
      <c r="B6" s="6" t="s">
        <v>29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31</v>
      </c>
      <c r="C8" s="7"/>
      <c r="D8" s="7"/>
      <c r="E8" s="8"/>
    </row>
    <row r="9">
      <c r="B9" s="6" t="s">
        <v>32</v>
      </c>
      <c r="C9" s="7"/>
      <c r="D9" s="7"/>
      <c r="E9" s="8"/>
    </row>
    <row r="10">
      <c r="B10" s="6" t="s">
        <v>33</v>
      </c>
      <c r="C10" s="7"/>
      <c r="D10" s="7"/>
      <c r="E10" s="8"/>
    </row>
    <row r="11">
      <c r="B11" s="6" t="s">
        <v>34</v>
      </c>
      <c r="C11" s="7"/>
      <c r="D11" s="7"/>
      <c r="E11" s="8"/>
    </row>
    <row r="12">
      <c r="B12" s="5" t="s">
        <v>14</v>
      </c>
      <c r="C12" s="9">
        <f>SUM(E4:E11)</f>
        <v>0</v>
      </c>
      <c r="D12" s="3"/>
      <c r="E12" s="4"/>
    </row>
    <row r="14">
      <c r="B14" s="2" t="s">
        <v>15</v>
      </c>
      <c r="C14" s="3"/>
      <c r="D14" s="3"/>
      <c r="E14" s="4"/>
    </row>
    <row r="15">
      <c r="B15" s="5" t="s">
        <v>2</v>
      </c>
      <c r="C15" s="5" t="s">
        <v>3</v>
      </c>
      <c r="D15" s="5" t="s">
        <v>4</v>
      </c>
      <c r="E15" s="5" t="s">
        <v>4</v>
      </c>
    </row>
    <row r="16">
      <c r="B16" s="10" t="s">
        <v>16</v>
      </c>
      <c r="C16" s="7"/>
      <c r="D16" s="7"/>
      <c r="E16" s="8"/>
    </row>
    <row r="17">
      <c r="B17" s="6" t="s">
        <v>17</v>
      </c>
      <c r="C17" s="7"/>
      <c r="D17" s="7"/>
      <c r="E17" s="8"/>
    </row>
    <row r="18">
      <c r="B18" s="6" t="s">
        <v>19</v>
      </c>
      <c r="C18" s="7"/>
      <c r="D18" s="7"/>
      <c r="E18" s="11">
        <v>6.0E7</v>
      </c>
    </row>
    <row r="19">
      <c r="B19" s="5" t="s">
        <v>14</v>
      </c>
      <c r="C19" s="9">
        <f>SUM(E16:E18)</f>
        <v>60000000</v>
      </c>
      <c r="D19" s="3"/>
      <c r="E19" s="4"/>
    </row>
    <row r="21">
      <c r="B21" s="5" t="s">
        <v>20</v>
      </c>
      <c r="C21" s="12">
        <f>C19+C12</f>
        <v>60000000</v>
      </c>
      <c r="D21" s="3"/>
      <c r="E21" s="4"/>
    </row>
    <row r="23">
      <c r="B23" s="2" t="s">
        <v>21</v>
      </c>
      <c r="C23" s="3"/>
      <c r="D23" s="3"/>
      <c r="E23" s="4"/>
    </row>
    <row r="24">
      <c r="B24" s="5" t="s">
        <v>2</v>
      </c>
      <c r="C24" s="5" t="s">
        <v>3</v>
      </c>
      <c r="D24" s="5" t="s">
        <v>4</v>
      </c>
      <c r="E24" s="5" t="s">
        <v>4</v>
      </c>
    </row>
    <row r="25">
      <c r="B25" s="10" t="s">
        <v>22</v>
      </c>
      <c r="C25" s="7"/>
      <c r="D25" s="7"/>
      <c r="E25" s="8"/>
    </row>
    <row r="26">
      <c r="B26" s="6" t="s">
        <v>23</v>
      </c>
      <c r="C26" s="7"/>
      <c r="D26" s="7"/>
      <c r="E26" s="8"/>
    </row>
    <row r="27">
      <c r="B27" s="6" t="s">
        <v>19</v>
      </c>
      <c r="C27" s="7"/>
      <c r="D27" s="7"/>
      <c r="E27" s="8"/>
    </row>
    <row r="28">
      <c r="B28" s="6" t="s">
        <v>24</v>
      </c>
      <c r="C28" s="7"/>
      <c r="D28" s="7"/>
      <c r="E28" s="8"/>
    </row>
    <row r="29">
      <c r="B29" s="6" t="s">
        <v>25</v>
      </c>
      <c r="C29" s="7"/>
      <c r="D29" s="7"/>
      <c r="E29" s="8"/>
    </row>
    <row r="30">
      <c r="B30" s="6" t="s">
        <v>26</v>
      </c>
      <c r="C30" s="7"/>
      <c r="D30" s="7"/>
      <c r="E30" s="11">
        <v>3000000.0</v>
      </c>
    </row>
    <row r="31">
      <c r="B31" s="5" t="s">
        <v>14</v>
      </c>
      <c r="C31" s="14">
        <f>E30</f>
        <v>3000000</v>
      </c>
      <c r="D31" s="3"/>
      <c r="E31" s="4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35</v>
      </c>
      <c r="C4" s="7"/>
      <c r="D4" s="7"/>
      <c r="E4" s="8"/>
    </row>
    <row r="5">
      <c r="B5" s="6" t="s">
        <v>36</v>
      </c>
      <c r="C5" s="7"/>
      <c r="D5" s="7"/>
      <c r="E5" s="8"/>
    </row>
    <row r="6">
      <c r="B6" s="6" t="s">
        <v>37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38</v>
      </c>
      <c r="C8" s="7"/>
      <c r="D8" s="7"/>
      <c r="E8" s="8"/>
    </row>
    <row r="9">
      <c r="B9" s="6" t="s">
        <v>39</v>
      </c>
      <c r="C9" s="7"/>
      <c r="D9" s="7"/>
      <c r="E9" s="8"/>
    </row>
    <row r="10">
      <c r="B10" s="6" t="s">
        <v>40</v>
      </c>
      <c r="C10" s="7"/>
      <c r="D10" s="7"/>
      <c r="E10" s="8"/>
    </row>
    <row r="11">
      <c r="B11" s="6" t="s">
        <v>41</v>
      </c>
      <c r="C11" s="7"/>
      <c r="D11" s="7"/>
      <c r="E11" s="8"/>
    </row>
    <row r="12">
      <c r="B12" s="6" t="s">
        <v>34</v>
      </c>
      <c r="C12" s="7"/>
      <c r="D12" s="7"/>
      <c r="E12" s="8"/>
    </row>
    <row r="13">
      <c r="B13" s="6" t="s">
        <v>42</v>
      </c>
      <c r="C13" s="7"/>
      <c r="D13" s="7"/>
      <c r="E13" s="8"/>
    </row>
    <row r="14">
      <c r="B14" s="5" t="s">
        <v>14</v>
      </c>
      <c r="C14" s="9">
        <f>SUM(E4:E13)</f>
        <v>0</v>
      </c>
      <c r="D14" s="3"/>
      <c r="E14" s="4"/>
    </row>
    <row r="16">
      <c r="B16" s="2" t="s">
        <v>15</v>
      </c>
      <c r="C16" s="3"/>
      <c r="D16" s="3"/>
      <c r="E16" s="4"/>
    </row>
    <row r="17">
      <c r="B17" s="5" t="s">
        <v>2</v>
      </c>
      <c r="C17" s="5" t="s">
        <v>3</v>
      </c>
      <c r="D17" s="5" t="s">
        <v>4</v>
      </c>
      <c r="E17" s="5" t="s">
        <v>4</v>
      </c>
    </row>
    <row r="18">
      <c r="B18" s="10" t="s">
        <v>16</v>
      </c>
      <c r="C18" s="7"/>
      <c r="D18" s="7"/>
      <c r="E18" s="8"/>
    </row>
    <row r="19">
      <c r="B19" s="6" t="s">
        <v>17</v>
      </c>
      <c r="C19" s="7"/>
      <c r="D19" s="7"/>
      <c r="E19" s="8"/>
    </row>
    <row r="20">
      <c r="B20" s="6" t="s">
        <v>19</v>
      </c>
      <c r="C20" s="7"/>
      <c r="D20" s="7"/>
      <c r="E20" s="11">
        <v>1.1E8</v>
      </c>
    </row>
    <row r="21">
      <c r="B21" s="5" t="s">
        <v>14</v>
      </c>
      <c r="C21" s="9">
        <f>SUM(E18:E20)</f>
        <v>110000000</v>
      </c>
      <c r="D21" s="3"/>
      <c r="E21" s="4"/>
    </row>
    <row r="23">
      <c r="B23" s="5" t="s">
        <v>20</v>
      </c>
      <c r="C23" s="12">
        <f>C21+C14</f>
        <v>110000000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3000000.0</v>
      </c>
    </row>
    <row r="33">
      <c r="B33" s="5" t="s">
        <v>14</v>
      </c>
      <c r="C33" s="14">
        <f>E32</f>
        <v>3000000</v>
      </c>
      <c r="D33" s="3"/>
      <c r="E33" s="4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6" max="6" width="18.5"/>
  </cols>
  <sheetData>
    <row r="2">
      <c r="B2" s="6" t="s">
        <v>43</v>
      </c>
      <c r="C2" s="11">
        <v>90000.0</v>
      </c>
      <c r="F2" s="6" t="s">
        <v>43</v>
      </c>
      <c r="G2" s="11">
        <v>120000.0</v>
      </c>
    </row>
    <row r="4">
      <c r="B4" s="2" t="s">
        <v>44</v>
      </c>
      <c r="C4" s="3"/>
      <c r="D4" s="4"/>
      <c r="F4" s="2" t="s">
        <v>45</v>
      </c>
      <c r="G4" s="3"/>
      <c r="H4" s="4"/>
    </row>
    <row r="5">
      <c r="B5" s="15"/>
      <c r="C5" s="16"/>
      <c r="D5" s="17"/>
      <c r="F5" s="15"/>
      <c r="G5" s="16"/>
      <c r="H5" s="17"/>
    </row>
    <row r="6">
      <c r="B6" s="18"/>
      <c r="D6" s="19"/>
      <c r="F6" s="18"/>
      <c r="H6" s="19"/>
    </row>
    <row r="7">
      <c r="B7" s="18"/>
      <c r="D7" s="19"/>
      <c r="F7" s="18"/>
      <c r="H7" s="19"/>
    </row>
    <row r="8">
      <c r="B8" s="18"/>
      <c r="D8" s="19"/>
      <c r="F8" s="18"/>
      <c r="H8" s="19"/>
    </row>
    <row r="9">
      <c r="B9" s="18"/>
      <c r="D9" s="19"/>
      <c r="F9" s="18"/>
      <c r="H9" s="19"/>
    </row>
    <row r="10">
      <c r="B10" s="18"/>
      <c r="D10" s="19"/>
      <c r="F10" s="18"/>
      <c r="H10" s="19"/>
    </row>
    <row r="11">
      <c r="B11" s="18"/>
      <c r="D11" s="19"/>
      <c r="F11" s="18"/>
      <c r="H11" s="19"/>
    </row>
    <row r="12">
      <c r="B12" s="18"/>
      <c r="D12" s="19"/>
      <c r="F12" s="18"/>
      <c r="H12" s="19"/>
    </row>
    <row r="13">
      <c r="B13" s="18"/>
      <c r="D13" s="19"/>
      <c r="F13" s="18"/>
      <c r="H13" s="19"/>
    </row>
    <row r="14">
      <c r="B14" s="18"/>
      <c r="D14" s="19"/>
      <c r="F14" s="18"/>
      <c r="H14" s="19"/>
    </row>
    <row r="15">
      <c r="B15" s="18"/>
      <c r="D15" s="19"/>
      <c r="F15" s="18"/>
      <c r="H15" s="19"/>
    </row>
    <row r="16">
      <c r="B16" s="18"/>
      <c r="D16" s="19"/>
      <c r="F16" s="18"/>
      <c r="H16" s="19"/>
    </row>
    <row r="17">
      <c r="B17" s="20"/>
      <c r="C17" s="21"/>
      <c r="D17" s="22"/>
      <c r="F17" s="20"/>
      <c r="G17" s="21"/>
      <c r="H17" s="22"/>
    </row>
    <row r="18">
      <c r="B18" s="6" t="s">
        <v>46</v>
      </c>
      <c r="C18" s="23">
        <v>1.8</v>
      </c>
      <c r="D18" s="4"/>
      <c r="F18" s="6" t="s">
        <v>46</v>
      </c>
      <c r="G18" s="23">
        <v>1.44</v>
      </c>
      <c r="H18" s="4"/>
    </row>
    <row r="19">
      <c r="B19" s="6" t="s">
        <v>47</v>
      </c>
      <c r="C19" s="9">
        <f>C18*C2</f>
        <v>162000</v>
      </c>
      <c r="D19" s="4"/>
      <c r="F19" s="6" t="s">
        <v>47</v>
      </c>
      <c r="G19" s="9">
        <f>G18*G2</f>
        <v>172800</v>
      </c>
      <c r="H19" s="4"/>
    </row>
    <row r="20">
      <c r="B20" s="6" t="s">
        <v>48</v>
      </c>
      <c r="C20" s="24">
        <v>500.0</v>
      </c>
      <c r="D20" s="4"/>
      <c r="F20" s="6" t="s">
        <v>48</v>
      </c>
      <c r="G20" s="24">
        <v>200.0</v>
      </c>
      <c r="H20" s="4"/>
    </row>
    <row r="21">
      <c r="B21" s="6" t="s">
        <v>49</v>
      </c>
      <c r="C21" s="9">
        <f>C20*C19</f>
        <v>81000000</v>
      </c>
      <c r="D21" s="4"/>
      <c r="F21" s="6" t="s">
        <v>49</v>
      </c>
      <c r="G21" s="9">
        <f>G20*G19</f>
        <v>34560000</v>
      </c>
      <c r="H21" s="4"/>
    </row>
  </sheetData>
  <mergeCells count="12">
    <mergeCell ref="C19:D19"/>
    <mergeCell ref="C20:D20"/>
    <mergeCell ref="C21:D21"/>
    <mergeCell ref="G20:H20"/>
    <mergeCell ref="G21:H21"/>
    <mergeCell ref="B4:D4"/>
    <mergeCell ref="F4:H4"/>
    <mergeCell ref="B5:D17"/>
    <mergeCell ref="F5:H17"/>
    <mergeCell ref="C18:D18"/>
    <mergeCell ref="G18:H18"/>
    <mergeCell ref="G19:H1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25" t="s">
        <v>50</v>
      </c>
      <c r="C3" s="4"/>
      <c r="E3" s="25" t="s">
        <v>51</v>
      </c>
      <c r="F3" s="4"/>
      <c r="H3" s="25" t="s">
        <v>21</v>
      </c>
      <c r="I3" s="4"/>
      <c r="K3" s="25" t="s">
        <v>52</v>
      </c>
      <c r="L3" s="4"/>
    </row>
    <row r="4">
      <c r="B4" s="5" t="s">
        <v>53</v>
      </c>
      <c r="C4" s="5" t="s">
        <v>4</v>
      </c>
      <c r="E4" s="5" t="s">
        <v>53</v>
      </c>
      <c r="F4" s="5" t="s">
        <v>4</v>
      </c>
      <c r="H4" s="5" t="s">
        <v>53</v>
      </c>
      <c r="I4" s="5" t="s">
        <v>4</v>
      </c>
      <c r="K4" s="5" t="s">
        <v>53</v>
      </c>
      <c r="L4" s="5" t="s">
        <v>4</v>
      </c>
    </row>
    <row r="5">
      <c r="B5" s="6" t="s">
        <v>54</v>
      </c>
      <c r="C5" s="11">
        <f>CeldaRobotizada!C23</f>
        <v>400000000</v>
      </c>
      <c r="E5" s="6" t="s">
        <v>54</v>
      </c>
      <c r="F5" s="11">
        <v>0.0</v>
      </c>
      <c r="H5" s="6" t="s">
        <v>54</v>
      </c>
      <c r="I5" s="11">
        <f>CeldaRobotizada!C33</f>
        <v>4000000</v>
      </c>
      <c r="K5" s="6" t="s">
        <v>55</v>
      </c>
      <c r="L5" s="11">
        <f>Ingresos!C21</f>
        <v>81000000</v>
      </c>
    </row>
    <row r="6">
      <c r="B6" s="6" t="s">
        <v>56</v>
      </c>
      <c r="C6" s="11">
        <f>Comunicaciones!C21</f>
        <v>60000000</v>
      </c>
      <c r="E6" s="6" t="s">
        <v>56</v>
      </c>
      <c r="F6" s="11">
        <v>0.0</v>
      </c>
      <c r="H6" s="6" t="s">
        <v>56</v>
      </c>
      <c r="I6" s="11">
        <f>Comunicaciones!C31</f>
        <v>3000000</v>
      </c>
      <c r="K6" s="6" t="s">
        <v>57</v>
      </c>
      <c r="L6" s="11">
        <f>Ingresos!G21</f>
        <v>34560000</v>
      </c>
    </row>
    <row r="7">
      <c r="B7" s="6" t="s">
        <v>58</v>
      </c>
      <c r="C7" s="11">
        <f>SCADA!C23</f>
        <v>110000000</v>
      </c>
      <c r="E7" s="6" t="s">
        <v>58</v>
      </c>
      <c r="F7" s="11">
        <v>0.0</v>
      </c>
      <c r="H7" s="6" t="s">
        <v>58</v>
      </c>
      <c r="I7" s="11">
        <f>SCADA!C33</f>
        <v>3000000</v>
      </c>
      <c r="K7" s="6" t="s">
        <v>59</v>
      </c>
      <c r="L7" s="11">
        <v>0.0</v>
      </c>
    </row>
    <row r="8">
      <c r="B8" s="5" t="s">
        <v>14</v>
      </c>
      <c r="C8" s="11">
        <f>SUM(C5:C7)</f>
        <v>570000000</v>
      </c>
      <c r="E8" s="5" t="s">
        <v>14</v>
      </c>
      <c r="F8" s="11">
        <f>SUM(F5:F7)</f>
        <v>0</v>
      </c>
      <c r="H8" s="5" t="s">
        <v>14</v>
      </c>
      <c r="I8" s="11">
        <f>SUM(I5:I7)</f>
        <v>10000000</v>
      </c>
      <c r="K8" s="5" t="s">
        <v>14</v>
      </c>
      <c r="L8" s="11">
        <f>SUM(L5:L7)</f>
        <v>115560000</v>
      </c>
    </row>
    <row r="11">
      <c r="A11" s="26" t="s">
        <v>60</v>
      </c>
      <c r="B11" s="27">
        <v>0.0</v>
      </c>
      <c r="C11" s="27">
        <v>1.0</v>
      </c>
      <c r="D11" s="27">
        <v>2.0</v>
      </c>
      <c r="E11" s="27">
        <v>3.0</v>
      </c>
      <c r="F11" s="27">
        <v>4.0</v>
      </c>
      <c r="G11" s="27">
        <v>5.0</v>
      </c>
      <c r="H11" s="27">
        <v>6.0</v>
      </c>
      <c r="I11" s="27">
        <v>7.0</v>
      </c>
      <c r="J11" s="27">
        <v>8.0</v>
      </c>
      <c r="K11" s="27">
        <v>9.0</v>
      </c>
      <c r="L11" s="27">
        <v>10.0</v>
      </c>
      <c r="M11" s="27">
        <v>11.0</v>
      </c>
      <c r="N11" s="27">
        <v>12.0</v>
      </c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61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1" t="s">
        <v>52</v>
      </c>
      <c r="B13" s="32"/>
      <c r="C13" s="33">
        <f t="shared" ref="C13:N13" si="1">$L$8</f>
        <v>115560000</v>
      </c>
      <c r="D13" s="33">
        <f t="shared" si="1"/>
        <v>115560000</v>
      </c>
      <c r="E13" s="33">
        <f t="shared" si="1"/>
        <v>115560000</v>
      </c>
      <c r="F13" s="33">
        <f t="shared" si="1"/>
        <v>115560000</v>
      </c>
      <c r="G13" s="33">
        <f t="shared" si="1"/>
        <v>115560000</v>
      </c>
      <c r="H13" s="33">
        <f t="shared" si="1"/>
        <v>115560000</v>
      </c>
      <c r="I13" s="33">
        <f t="shared" si="1"/>
        <v>115560000</v>
      </c>
      <c r="J13" s="33">
        <f t="shared" si="1"/>
        <v>115560000</v>
      </c>
      <c r="K13" s="33">
        <f t="shared" si="1"/>
        <v>115560000</v>
      </c>
      <c r="L13" s="33">
        <f t="shared" si="1"/>
        <v>115560000</v>
      </c>
      <c r="M13" s="33">
        <f t="shared" si="1"/>
        <v>115560000</v>
      </c>
      <c r="N13" s="33">
        <f t="shared" si="1"/>
        <v>115560000</v>
      </c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4" t="s">
        <v>62</v>
      </c>
      <c r="B14" s="32"/>
      <c r="C14" s="35">
        <f t="shared" ref="C14:N14" si="2">C13</f>
        <v>115560000</v>
      </c>
      <c r="D14" s="35">
        <f t="shared" si="2"/>
        <v>115560000</v>
      </c>
      <c r="E14" s="35">
        <f t="shared" si="2"/>
        <v>115560000</v>
      </c>
      <c r="F14" s="35">
        <f t="shared" si="2"/>
        <v>115560000</v>
      </c>
      <c r="G14" s="35">
        <f t="shared" si="2"/>
        <v>115560000</v>
      </c>
      <c r="H14" s="35">
        <f t="shared" si="2"/>
        <v>115560000</v>
      </c>
      <c r="I14" s="35">
        <f t="shared" si="2"/>
        <v>115560000</v>
      </c>
      <c r="J14" s="35">
        <f t="shared" si="2"/>
        <v>115560000</v>
      </c>
      <c r="K14" s="35">
        <f t="shared" si="2"/>
        <v>115560000</v>
      </c>
      <c r="L14" s="35">
        <f t="shared" si="2"/>
        <v>115560000</v>
      </c>
      <c r="M14" s="35">
        <f t="shared" si="2"/>
        <v>115560000</v>
      </c>
      <c r="N14" s="35">
        <f t="shared" si="2"/>
        <v>115560000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29" t="s">
        <v>63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1" t="s">
        <v>64</v>
      </c>
      <c r="B16" s="35">
        <f>C8</f>
        <v>570000000</v>
      </c>
      <c r="C16" s="36" t="s">
        <v>65</v>
      </c>
      <c r="D16" s="36" t="s">
        <v>65</v>
      </c>
      <c r="E16" s="36" t="s">
        <v>65</v>
      </c>
      <c r="F16" s="36" t="s">
        <v>65</v>
      </c>
      <c r="G16" s="36" t="s">
        <v>65</v>
      </c>
      <c r="H16" s="36" t="s">
        <v>65</v>
      </c>
      <c r="I16" s="36" t="s">
        <v>65</v>
      </c>
      <c r="J16" s="36" t="s">
        <v>65</v>
      </c>
      <c r="K16" s="36" t="s">
        <v>65</v>
      </c>
      <c r="L16" s="36" t="s">
        <v>65</v>
      </c>
      <c r="M16" s="36" t="s">
        <v>65</v>
      </c>
      <c r="N16" s="36" t="s">
        <v>65</v>
      </c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1" t="s">
        <v>21</v>
      </c>
      <c r="B17" s="36" t="s">
        <v>65</v>
      </c>
      <c r="C17" s="33">
        <f t="shared" ref="C17:N17" si="3">$I$8</f>
        <v>10000000</v>
      </c>
      <c r="D17" s="33">
        <f t="shared" si="3"/>
        <v>10000000</v>
      </c>
      <c r="E17" s="33">
        <f t="shared" si="3"/>
        <v>10000000</v>
      </c>
      <c r="F17" s="33">
        <f t="shared" si="3"/>
        <v>10000000</v>
      </c>
      <c r="G17" s="33">
        <f t="shared" si="3"/>
        <v>10000000</v>
      </c>
      <c r="H17" s="33">
        <f t="shared" si="3"/>
        <v>10000000</v>
      </c>
      <c r="I17" s="33">
        <f t="shared" si="3"/>
        <v>10000000</v>
      </c>
      <c r="J17" s="33">
        <f t="shared" si="3"/>
        <v>10000000</v>
      </c>
      <c r="K17" s="33">
        <f t="shared" si="3"/>
        <v>10000000</v>
      </c>
      <c r="L17" s="33">
        <f t="shared" si="3"/>
        <v>10000000</v>
      </c>
      <c r="M17" s="33">
        <f t="shared" si="3"/>
        <v>10000000</v>
      </c>
      <c r="N17" s="33">
        <f t="shared" si="3"/>
        <v>10000000</v>
      </c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1" t="s">
        <v>51</v>
      </c>
      <c r="B18" s="36" t="s">
        <v>65</v>
      </c>
      <c r="C18" s="33">
        <f t="shared" ref="C18:N18" si="4">$F$8</f>
        <v>0</v>
      </c>
      <c r="D18" s="33">
        <f t="shared" si="4"/>
        <v>0</v>
      </c>
      <c r="E18" s="33">
        <f t="shared" si="4"/>
        <v>0</v>
      </c>
      <c r="F18" s="33">
        <f t="shared" si="4"/>
        <v>0</v>
      </c>
      <c r="G18" s="33">
        <f t="shared" si="4"/>
        <v>0</v>
      </c>
      <c r="H18" s="33">
        <f t="shared" si="4"/>
        <v>0</v>
      </c>
      <c r="I18" s="33">
        <f t="shared" si="4"/>
        <v>0</v>
      </c>
      <c r="J18" s="33">
        <f t="shared" si="4"/>
        <v>0</v>
      </c>
      <c r="K18" s="33">
        <f t="shared" si="4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4" t="s">
        <v>66</v>
      </c>
      <c r="B19" s="35">
        <f t="shared" ref="B19:N19" si="5">SUM(B16:B18)</f>
        <v>570000000</v>
      </c>
      <c r="C19" s="33">
        <f t="shared" si="5"/>
        <v>10000000</v>
      </c>
      <c r="D19" s="33">
        <f t="shared" si="5"/>
        <v>10000000</v>
      </c>
      <c r="E19" s="33">
        <f t="shared" si="5"/>
        <v>10000000</v>
      </c>
      <c r="F19" s="33">
        <f t="shared" si="5"/>
        <v>10000000</v>
      </c>
      <c r="G19" s="33">
        <f t="shared" si="5"/>
        <v>10000000</v>
      </c>
      <c r="H19" s="33">
        <f t="shared" si="5"/>
        <v>10000000</v>
      </c>
      <c r="I19" s="33">
        <f t="shared" si="5"/>
        <v>10000000</v>
      </c>
      <c r="J19" s="33">
        <f t="shared" si="5"/>
        <v>10000000</v>
      </c>
      <c r="K19" s="33">
        <f t="shared" si="5"/>
        <v>10000000</v>
      </c>
      <c r="L19" s="33">
        <f t="shared" si="5"/>
        <v>10000000</v>
      </c>
      <c r="M19" s="33">
        <f t="shared" si="5"/>
        <v>10000000</v>
      </c>
      <c r="N19" s="33">
        <f t="shared" si="5"/>
        <v>10000000</v>
      </c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7" t="s">
        <v>67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1" t="s">
        <v>68</v>
      </c>
      <c r="B21" s="35">
        <f t="shared" ref="B21:N21" si="6">B14-B19</f>
        <v>-570000000</v>
      </c>
      <c r="C21" s="35">
        <f t="shared" si="6"/>
        <v>105560000</v>
      </c>
      <c r="D21" s="35">
        <f t="shared" si="6"/>
        <v>105560000</v>
      </c>
      <c r="E21" s="35">
        <f t="shared" si="6"/>
        <v>105560000</v>
      </c>
      <c r="F21" s="35">
        <f t="shared" si="6"/>
        <v>105560000</v>
      </c>
      <c r="G21" s="35">
        <f t="shared" si="6"/>
        <v>105560000</v>
      </c>
      <c r="H21" s="35">
        <f t="shared" si="6"/>
        <v>105560000</v>
      </c>
      <c r="I21" s="35">
        <f t="shared" si="6"/>
        <v>105560000</v>
      </c>
      <c r="J21" s="35">
        <f t="shared" si="6"/>
        <v>105560000</v>
      </c>
      <c r="K21" s="35">
        <f t="shared" si="6"/>
        <v>105560000</v>
      </c>
      <c r="L21" s="35">
        <f t="shared" si="6"/>
        <v>105560000</v>
      </c>
      <c r="M21" s="35">
        <f t="shared" si="6"/>
        <v>105560000</v>
      </c>
      <c r="N21" s="35">
        <f t="shared" si="6"/>
        <v>105560000</v>
      </c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8" t="s">
        <v>69</v>
      </c>
      <c r="B22" s="35">
        <f t="shared" ref="B22:N22" si="7">(B21/(1+$B$27)^B11)</f>
        <v>-570000000</v>
      </c>
      <c r="C22" s="35">
        <f t="shared" si="7"/>
        <v>100533333.3</v>
      </c>
      <c r="D22" s="35">
        <f t="shared" si="7"/>
        <v>95746031.75</v>
      </c>
      <c r="E22" s="35">
        <f t="shared" si="7"/>
        <v>91186696.9</v>
      </c>
      <c r="F22" s="35">
        <f t="shared" si="7"/>
        <v>86844473.24</v>
      </c>
      <c r="G22" s="35">
        <f t="shared" si="7"/>
        <v>82709022.13</v>
      </c>
      <c r="H22" s="35">
        <f t="shared" si="7"/>
        <v>78770497.27</v>
      </c>
      <c r="I22" s="35">
        <f t="shared" si="7"/>
        <v>75019521.21</v>
      </c>
      <c r="J22" s="35">
        <f t="shared" si="7"/>
        <v>71447163.06</v>
      </c>
      <c r="K22" s="35">
        <f t="shared" si="7"/>
        <v>68044917.2</v>
      </c>
      <c r="L22" s="35">
        <f t="shared" si="7"/>
        <v>64804683.04</v>
      </c>
      <c r="M22" s="35">
        <f t="shared" si="7"/>
        <v>61718745.76</v>
      </c>
      <c r="N22" s="35">
        <f t="shared" si="7"/>
        <v>58779757.86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8" t="s">
        <v>70</v>
      </c>
      <c r="B23" s="39">
        <f>B22</f>
        <v>-570000000</v>
      </c>
      <c r="C23" s="40">
        <f t="shared" ref="C23:N23" si="8">C22+B23</f>
        <v>-469466666.7</v>
      </c>
      <c r="D23" s="40">
        <f t="shared" si="8"/>
        <v>-373720634.9</v>
      </c>
      <c r="E23" s="40">
        <f t="shared" si="8"/>
        <v>-282533938</v>
      </c>
      <c r="F23" s="40">
        <f t="shared" si="8"/>
        <v>-195689464.8</v>
      </c>
      <c r="G23" s="40">
        <f t="shared" si="8"/>
        <v>-112980442.6</v>
      </c>
      <c r="H23" s="40">
        <f t="shared" si="8"/>
        <v>-34209945.38</v>
      </c>
      <c r="I23" s="40">
        <f t="shared" si="8"/>
        <v>40809575.83</v>
      </c>
      <c r="J23" s="40">
        <f t="shared" si="8"/>
        <v>112256738.9</v>
      </c>
      <c r="K23" s="40">
        <f t="shared" si="8"/>
        <v>180301656.1</v>
      </c>
      <c r="L23" s="40">
        <f t="shared" si="8"/>
        <v>245106339.1</v>
      </c>
      <c r="M23" s="40">
        <f t="shared" si="8"/>
        <v>306825084.9</v>
      </c>
      <c r="N23" s="40">
        <f t="shared" si="8"/>
        <v>365604842.7</v>
      </c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C25" s="30"/>
      <c r="D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41" t="s">
        <v>71</v>
      </c>
      <c r="B26" s="4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8" t="s">
        <v>72</v>
      </c>
      <c r="B27" s="42">
        <v>0.05</v>
      </c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43" t="s">
        <v>73</v>
      </c>
      <c r="B28" s="44">
        <f t="array" ref="B28">NPV(B27,C21:N21)</f>
        <v>935604842.7</v>
      </c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43" t="s">
        <v>50</v>
      </c>
      <c r="B29" s="44">
        <f>C8</f>
        <v>570000000</v>
      </c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45" t="s">
        <v>74</v>
      </c>
      <c r="B30" s="46">
        <f>B28-B29</f>
        <v>365604842.7</v>
      </c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47" t="s">
        <v>75</v>
      </c>
      <c r="B31" s="48">
        <f>IRR(B21:N21)</f>
        <v>0.1509039097</v>
      </c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49" t="s">
        <v>76</v>
      </c>
      <c r="B32" s="50">
        <v>7.0</v>
      </c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29" t="s">
        <v>77</v>
      </c>
      <c r="B34" s="4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1" t="s">
        <v>52</v>
      </c>
      <c r="B35" s="35">
        <f>SUM(C14:N14)</f>
        <v>1386720000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1" t="s">
        <v>78</v>
      </c>
      <c r="B36" s="35">
        <f>SUM(C19:N19)</f>
        <v>120000000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1" t="s">
        <v>79</v>
      </c>
      <c r="B37" s="35">
        <f>B35-B36</f>
        <v>1266720000</v>
      </c>
      <c r="C37" s="30"/>
      <c r="D37" s="30"/>
      <c r="E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1" t="s">
        <v>80</v>
      </c>
      <c r="B38" s="35">
        <v>0.0</v>
      </c>
      <c r="C38" s="30"/>
      <c r="D38" s="30"/>
      <c r="E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1" t="s">
        <v>81</v>
      </c>
      <c r="B39" s="35">
        <f>B37-B38</f>
        <v>1266720000</v>
      </c>
      <c r="C39" s="30"/>
      <c r="D39" s="30"/>
      <c r="E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1" t="s">
        <v>82</v>
      </c>
      <c r="B40" s="35">
        <f>B39*0.19</f>
        <v>240676800</v>
      </c>
      <c r="C40" s="30"/>
      <c r="D40" s="30"/>
      <c r="E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1" t="s">
        <v>83</v>
      </c>
      <c r="B41" s="35">
        <f>B39-B40</f>
        <v>1026043200</v>
      </c>
      <c r="C41" s="30"/>
      <c r="D41" s="30"/>
      <c r="E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C42" s="30"/>
      <c r="D42" s="30"/>
      <c r="E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51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51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51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</sheetData>
  <mergeCells count="9">
    <mergeCell ref="A26:B26"/>
    <mergeCell ref="A34:B34"/>
    <mergeCell ref="B3:C3"/>
    <mergeCell ref="E3:F3"/>
    <mergeCell ref="H3:I3"/>
    <mergeCell ref="K3:L3"/>
    <mergeCell ref="A12:N12"/>
    <mergeCell ref="A15:N15"/>
    <mergeCell ref="A20:N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sheetData>
    <row r="2">
      <c r="D2" s="52"/>
      <c r="E2" s="52"/>
    </row>
    <row r="3">
      <c r="B3" s="53" t="s">
        <v>84</v>
      </c>
      <c r="C3" s="4"/>
    </row>
    <row r="4">
      <c r="B4" s="5" t="s">
        <v>85</v>
      </c>
      <c r="C4" s="5" t="s">
        <v>86</v>
      </c>
    </row>
    <row r="5">
      <c r="B5" s="6" t="s">
        <v>87</v>
      </c>
      <c r="C5" s="11">
        <v>8000000.0</v>
      </c>
    </row>
    <row r="6">
      <c r="B6" s="6" t="s">
        <v>88</v>
      </c>
      <c r="C6" s="11">
        <v>8000000.0</v>
      </c>
    </row>
    <row r="7">
      <c r="B7" s="6" t="s">
        <v>89</v>
      </c>
      <c r="C7" s="11">
        <v>8000000.0</v>
      </c>
    </row>
    <row r="8">
      <c r="B8" s="6" t="s">
        <v>90</v>
      </c>
      <c r="C8" s="11">
        <v>8000000.0</v>
      </c>
    </row>
    <row r="9">
      <c r="B9" s="6" t="s">
        <v>91</v>
      </c>
      <c r="C9" s="11">
        <v>8000000.0</v>
      </c>
    </row>
    <row r="10">
      <c r="B10" s="6" t="s">
        <v>92</v>
      </c>
      <c r="C10" s="11">
        <v>8000000.0</v>
      </c>
    </row>
    <row r="11">
      <c r="B11" s="6" t="s">
        <v>93</v>
      </c>
      <c r="C11" s="11">
        <v>8000000.0</v>
      </c>
    </row>
  </sheetData>
  <mergeCells count="1">
    <mergeCell ref="B3:C3"/>
  </mergeCells>
  <drawing r:id="rId1"/>
</worksheet>
</file>