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4.2 - Codigo Unico - Demanda 121151\05. Financeiro\DQF\"/>
    </mc:Choice>
  </mc:AlternateContent>
  <xr:revisionPtr revIDLastSave="1" documentId="13_ncr:1_{57E41210-89A7-4E69-9459-B4B47F979130}" xr6:coauthVersionLast="47" xr6:coauthVersionMax="47" xr10:uidLastSave="{88B50134-2973-46A9-B02A-88D3382AC0A0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O2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<sst xmlns="http://schemas.openxmlformats.org/spreadsheetml/2006/main" count="17390" uniqueCount="8646">
  <si>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</si>
  <si>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</si>
  <si>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</si>
  <si>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</si>
  <si>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</si>
  <si>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</si>
  <si>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</si>
  <si>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</si>
  <si>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</si>
  <si>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</si>
  <si>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</si>
  <si>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</si>
  <si>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</si>
  <si>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</si>
  <si>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</si>
  <si>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</si>
  <si>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</si>
  <si>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</si>
  <si>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</si>
  <si>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</si>
  <si>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</si>
  <si>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</si>
  <si>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</si>
  <si>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</si>
  <si>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</si>
  <si>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</si>
  <si>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</si>
  <si>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</si>
  <si>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</si>
  <si>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</si>
  <si>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</si>
  <si>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</si>
  <si>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</si>
  <si>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</si>
  <si>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</si>
  <si>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</si>
  <si>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</si>
  <si>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</si>
  <si>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</si>
  <si>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</si>
  <si>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</si>
  <si>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</si>
  <si>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</si>
  <si>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</si>
  <si>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</si>
  <si>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</si>
  <si>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</si>
  <si>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</si>
  <si>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</si>
  <si>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</si>
  <si>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</si>
  <si>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</si>
  <si>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</si>
  <si>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</si>
  <si>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</si>
  <si>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</si>
  <si>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</si>
  <si>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</si>
  <si>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</si>
  <si>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</si>
  <si>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</si>
  <si>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</si>
  <si>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</si>
  <si>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</si>
  <si>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</si>
  <si>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</si>
  <si>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</si>
  <si>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</si>
  <si>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</si>
  <si>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</si>
  <si>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</si>
  <si>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</si>
  <si>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</si>
  <si>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</si>
  <si>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</si>
  <si>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</si>
  <si>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</si>
  <si>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</si>
  <si>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</si>
  <si>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</si>
  <si>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</si>
  <si>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</si>
  <si>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</si>
  <si>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</si>
  <si>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</si>
  <si>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</si>
  <si>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</si>
  <si>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</si>
  <si>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</si>
  <si>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</si>
  <si>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</si>
  <si>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</si>
  <si>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</si>
  <si>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</si>
  <si>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</si>
  <si>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</si>
  <si>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</si>
  <si>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</si>
  <si>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</si>
  <si>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</si>
  <si>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</si>
  <si>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</si>
  <si>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</si>
  <si>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</si>
  <si>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</si>
  <si>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</si>
  <si>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</si>
  <si>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</si>
  <si>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</si>
  <si>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Salesforce</t>
  </si>
  <si>
    <t>SALESFORCE - LIDERANÇA TÉCNICA</t>
  </si>
  <si>
    <t>Zup</t>
  </si>
  <si>
    <t>Abrir RC</t>
  </si>
  <si>
    <t>Mai a Jun</t>
  </si>
  <si>
    <t>Mensal</t>
  </si>
  <si>
    <t>Escopo Fechado</t>
  </si>
  <si>
    <t>5700019455/1</t>
  </si>
  <si>
    <t>SIM</t>
  </si>
  <si>
    <t>TECNOLOGIAS CORE - ANÁLISE DE DESENVOLVIMENTO - SÊNIOR </t>
  </si>
  <si>
    <t>Sysmap</t>
  </si>
  <si>
    <t>Mar a Set</t>
  </si>
  <si>
    <t>5700019455/4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</si>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</sst>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 t="s">
        <v>109</v>
      </c>
      <c r="E2" s="263" t="s">
        <v>110</v>
      </c>
      <c r="F2" s="266" t="s">
        <v>40</v>
      </c>
      <c r="G2" s="266" t="s">
        <v>111</v>
      </c>
      <c r="H2" s="86" t="s">
        <v>110</v>
      </c>
      <c r="I2" s="87">
        <v>176.21</v>
      </c>
      <c r="J2" s="209">
        <v>195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34360.950000000004</v>
      </c>
      <c r="P2" s="251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SALESFORCE - LIDERANÇA TÉCNICA: 176h *  R$ 195,00/h = R$ 34.360,95</v>
      </c>
      <c r="AD2" s="43"/>
      <c r="AE2" s="43"/>
      <c r="AF2" s="43"/>
      <c r="AG2" s="92">
        <f>O2*0.15</f>
        <v>5154.1425000000008</v>
      </c>
      <c r="AH2" s="92">
        <f>O2*0.15</f>
        <v>5154.1425000000008</v>
      </c>
      <c r="AI2" s="92">
        <f>O2*0.2</f>
        <v>6872.1900000000014</v>
      </c>
      <c r="AJ2" s="92">
        <f>O2*0.15</f>
        <v>5154.1425000000008</v>
      </c>
      <c r="AK2" s="92">
        <f>O2*0.15</f>
        <v>5154.1425000000008</v>
      </c>
      <c r="AL2" s="92">
        <f>O2*0.1</f>
        <v>3436.0950000000007</v>
      </c>
      <c r="AM2" s="92">
        <f>O2*0.1</f>
        <v>3436.0950000000007</v>
      </c>
    </row>
    <row r="3" spans="1:39">
      <c r="A3" s="255"/>
      <c r="B3" s="258"/>
      <c r="C3" s="258"/>
      <c r="D3" s="261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176.21</v>
      </c>
      <c r="J8" s="105">
        <f>SUM(J2:J7)</f>
        <v>195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34360.950000000004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5154.1425000000008</v>
      </c>
      <c r="AH8" s="112">
        <f t="shared" ref="AH8:AM8" si="0">SUM(AH2:AH5)</f>
        <v>5154.1425000000008</v>
      </c>
      <c r="AI8" s="112">
        <f t="shared" si="0"/>
        <v>6872.1900000000014</v>
      </c>
      <c r="AJ8" s="112">
        <f t="shared" si="0"/>
        <v>5154.1425000000008</v>
      </c>
      <c r="AK8" s="112">
        <f t="shared" si="0"/>
        <v>5154.1425000000008</v>
      </c>
      <c r="AL8" s="112">
        <f t="shared" si="0"/>
        <v>3436.0950000000007</v>
      </c>
      <c r="AM8" s="112">
        <f t="shared" si="0"/>
        <v>3436.0950000000007</v>
      </c>
    </row>
    <row r="9" spans="1:39" ht="30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3" t="s">
        <v>118</v>
      </c>
      <c r="F9" s="266" t="s">
        <v>40</v>
      </c>
      <c r="G9" s="266" t="s">
        <v>119</v>
      </c>
      <c r="H9" s="86" t="s">
        <v>118</v>
      </c>
      <c r="I9" s="87">
        <v>431.05</v>
      </c>
      <c r="J9" s="209">
        <v>186</v>
      </c>
      <c r="K9" s="209">
        <f>IFERROR((I9/176)/L9,0)</f>
        <v>0</v>
      </c>
      <c r="L9" s="87"/>
      <c r="M9" s="269" t="s">
        <v>112</v>
      </c>
      <c r="N9" s="272" t="s">
        <v>15</v>
      </c>
      <c r="O9" s="206">
        <f>I9*J9</f>
        <v>80175.3</v>
      </c>
      <c r="P9" s="251"/>
      <c r="Q9" s="88"/>
      <c r="R9" s="89"/>
      <c r="S9" s="90" t="s">
        <v>120</v>
      </c>
      <c r="T9" s="90" t="s">
        <v>114</v>
      </c>
      <c r="U9" s="90" t="s">
        <v>115</v>
      </c>
      <c r="V9" s="91"/>
      <c r="W9" s="43"/>
      <c r="X9" s="91"/>
      <c r="Y9" s="90" t="s">
        <v>121</v>
      </c>
      <c r="Z9" s="91"/>
      <c r="AA9" s="91"/>
      <c r="AB9" s="91"/>
      <c r="AC9" s="43" t="str">
        <f>H9&amp;": "&amp;TEXT(I9,"#.##0")&amp;"h *  R$ "&amp; TEXT(J9, "#.##0,00") &amp;"/h = R$ "&amp; TEXT(O9,"#.##0,00")</f>
        <v>TECNOLOGIAS CORE - ANÁLISE DE DESENVOLVIMENTO - SÊNIOR : 431h *  R$ 186,00/h = R$ 80.175,30</v>
      </c>
      <c r="AD9" s="43"/>
      <c r="AE9" s="43"/>
      <c r="AF9" s="43"/>
      <c r="AG9" s="92">
        <f>O9*0.15</f>
        <v>12026.295</v>
      </c>
      <c r="AH9" s="92">
        <f>O9*0.15</f>
        <v>12026.295</v>
      </c>
      <c r="AI9" s="92">
        <f>O9*0.2</f>
        <v>16035.060000000001</v>
      </c>
      <c r="AJ9" s="92">
        <f>O9*0.15</f>
        <v>12026.295</v>
      </c>
      <c r="AK9" s="92">
        <f>O9*0.15</f>
        <v>12026.295</v>
      </c>
      <c r="AL9" s="92">
        <f>O9*0.1</f>
        <v>8017.5300000000007</v>
      </c>
      <c r="AM9" s="92">
        <f>O9*0.1</f>
        <v>8017.5300000000007</v>
      </c>
    </row>
    <row r="10" spans="1:39">
      <c r="A10" s="255"/>
      <c r="B10" s="258"/>
      <c r="C10" s="258"/>
      <c r="D10" s="261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5"/>
      <c r="B11" s="258"/>
      <c r="C11" s="258"/>
      <c r="D11" s="261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5"/>
      <c r="B12" s="258"/>
      <c r="C12" s="258"/>
      <c r="D12" s="261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6"/>
      <c r="B13" s="259"/>
      <c r="C13" s="259"/>
      <c r="D13" s="262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431.05</v>
      </c>
      <c r="J15" s="105">
        <f>SUM(J9:J14)</f>
        <v>186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80175.3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12026.295</v>
      </c>
      <c r="AH15" s="112">
        <f t="shared" ref="AH15:AM15" si="1">SUM(AH9:AH12)</f>
        <v>12026.295</v>
      </c>
      <c r="AI15" s="112">
        <f t="shared" si="1"/>
        <v>16035.060000000001</v>
      </c>
      <c r="AJ15" s="112">
        <f t="shared" si="1"/>
        <v>12026.295</v>
      </c>
      <c r="AK15" s="112">
        <f t="shared" si="1"/>
        <v>12026.295</v>
      </c>
      <c r="AL15" s="112">
        <f t="shared" si="1"/>
        <v>8017.5300000000007</v>
      </c>
      <c r="AM15" s="112">
        <f t="shared" si="1"/>
        <v>8017.5300000000007</v>
      </c>
    </row>
    <row r="16" spans="1:39" ht="19.5" hidden="1" customHeight="1">
      <c r="A16" s="254"/>
      <c r="B16" s="257"/>
      <c r="C16" s="257"/>
      <c r="D16" s="275"/>
      <c r="E16" s="263"/>
      <c r="F16" s="266"/>
      <c r="G16" s="266"/>
      <c r="H16" s="86"/>
      <c r="I16" s="87"/>
      <c r="J16" s="211"/>
      <c r="K16" s="209"/>
      <c r="L16" s="87"/>
      <c r="M16" s="269"/>
      <c r="N16" s="272"/>
      <c r="O16" s="206"/>
      <c r="P16" s="251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5"/>
      <c r="B17" s="258"/>
      <c r="C17" s="258"/>
      <c r="D17" s="276"/>
      <c r="E17" s="264"/>
      <c r="F17" s="267"/>
      <c r="G17" s="267"/>
      <c r="H17" s="86"/>
      <c r="I17" s="87"/>
      <c r="J17" s="211"/>
      <c r="K17" s="209"/>
      <c r="L17" s="87"/>
      <c r="M17" s="270"/>
      <c r="N17" s="273"/>
      <c r="O17" s="206"/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5"/>
      <c r="B18" s="258"/>
      <c r="C18" s="258"/>
      <c r="D18" s="276"/>
      <c r="E18" s="264"/>
      <c r="F18" s="267"/>
      <c r="G18" s="267"/>
      <c r="H18" s="86"/>
      <c r="I18" s="87"/>
      <c r="J18" s="211"/>
      <c r="K18" s="209"/>
      <c r="L18" s="87"/>
      <c r="M18" s="270"/>
      <c r="N18" s="273"/>
      <c r="O18" s="206"/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5"/>
      <c r="B19" s="258"/>
      <c r="C19" s="258"/>
      <c r="D19" s="276"/>
      <c r="E19" s="264"/>
      <c r="F19" s="267"/>
      <c r="G19" s="267"/>
      <c r="H19" s="86"/>
      <c r="I19" s="87"/>
      <c r="J19" s="211"/>
      <c r="K19" s="209"/>
      <c r="L19" s="87"/>
      <c r="M19" s="270"/>
      <c r="N19" s="273"/>
      <c r="O19" s="206"/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6"/>
      <c r="B20" s="259"/>
      <c r="C20" s="259"/>
      <c r="D20" s="277"/>
      <c r="E20" s="265"/>
      <c r="F20" s="268"/>
      <c r="G20" s="268"/>
      <c r="H20" s="86"/>
      <c r="I20" s="96"/>
      <c r="J20" s="211"/>
      <c r="K20" s="209"/>
      <c r="L20" s="87"/>
      <c r="M20" s="271"/>
      <c r="N20" s="274"/>
      <c r="O20" s="206"/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112</v>
      </c>
      <c r="N23" s="272" t="s">
        <v>15</v>
      </c>
      <c r="O23" s="250">
        <f>I23*J23</f>
        <v>0</v>
      </c>
      <c r="P23" s="251"/>
      <c r="Q23" s="88"/>
      <c r="R23" s="89"/>
      <c r="S23" s="90" t="s">
        <v>120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54" t="s">
        <v>27</v>
      </c>
      <c r="B30" s="257" t="s">
        <v>11</v>
      </c>
      <c r="C30" s="257" t="s">
        <v>45</v>
      </c>
      <c r="D30" s="260"/>
      <c r="E30" s="263"/>
      <c r="F30" s="266" t="s">
        <v>40</v>
      </c>
      <c r="G30" s="266"/>
      <c r="H30" s="86"/>
      <c r="I30" s="87"/>
      <c r="J30" s="209"/>
      <c r="K30" s="209">
        <f>IFERROR((I30/176)/L30,0)</f>
        <v>0</v>
      </c>
      <c r="L30" s="87"/>
      <c r="M30" s="269" t="s">
        <v>112</v>
      </c>
      <c r="N30" s="272" t="s">
        <v>15</v>
      </c>
      <c r="O30" s="250">
        <f>I30*J30</f>
        <v>0</v>
      </c>
      <c r="P30" s="251"/>
      <c r="Q30" s="88"/>
      <c r="R30" s="89"/>
      <c r="S30" s="90" t="s">
        <v>120</v>
      </c>
      <c r="T30" s="90" t="s">
        <v>114</v>
      </c>
      <c r="U30" s="90" t="s">
        <v>115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55"/>
      <c r="B31" s="258"/>
      <c r="C31" s="258"/>
      <c r="D31" s="261"/>
      <c r="E31" s="264"/>
      <c r="F31" s="267"/>
      <c r="G31" s="267"/>
      <c r="H31" s="86"/>
      <c r="I31" s="87"/>
      <c r="J31" s="211"/>
      <c r="K31" s="209">
        <f>IFERROR((I31/176)/L31,0)</f>
        <v>0</v>
      </c>
      <c r="L31" s="87"/>
      <c r="M31" s="270"/>
      <c r="N31" s="273"/>
      <c r="O31" s="206">
        <f>I31*J31</f>
        <v>0</v>
      </c>
      <c r="P31" s="252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55"/>
      <c r="B32" s="258"/>
      <c r="C32" s="258"/>
      <c r="D32" s="261"/>
      <c r="E32" s="264"/>
      <c r="F32" s="267"/>
      <c r="G32" s="267"/>
      <c r="H32" s="86"/>
      <c r="I32" s="87"/>
      <c r="J32" s="211"/>
      <c r="K32" s="209">
        <f>IFERROR((I32/176)/L32,0)</f>
        <v>0</v>
      </c>
      <c r="L32" s="87"/>
      <c r="M32" s="270"/>
      <c r="N32" s="273"/>
      <c r="O32" s="206">
        <f>I32*J32</f>
        <v>0</v>
      </c>
      <c r="P32" s="25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55"/>
      <c r="B33" s="258"/>
      <c r="C33" s="258"/>
      <c r="D33" s="261"/>
      <c r="E33" s="264"/>
      <c r="F33" s="267"/>
      <c r="G33" s="267"/>
      <c r="H33" s="86"/>
      <c r="I33" s="87"/>
      <c r="J33" s="211"/>
      <c r="K33" s="209">
        <f>IFERROR((I33/176)/L33,0)</f>
        <v>0</v>
      </c>
      <c r="L33" s="87"/>
      <c r="M33" s="270"/>
      <c r="N33" s="273"/>
      <c r="O33" s="206">
        <f>I33*J33</f>
        <v>0</v>
      </c>
      <c r="P33" s="25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56"/>
      <c r="B34" s="259"/>
      <c r="C34" s="259"/>
      <c r="D34" s="262"/>
      <c r="E34" s="265"/>
      <c r="F34" s="268"/>
      <c r="G34" s="268"/>
      <c r="H34" s="86"/>
      <c r="I34" s="96"/>
      <c r="J34" s="211"/>
      <c r="K34" s="209">
        <f>IFERROR((I34/176)/L34,0)</f>
        <v>0</v>
      </c>
      <c r="L34" s="87"/>
      <c r="M34" s="271"/>
      <c r="N34" s="274"/>
      <c r="O34" s="206">
        <f>I34*J34</f>
        <v>0</v>
      </c>
      <c r="P34" s="25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M16:M20"/>
    <mergeCell ref="P2:P6"/>
    <mergeCell ref="N2:N6"/>
    <mergeCell ref="F9:F13"/>
    <mergeCell ref="G9:G13"/>
    <mergeCell ref="M9:M13"/>
    <mergeCell ref="N9:N13"/>
    <mergeCell ref="P9:P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278" t="s">
        <v>124</v>
      </c>
      <c r="D1" s="279"/>
      <c r="E1" s="279"/>
      <c r="F1" s="279"/>
      <c r="G1" s="279"/>
      <c r="H1" s="279"/>
      <c r="I1" s="2"/>
      <c r="J1" s="3"/>
      <c r="K1" s="204" t="s">
        <v>125</v>
      </c>
      <c r="L1" s="280" t="s">
        <v>126</v>
      </c>
      <c r="M1" s="280"/>
      <c r="N1" s="280"/>
      <c r="O1" s="280"/>
      <c r="P1" s="280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290"/>
      <c r="D3" s="290"/>
      <c r="E3" s="290"/>
      <c r="F3" s="290"/>
      <c r="G3" s="290"/>
      <c r="H3" s="290"/>
      <c r="I3" s="8"/>
      <c r="J3" s="6"/>
      <c r="K3" s="7" t="s">
        <v>131</v>
      </c>
      <c r="L3" s="291" t="s">
        <v>132</v>
      </c>
      <c r="M3" s="291"/>
      <c r="N3" s="291"/>
      <c r="O3" s="291"/>
      <c r="P3" s="238" t="s">
        <v>133</v>
      </c>
      <c r="Q3" s="34"/>
    </row>
    <row r="4" spans="1:20" ht="15.75" customHeight="1">
      <c r="B4" s="7" t="s">
        <v>134</v>
      </c>
      <c r="C4" s="290"/>
      <c r="D4" s="290"/>
      <c r="E4" s="290"/>
      <c r="F4" s="290"/>
      <c r="G4" s="290"/>
      <c r="H4" s="290"/>
      <c r="I4" s="8"/>
      <c r="J4" s="6"/>
      <c r="K4" s="7" t="s">
        <v>135</v>
      </c>
      <c r="L4" s="291" t="s">
        <v>136</v>
      </c>
      <c r="M4" s="291"/>
      <c r="N4" s="291"/>
      <c r="O4" s="291"/>
      <c r="P4" s="9" t="s">
        <v>133</v>
      </c>
      <c r="Q4" s="53"/>
    </row>
    <row r="5" spans="1:20" ht="15.75" customHeight="1">
      <c r="B5" s="7" t="s">
        <v>137</v>
      </c>
      <c r="C5" s="290"/>
      <c r="D5" s="290"/>
      <c r="E5" s="290"/>
      <c r="F5" s="290"/>
      <c r="G5" s="290"/>
      <c r="H5" s="290"/>
      <c r="I5" s="8"/>
      <c r="J5" s="6"/>
      <c r="K5" s="7" t="s">
        <v>138</v>
      </c>
      <c r="L5" s="291"/>
      <c r="M5" s="291"/>
      <c r="N5" s="291"/>
      <c r="O5" s="291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140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141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142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143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144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145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146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147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148</v>
      </c>
    </row>
    <row r="18" spans="2:18" ht="15.75" customHeight="1">
      <c r="J18" s="14"/>
      <c r="K18" s="319" t="s">
        <v>149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114536.25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114536.25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155</v>
      </c>
      <c r="L35" s="37"/>
      <c r="M35" s="38">
        <f t="shared" ref="M35:Q35" si="1">SUM(M26:M34)</f>
        <v>114536.25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114536.25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5" t="s">
        <v>156</v>
      </c>
      <c r="C41" s="325"/>
      <c r="D41" s="325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8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164</v>
      </c>
      <c r="L47" s="26"/>
      <c r="M47" s="41">
        <f t="shared" ref="M47:Q47" si="4">M35+M45+M46</f>
        <v>114536.25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114536.25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165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166</v>
      </c>
      <c r="L50" s="43" t="s">
        <v>167</v>
      </c>
      <c r="M50" s="43" t="s">
        <v>168</v>
      </c>
      <c r="O50" s="322" t="s">
        <v>169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114536.25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2" t="s">
        <v>173</v>
      </c>
      <c r="P54" s="323"/>
      <c r="Q54" s="324"/>
    </row>
    <row r="55" spans="2:17" ht="22.5" customHeight="1">
      <c r="B55" s="321" t="s">
        <v>174</v>
      </c>
      <c r="C55" s="321"/>
      <c r="H55" s="12" t="s">
        <v>175</v>
      </c>
      <c r="I55" s="12"/>
      <c r="K55" s="44" t="s">
        <v>176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307"/>
      <c r="P58" s="308"/>
      <c r="Q58" s="309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184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185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7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8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5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8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5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6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7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6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7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6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49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2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3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4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5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48FD2252-FBFE-4483-A09E-170127880D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