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33202\Downloads\planilha_dashboard\"/>
    </mc:Choice>
  </mc:AlternateContent>
  <xr:revisionPtr revIDLastSave="0" documentId="13_ncr:1_{0F3EA173-5850-46CE-A1FD-A98BF1488414}" xr6:coauthVersionLast="47" xr6:coauthVersionMax="47" xr10:uidLastSave="{00000000-0000-0000-0000-000000000000}"/>
  <bookViews>
    <workbookView xWindow="-120" yWindow="-120" windowWidth="38640" windowHeight="15720" firstSheet="2" activeTab="2" xr2:uid="{60004C1E-C002-4098-B0BC-B0DCA84189C7}"/>
  </bookViews>
  <sheets>
    <sheet name="Data" sheetId="1" state="hidden" r:id="rId1"/>
    <sheet name="Controller" sheetId="2" state="hidden" r:id="rId2"/>
    <sheet name="Dashboard" sheetId="3" r:id="rId3"/>
  </sheets>
  <definedNames>
    <definedName name="SegmentaçãodeDados_Ano_Abertura">#N/A</definedName>
    <definedName name="SegmentaçãodeDados_Código">#N/A</definedName>
    <definedName name="SegmentaçãodeDados_Mês_Abertur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1" i="1" l="1"/>
  <c r="H631" i="1" s="1"/>
  <c r="F631" i="1"/>
  <c r="E631" i="1"/>
  <c r="C631" i="1"/>
  <c r="B631" i="1"/>
  <c r="G629" i="1"/>
  <c r="H629" i="1" s="1"/>
  <c r="F629" i="1"/>
  <c r="E629" i="1"/>
  <c r="C629" i="1"/>
  <c r="B629" i="1"/>
  <c r="G627" i="1"/>
  <c r="H627" i="1" s="1"/>
  <c r="F627" i="1"/>
  <c r="E627" i="1"/>
  <c r="C627" i="1"/>
  <c r="B627" i="1"/>
  <c r="G626" i="1"/>
  <c r="H626" i="1" s="1"/>
  <c r="F626" i="1"/>
  <c r="E626" i="1"/>
  <c r="C626" i="1"/>
  <c r="B626" i="1"/>
  <c r="G623" i="1"/>
  <c r="H623" i="1" s="1"/>
  <c r="F623" i="1"/>
  <c r="E623" i="1"/>
  <c r="C623" i="1"/>
  <c r="B623" i="1"/>
  <c r="G622" i="1"/>
  <c r="H622" i="1" s="1"/>
  <c r="F622" i="1"/>
  <c r="E622" i="1"/>
  <c r="C622" i="1"/>
  <c r="B622" i="1"/>
  <c r="G619" i="1"/>
  <c r="H619" i="1" s="1"/>
  <c r="F619" i="1"/>
  <c r="E619" i="1"/>
  <c r="C619" i="1"/>
  <c r="B619" i="1"/>
  <c r="G617" i="1"/>
  <c r="H617" i="1" s="1"/>
  <c r="F617" i="1"/>
  <c r="E617" i="1"/>
  <c r="C617" i="1"/>
  <c r="B617" i="1"/>
  <c r="G615" i="1"/>
  <c r="H615" i="1" s="1"/>
  <c r="F615" i="1"/>
  <c r="E615" i="1"/>
  <c r="C615" i="1"/>
  <c r="B615" i="1"/>
  <c r="G613" i="1"/>
  <c r="H613" i="1" s="1"/>
  <c r="F613" i="1"/>
  <c r="E613" i="1"/>
  <c r="C613" i="1"/>
  <c r="B613" i="1"/>
  <c r="G611" i="1"/>
  <c r="H611" i="1" s="1"/>
  <c r="F611" i="1"/>
  <c r="E611" i="1"/>
  <c r="C611" i="1"/>
  <c r="B611" i="1"/>
  <c r="G609" i="1"/>
  <c r="H609" i="1" s="1"/>
  <c r="F609" i="1"/>
  <c r="E609" i="1"/>
  <c r="C609" i="1"/>
  <c r="B609" i="1"/>
  <c r="G607" i="1"/>
  <c r="H607" i="1" s="1"/>
  <c r="F607" i="1"/>
  <c r="E607" i="1"/>
  <c r="C607" i="1"/>
  <c r="B607" i="1"/>
  <c r="G605" i="1"/>
  <c r="H605" i="1" s="1"/>
  <c r="F605" i="1"/>
  <c r="E605" i="1"/>
  <c r="C605" i="1"/>
  <c r="B605" i="1"/>
  <c r="G603" i="1"/>
  <c r="H603" i="1" s="1"/>
  <c r="F603" i="1"/>
  <c r="E603" i="1"/>
  <c r="C603" i="1"/>
  <c r="B603" i="1"/>
  <c r="G601" i="1"/>
  <c r="H601" i="1" s="1"/>
  <c r="F601" i="1"/>
  <c r="E601" i="1"/>
  <c r="C601" i="1"/>
  <c r="B601" i="1"/>
  <c r="G599" i="1"/>
  <c r="H599" i="1" s="1"/>
  <c r="F599" i="1"/>
  <c r="E599" i="1"/>
  <c r="C599" i="1"/>
  <c r="B599" i="1"/>
  <c r="G597" i="1"/>
  <c r="H597" i="1" s="1"/>
  <c r="F597" i="1"/>
  <c r="E597" i="1"/>
  <c r="C597" i="1"/>
  <c r="B597" i="1"/>
  <c r="G595" i="1"/>
  <c r="H595" i="1" s="1"/>
  <c r="F595" i="1"/>
  <c r="E595" i="1"/>
  <c r="C595" i="1"/>
  <c r="B595" i="1"/>
  <c r="G593" i="1"/>
  <c r="H593" i="1" s="1"/>
  <c r="F593" i="1"/>
  <c r="E593" i="1"/>
  <c r="C593" i="1"/>
  <c r="B593" i="1"/>
  <c r="G591" i="1"/>
  <c r="H591" i="1" s="1"/>
  <c r="F591" i="1"/>
  <c r="E591" i="1"/>
  <c r="C591" i="1"/>
  <c r="B591" i="1"/>
  <c r="G589" i="1"/>
  <c r="H589" i="1" s="1"/>
  <c r="F589" i="1"/>
  <c r="E589" i="1"/>
  <c r="C589" i="1"/>
  <c r="B589" i="1"/>
  <c r="H587" i="1"/>
  <c r="G587" i="1"/>
  <c r="F587" i="1"/>
  <c r="E587" i="1"/>
  <c r="C587" i="1"/>
  <c r="B587" i="1"/>
  <c r="G585" i="1"/>
  <c r="H585" i="1" s="1"/>
  <c r="F585" i="1"/>
  <c r="E585" i="1"/>
  <c r="C585" i="1"/>
  <c r="B585" i="1"/>
  <c r="G583" i="1"/>
  <c r="H583" i="1" s="1"/>
  <c r="F583" i="1"/>
  <c r="E583" i="1"/>
  <c r="C583" i="1"/>
  <c r="B583" i="1"/>
  <c r="G581" i="1"/>
  <c r="H581" i="1" s="1"/>
  <c r="F581" i="1"/>
  <c r="E581" i="1"/>
  <c r="C581" i="1"/>
  <c r="B581" i="1"/>
  <c r="G579" i="1"/>
  <c r="H579" i="1" s="1"/>
  <c r="F579" i="1"/>
  <c r="E579" i="1"/>
  <c r="C579" i="1"/>
  <c r="B579" i="1"/>
  <c r="G577" i="1"/>
  <c r="H577" i="1" s="1"/>
  <c r="F577" i="1"/>
  <c r="E577" i="1"/>
  <c r="C577" i="1"/>
  <c r="B577" i="1"/>
  <c r="G575" i="1"/>
  <c r="H575" i="1" s="1"/>
  <c r="F575" i="1"/>
  <c r="E575" i="1"/>
  <c r="C575" i="1"/>
  <c r="B575" i="1"/>
  <c r="G573" i="1"/>
  <c r="H573" i="1" s="1"/>
  <c r="F573" i="1"/>
  <c r="E573" i="1"/>
  <c r="C573" i="1"/>
  <c r="B573" i="1"/>
  <c r="G571" i="1"/>
  <c r="H571" i="1" s="1"/>
  <c r="F571" i="1"/>
  <c r="E571" i="1"/>
  <c r="C571" i="1"/>
  <c r="B571" i="1"/>
  <c r="G569" i="1"/>
  <c r="H569" i="1" s="1"/>
  <c r="F569" i="1"/>
  <c r="E569" i="1"/>
  <c r="C569" i="1"/>
  <c r="B569" i="1"/>
  <c r="G567" i="1"/>
  <c r="H567" i="1" s="1"/>
  <c r="F567" i="1"/>
  <c r="E567" i="1"/>
  <c r="C567" i="1"/>
  <c r="B567" i="1"/>
  <c r="G565" i="1"/>
  <c r="H565" i="1" s="1"/>
  <c r="F565" i="1"/>
  <c r="E565" i="1"/>
  <c r="C565" i="1"/>
  <c r="B565" i="1"/>
  <c r="G563" i="1"/>
  <c r="H563" i="1" s="1"/>
  <c r="F563" i="1"/>
  <c r="E563" i="1"/>
  <c r="C563" i="1"/>
  <c r="B563" i="1"/>
  <c r="G561" i="1"/>
  <c r="H561" i="1" s="1"/>
  <c r="F561" i="1"/>
  <c r="E561" i="1"/>
  <c r="C561" i="1"/>
  <c r="B561" i="1"/>
  <c r="G559" i="1"/>
  <c r="H559" i="1" s="1"/>
  <c r="F559" i="1"/>
  <c r="E559" i="1"/>
  <c r="C559" i="1"/>
  <c r="B559" i="1"/>
  <c r="G557" i="1"/>
  <c r="H557" i="1" s="1"/>
  <c r="F557" i="1"/>
  <c r="E557" i="1"/>
  <c r="C557" i="1"/>
  <c r="B557" i="1"/>
  <c r="H555" i="1"/>
  <c r="G555" i="1"/>
  <c r="F555" i="1"/>
  <c r="E555" i="1"/>
  <c r="C555" i="1"/>
  <c r="B555" i="1"/>
  <c r="G553" i="1"/>
  <c r="H553" i="1" s="1"/>
  <c r="F553" i="1"/>
  <c r="E553" i="1"/>
  <c r="C553" i="1"/>
  <c r="B553" i="1"/>
  <c r="G551" i="1"/>
  <c r="H551" i="1" s="1"/>
  <c r="F551" i="1"/>
  <c r="E551" i="1"/>
  <c r="C551" i="1"/>
  <c r="B551" i="1"/>
  <c r="G549" i="1"/>
  <c r="H549" i="1" s="1"/>
  <c r="F549" i="1"/>
  <c r="E549" i="1"/>
  <c r="C549" i="1"/>
  <c r="B549" i="1"/>
  <c r="H547" i="1"/>
  <c r="G547" i="1"/>
  <c r="F547" i="1"/>
  <c r="E547" i="1"/>
  <c r="C547" i="1"/>
  <c r="B547" i="1"/>
  <c r="G545" i="1"/>
  <c r="H545" i="1" s="1"/>
  <c r="F545" i="1"/>
  <c r="E545" i="1"/>
  <c r="C545" i="1"/>
  <c r="B545" i="1"/>
  <c r="G543" i="1"/>
  <c r="H543" i="1" s="1"/>
  <c r="F543" i="1"/>
  <c r="E543" i="1"/>
  <c r="C543" i="1"/>
  <c r="B543" i="1"/>
  <c r="G541" i="1"/>
  <c r="H541" i="1" s="1"/>
  <c r="F541" i="1"/>
  <c r="E541" i="1"/>
  <c r="C541" i="1"/>
  <c r="B541" i="1"/>
  <c r="G539" i="1"/>
  <c r="H539" i="1" s="1"/>
  <c r="F539" i="1"/>
  <c r="E539" i="1"/>
  <c r="C539" i="1"/>
  <c r="B539" i="1"/>
  <c r="G536" i="1"/>
  <c r="H536" i="1" s="1"/>
  <c r="F536" i="1"/>
  <c r="E536" i="1"/>
  <c r="C536" i="1"/>
  <c r="B536" i="1"/>
  <c r="G533" i="1"/>
  <c r="H533" i="1" s="1"/>
  <c r="F533" i="1"/>
  <c r="E533" i="1"/>
  <c r="C533" i="1"/>
  <c r="B533" i="1"/>
  <c r="G531" i="1"/>
  <c r="H531" i="1" s="1"/>
  <c r="F531" i="1"/>
  <c r="E531" i="1"/>
  <c r="C531" i="1"/>
  <c r="B531" i="1"/>
  <c r="G529" i="1"/>
  <c r="H529" i="1" s="1"/>
  <c r="F529" i="1"/>
  <c r="E529" i="1"/>
  <c r="C529" i="1"/>
  <c r="B529" i="1"/>
  <c r="G527" i="1"/>
  <c r="H527" i="1" s="1"/>
  <c r="F527" i="1"/>
  <c r="E527" i="1"/>
  <c r="C527" i="1"/>
  <c r="B527" i="1"/>
  <c r="G524" i="1"/>
  <c r="H524" i="1" s="1"/>
  <c r="F524" i="1"/>
  <c r="E524" i="1"/>
  <c r="C524" i="1"/>
  <c r="B524" i="1"/>
  <c r="G521" i="1"/>
  <c r="H521" i="1" s="1"/>
  <c r="F521" i="1"/>
  <c r="E521" i="1"/>
  <c r="C521" i="1"/>
  <c r="B521" i="1"/>
  <c r="G519" i="1"/>
  <c r="H519" i="1" s="1"/>
  <c r="F519" i="1"/>
  <c r="E519" i="1"/>
  <c r="C519" i="1"/>
  <c r="B519" i="1"/>
  <c r="G517" i="1"/>
  <c r="H517" i="1" s="1"/>
  <c r="F517" i="1"/>
  <c r="E517" i="1"/>
  <c r="C517" i="1"/>
  <c r="B517" i="1"/>
  <c r="G515" i="1"/>
  <c r="H515" i="1" s="1"/>
  <c r="F515" i="1"/>
  <c r="E515" i="1"/>
  <c r="C515" i="1"/>
  <c r="B515" i="1"/>
  <c r="G513" i="1"/>
  <c r="H513" i="1" s="1"/>
  <c r="F513" i="1"/>
  <c r="E513" i="1"/>
  <c r="C513" i="1"/>
  <c r="B513" i="1"/>
  <c r="G511" i="1"/>
  <c r="H511" i="1" s="1"/>
  <c r="F511" i="1"/>
  <c r="E511" i="1"/>
  <c r="C511" i="1"/>
  <c r="B511" i="1"/>
  <c r="G509" i="1"/>
  <c r="H509" i="1" s="1"/>
  <c r="F509" i="1"/>
  <c r="E509" i="1"/>
  <c r="C509" i="1"/>
  <c r="B509" i="1"/>
  <c r="G507" i="1"/>
  <c r="H507" i="1" s="1"/>
  <c r="F507" i="1"/>
  <c r="E507" i="1"/>
  <c r="C507" i="1"/>
  <c r="B507" i="1"/>
  <c r="G505" i="1"/>
  <c r="H505" i="1" s="1"/>
  <c r="F505" i="1"/>
  <c r="E505" i="1"/>
  <c r="C505" i="1"/>
  <c r="B505" i="1"/>
  <c r="G503" i="1"/>
  <c r="H503" i="1" s="1"/>
  <c r="F503" i="1"/>
  <c r="E503" i="1"/>
  <c r="C503" i="1"/>
  <c r="B503" i="1"/>
  <c r="G501" i="1"/>
  <c r="H501" i="1" s="1"/>
  <c r="F501" i="1"/>
  <c r="E501" i="1"/>
  <c r="C501" i="1"/>
  <c r="B501" i="1"/>
  <c r="G499" i="1"/>
  <c r="H499" i="1" s="1"/>
  <c r="F499" i="1"/>
  <c r="E499" i="1"/>
  <c r="C499" i="1"/>
  <c r="B499" i="1"/>
  <c r="G497" i="1"/>
  <c r="H497" i="1" s="1"/>
  <c r="F497" i="1"/>
  <c r="E497" i="1"/>
  <c r="C497" i="1"/>
  <c r="B497" i="1"/>
  <c r="G495" i="1"/>
  <c r="H495" i="1" s="1"/>
  <c r="F495" i="1"/>
  <c r="E495" i="1"/>
  <c r="C495" i="1"/>
  <c r="B495" i="1"/>
  <c r="G493" i="1"/>
  <c r="H493" i="1" s="1"/>
  <c r="F493" i="1"/>
  <c r="E493" i="1"/>
  <c r="C493" i="1"/>
  <c r="B493" i="1"/>
  <c r="G491" i="1"/>
  <c r="H491" i="1" s="1"/>
  <c r="F491" i="1"/>
  <c r="E491" i="1"/>
  <c r="C491" i="1"/>
  <c r="B491" i="1"/>
  <c r="G489" i="1"/>
  <c r="H489" i="1" s="1"/>
  <c r="F489" i="1"/>
  <c r="E489" i="1"/>
  <c r="C489" i="1"/>
  <c r="B489" i="1"/>
  <c r="H487" i="1"/>
  <c r="G487" i="1"/>
  <c r="F487" i="1"/>
  <c r="E487" i="1"/>
  <c r="C487" i="1"/>
  <c r="B487" i="1"/>
  <c r="G485" i="1"/>
  <c r="H485" i="1" s="1"/>
  <c r="F485" i="1"/>
  <c r="E485" i="1"/>
  <c r="C485" i="1"/>
  <c r="B485" i="1"/>
  <c r="G483" i="1"/>
  <c r="H483" i="1" s="1"/>
  <c r="F483" i="1"/>
  <c r="E483" i="1"/>
  <c r="C483" i="1"/>
  <c r="B483" i="1"/>
  <c r="G481" i="1"/>
  <c r="H481" i="1" s="1"/>
  <c r="F481" i="1"/>
  <c r="E481" i="1"/>
  <c r="C481" i="1"/>
  <c r="B481" i="1"/>
  <c r="G479" i="1"/>
  <c r="H479" i="1" s="1"/>
  <c r="F479" i="1"/>
  <c r="E479" i="1"/>
  <c r="C479" i="1"/>
  <c r="B479" i="1"/>
  <c r="G477" i="1"/>
  <c r="H477" i="1" s="1"/>
  <c r="F477" i="1"/>
  <c r="E477" i="1"/>
  <c r="C477" i="1"/>
  <c r="B477" i="1"/>
  <c r="G475" i="1"/>
  <c r="H475" i="1" s="1"/>
  <c r="F475" i="1"/>
  <c r="E475" i="1"/>
  <c r="C475" i="1"/>
  <c r="B475" i="1"/>
  <c r="G473" i="1"/>
  <c r="H473" i="1" s="1"/>
  <c r="F473" i="1"/>
  <c r="E473" i="1"/>
  <c r="C473" i="1"/>
  <c r="B473" i="1"/>
  <c r="G471" i="1"/>
  <c r="H471" i="1" s="1"/>
  <c r="F471" i="1"/>
  <c r="E471" i="1"/>
  <c r="C471" i="1"/>
  <c r="B471" i="1"/>
  <c r="G469" i="1"/>
  <c r="H469" i="1" s="1"/>
  <c r="F469" i="1"/>
  <c r="E469" i="1"/>
  <c r="C469" i="1"/>
  <c r="B469" i="1"/>
  <c r="G467" i="1"/>
  <c r="H467" i="1" s="1"/>
  <c r="F467" i="1"/>
  <c r="E467" i="1"/>
  <c r="C467" i="1"/>
  <c r="B467" i="1"/>
  <c r="G465" i="1"/>
  <c r="H465" i="1" s="1"/>
  <c r="F465" i="1"/>
  <c r="E465" i="1"/>
  <c r="C465" i="1"/>
  <c r="B465" i="1"/>
  <c r="G463" i="1"/>
  <c r="H463" i="1" s="1"/>
  <c r="F463" i="1"/>
  <c r="E463" i="1"/>
  <c r="C463" i="1"/>
  <c r="B463" i="1"/>
  <c r="G460" i="1"/>
  <c r="H460" i="1" s="1"/>
  <c r="F460" i="1"/>
  <c r="E460" i="1"/>
  <c r="C460" i="1"/>
  <c r="B460" i="1"/>
  <c r="H457" i="1"/>
  <c r="G457" i="1"/>
  <c r="F457" i="1"/>
  <c r="E457" i="1"/>
  <c r="C457" i="1"/>
  <c r="B457" i="1"/>
  <c r="G455" i="1"/>
  <c r="H455" i="1" s="1"/>
  <c r="F455" i="1"/>
  <c r="E455" i="1"/>
  <c r="C455" i="1"/>
  <c r="B455" i="1"/>
  <c r="G453" i="1"/>
  <c r="H453" i="1" s="1"/>
  <c r="F453" i="1"/>
  <c r="E453" i="1"/>
  <c r="C453" i="1"/>
  <c r="B453" i="1"/>
  <c r="G451" i="1"/>
  <c r="H451" i="1" s="1"/>
  <c r="F451" i="1"/>
  <c r="E451" i="1"/>
  <c r="C451" i="1"/>
  <c r="B451" i="1"/>
  <c r="G449" i="1"/>
  <c r="H449" i="1" s="1"/>
  <c r="F449" i="1"/>
  <c r="E449" i="1"/>
  <c r="C449" i="1"/>
  <c r="B449" i="1"/>
  <c r="G447" i="1"/>
  <c r="H447" i="1" s="1"/>
  <c r="F447" i="1"/>
  <c r="E447" i="1"/>
  <c r="C447" i="1"/>
  <c r="B447" i="1"/>
  <c r="G445" i="1"/>
  <c r="H445" i="1" s="1"/>
  <c r="F445" i="1"/>
  <c r="E445" i="1"/>
  <c r="C445" i="1"/>
  <c r="B445" i="1"/>
  <c r="G443" i="1"/>
  <c r="H443" i="1" s="1"/>
  <c r="F443" i="1"/>
  <c r="E443" i="1"/>
  <c r="C443" i="1"/>
  <c r="B443" i="1"/>
  <c r="G441" i="1"/>
  <c r="H441" i="1" s="1"/>
  <c r="F441" i="1"/>
  <c r="E441" i="1"/>
  <c r="C441" i="1"/>
  <c r="B441" i="1"/>
  <c r="G439" i="1"/>
  <c r="H439" i="1" s="1"/>
  <c r="F439" i="1"/>
  <c r="E439" i="1"/>
  <c r="C439" i="1"/>
  <c r="B439" i="1"/>
  <c r="H437" i="1"/>
  <c r="G437" i="1"/>
  <c r="F437" i="1"/>
  <c r="E437" i="1"/>
  <c r="C437" i="1"/>
  <c r="B437" i="1"/>
  <c r="G435" i="1"/>
  <c r="H435" i="1" s="1"/>
  <c r="F435" i="1"/>
  <c r="E435" i="1"/>
  <c r="C435" i="1"/>
  <c r="B435" i="1"/>
  <c r="G433" i="1"/>
  <c r="H433" i="1" s="1"/>
  <c r="F433" i="1"/>
  <c r="E433" i="1"/>
  <c r="C433" i="1"/>
  <c r="B433" i="1"/>
  <c r="G431" i="1"/>
  <c r="H431" i="1" s="1"/>
  <c r="F431" i="1"/>
  <c r="E431" i="1"/>
  <c r="C431" i="1"/>
  <c r="B431" i="1"/>
  <c r="G429" i="1"/>
  <c r="H429" i="1" s="1"/>
  <c r="F429" i="1"/>
  <c r="E429" i="1"/>
  <c r="C429" i="1"/>
  <c r="B429" i="1"/>
  <c r="G427" i="1"/>
  <c r="H427" i="1" s="1"/>
  <c r="F427" i="1"/>
  <c r="E427" i="1"/>
  <c r="C427" i="1"/>
  <c r="B427" i="1"/>
  <c r="G425" i="1"/>
  <c r="H425" i="1" s="1"/>
  <c r="F425" i="1"/>
  <c r="E425" i="1"/>
  <c r="C425" i="1"/>
  <c r="B425" i="1"/>
  <c r="G423" i="1"/>
  <c r="H423" i="1" s="1"/>
  <c r="F423" i="1"/>
  <c r="E423" i="1"/>
  <c r="C423" i="1"/>
  <c r="B423" i="1"/>
  <c r="G421" i="1"/>
  <c r="H421" i="1" s="1"/>
  <c r="F421" i="1"/>
  <c r="E421" i="1"/>
  <c r="C421" i="1"/>
  <c r="B421" i="1"/>
  <c r="G419" i="1"/>
  <c r="H419" i="1" s="1"/>
  <c r="F419" i="1"/>
  <c r="E419" i="1"/>
  <c r="C419" i="1"/>
  <c r="B419" i="1"/>
  <c r="G417" i="1"/>
  <c r="H417" i="1" s="1"/>
  <c r="F417" i="1"/>
  <c r="E417" i="1"/>
  <c r="C417" i="1"/>
  <c r="B417" i="1"/>
  <c r="G415" i="1"/>
  <c r="H415" i="1" s="1"/>
  <c r="F415" i="1"/>
  <c r="E415" i="1"/>
  <c r="C415" i="1"/>
  <c r="B415" i="1"/>
  <c r="G413" i="1"/>
  <c r="H413" i="1" s="1"/>
  <c r="F413" i="1"/>
  <c r="E413" i="1"/>
  <c r="C413" i="1"/>
  <c r="B413" i="1"/>
  <c r="G411" i="1"/>
  <c r="H411" i="1" s="1"/>
  <c r="F411" i="1"/>
  <c r="E411" i="1"/>
  <c r="C411" i="1"/>
  <c r="B411" i="1"/>
  <c r="G409" i="1"/>
  <c r="H409" i="1" s="1"/>
  <c r="F409" i="1"/>
  <c r="E409" i="1"/>
  <c r="C409" i="1"/>
  <c r="B409" i="1"/>
  <c r="G407" i="1"/>
  <c r="H407" i="1" s="1"/>
  <c r="F407" i="1"/>
  <c r="E407" i="1"/>
  <c r="C407" i="1"/>
  <c r="B407" i="1"/>
  <c r="H405" i="1"/>
  <c r="G405" i="1"/>
  <c r="F405" i="1"/>
  <c r="E405" i="1"/>
  <c r="C405" i="1"/>
  <c r="B405" i="1"/>
  <c r="G403" i="1"/>
  <c r="H403" i="1" s="1"/>
  <c r="F403" i="1"/>
  <c r="E403" i="1"/>
  <c r="C403" i="1"/>
  <c r="B403" i="1"/>
  <c r="G401" i="1"/>
  <c r="H401" i="1" s="1"/>
  <c r="F401" i="1"/>
  <c r="E401" i="1"/>
  <c r="C401" i="1"/>
  <c r="B401" i="1"/>
  <c r="G399" i="1"/>
  <c r="H399" i="1" s="1"/>
  <c r="F399" i="1"/>
  <c r="E399" i="1"/>
  <c r="C399" i="1"/>
  <c r="B399" i="1"/>
  <c r="H397" i="1"/>
  <c r="G397" i="1"/>
  <c r="F397" i="1"/>
  <c r="E397" i="1"/>
  <c r="C397" i="1"/>
  <c r="B397" i="1"/>
  <c r="G395" i="1"/>
  <c r="H395" i="1" s="1"/>
  <c r="F395" i="1"/>
  <c r="E395" i="1"/>
  <c r="C395" i="1"/>
  <c r="B395" i="1"/>
  <c r="G393" i="1"/>
  <c r="H393" i="1" s="1"/>
  <c r="F393" i="1"/>
  <c r="E393" i="1"/>
  <c r="C393" i="1"/>
  <c r="B393" i="1"/>
  <c r="G391" i="1"/>
  <c r="H391" i="1" s="1"/>
  <c r="F391" i="1"/>
  <c r="E391" i="1"/>
  <c r="C391" i="1"/>
  <c r="B391" i="1"/>
  <c r="G389" i="1"/>
  <c r="H389" i="1" s="1"/>
  <c r="F389" i="1"/>
  <c r="E389" i="1"/>
  <c r="C389" i="1"/>
  <c r="B389" i="1"/>
  <c r="G387" i="1"/>
  <c r="H387" i="1" s="1"/>
  <c r="F387" i="1"/>
  <c r="E387" i="1"/>
  <c r="C387" i="1"/>
  <c r="B387" i="1"/>
  <c r="G385" i="1"/>
  <c r="H385" i="1" s="1"/>
  <c r="F385" i="1"/>
  <c r="E385" i="1"/>
  <c r="C385" i="1"/>
  <c r="B385" i="1"/>
  <c r="G383" i="1"/>
  <c r="H383" i="1" s="1"/>
  <c r="F383" i="1"/>
  <c r="E383" i="1"/>
  <c r="C383" i="1"/>
  <c r="B383" i="1"/>
  <c r="G381" i="1"/>
  <c r="H381" i="1" s="1"/>
  <c r="F381" i="1"/>
  <c r="E381" i="1"/>
  <c r="C381" i="1"/>
  <c r="B381" i="1"/>
  <c r="G379" i="1"/>
  <c r="H379" i="1" s="1"/>
  <c r="F379" i="1"/>
  <c r="E379" i="1"/>
  <c r="C379" i="1"/>
  <c r="B379" i="1"/>
  <c r="G377" i="1"/>
  <c r="H377" i="1" s="1"/>
  <c r="F377" i="1"/>
  <c r="E377" i="1"/>
  <c r="C377" i="1"/>
  <c r="B377" i="1"/>
  <c r="G375" i="1"/>
  <c r="H375" i="1" s="1"/>
  <c r="F375" i="1"/>
  <c r="E375" i="1"/>
  <c r="C375" i="1"/>
  <c r="B375" i="1"/>
  <c r="G373" i="1"/>
  <c r="H373" i="1" s="1"/>
  <c r="F373" i="1"/>
  <c r="E373" i="1"/>
  <c r="C373" i="1"/>
  <c r="B373" i="1"/>
  <c r="G371" i="1"/>
  <c r="H371" i="1" s="1"/>
  <c r="F371" i="1"/>
  <c r="E371" i="1"/>
  <c r="C371" i="1"/>
  <c r="B371" i="1"/>
  <c r="G369" i="1"/>
  <c r="H369" i="1" s="1"/>
  <c r="F369" i="1"/>
  <c r="E369" i="1"/>
  <c r="C369" i="1"/>
  <c r="B369" i="1"/>
  <c r="G367" i="1"/>
  <c r="H367" i="1" s="1"/>
  <c r="F367" i="1"/>
  <c r="E367" i="1"/>
  <c r="C367" i="1"/>
  <c r="B367" i="1"/>
  <c r="G365" i="1"/>
  <c r="H365" i="1" s="1"/>
  <c r="F365" i="1"/>
  <c r="E365" i="1"/>
  <c r="C365" i="1"/>
  <c r="B365" i="1"/>
  <c r="G363" i="1"/>
  <c r="H363" i="1" s="1"/>
  <c r="F363" i="1"/>
  <c r="E363" i="1"/>
  <c r="C363" i="1"/>
  <c r="B363" i="1"/>
  <c r="G361" i="1"/>
  <c r="H361" i="1" s="1"/>
  <c r="F361" i="1"/>
  <c r="E361" i="1"/>
  <c r="C361" i="1"/>
  <c r="B361" i="1"/>
  <c r="G359" i="1"/>
  <c r="H359" i="1" s="1"/>
  <c r="F359" i="1"/>
  <c r="E359" i="1"/>
  <c r="C359" i="1"/>
  <c r="B359" i="1"/>
  <c r="G357" i="1"/>
  <c r="H357" i="1" s="1"/>
  <c r="F357" i="1"/>
  <c r="E357" i="1"/>
  <c r="C357" i="1"/>
  <c r="B357" i="1"/>
  <c r="G355" i="1"/>
  <c r="H355" i="1" s="1"/>
  <c r="F355" i="1"/>
  <c r="E355" i="1"/>
  <c r="C355" i="1"/>
  <c r="B355" i="1"/>
  <c r="G353" i="1"/>
  <c r="H353" i="1" s="1"/>
  <c r="F353" i="1"/>
  <c r="E353" i="1"/>
  <c r="C353" i="1"/>
  <c r="B353" i="1"/>
  <c r="G351" i="1"/>
  <c r="H351" i="1" s="1"/>
  <c r="F351" i="1"/>
  <c r="E351" i="1"/>
  <c r="C351" i="1"/>
  <c r="B351" i="1"/>
  <c r="G349" i="1"/>
  <c r="H349" i="1" s="1"/>
  <c r="F349" i="1"/>
  <c r="E349" i="1"/>
  <c r="C349" i="1"/>
  <c r="B349" i="1"/>
  <c r="G347" i="1"/>
  <c r="H347" i="1" s="1"/>
  <c r="F347" i="1"/>
  <c r="E347" i="1"/>
  <c r="C347" i="1"/>
  <c r="B347" i="1"/>
  <c r="G345" i="1"/>
  <c r="H345" i="1" s="1"/>
  <c r="F345" i="1"/>
  <c r="E345" i="1"/>
  <c r="C345" i="1"/>
  <c r="B345" i="1"/>
  <c r="G343" i="1"/>
  <c r="H343" i="1" s="1"/>
  <c r="F343" i="1"/>
  <c r="E343" i="1"/>
  <c r="C343" i="1"/>
  <c r="B343" i="1"/>
  <c r="H341" i="1"/>
  <c r="G341" i="1"/>
  <c r="F341" i="1"/>
  <c r="E341" i="1"/>
  <c r="C341" i="1"/>
  <c r="B341" i="1"/>
  <c r="G339" i="1"/>
  <c r="H339" i="1" s="1"/>
  <c r="F339" i="1"/>
  <c r="E339" i="1"/>
  <c r="C339" i="1"/>
  <c r="B339" i="1"/>
  <c r="G337" i="1"/>
  <c r="H337" i="1" s="1"/>
  <c r="F337" i="1"/>
  <c r="E337" i="1"/>
  <c r="C337" i="1"/>
  <c r="B337" i="1"/>
  <c r="G336" i="1"/>
  <c r="H336" i="1" s="1"/>
  <c r="F336" i="1"/>
  <c r="E336" i="1"/>
  <c r="C336" i="1"/>
  <c r="B336" i="1"/>
  <c r="G333" i="1"/>
  <c r="H333" i="1" s="1"/>
  <c r="F333" i="1"/>
  <c r="E333" i="1"/>
  <c r="C333" i="1"/>
  <c r="B333" i="1"/>
  <c r="G331" i="1"/>
  <c r="H331" i="1" s="1"/>
  <c r="F331" i="1"/>
  <c r="E331" i="1"/>
  <c r="C331" i="1"/>
  <c r="B331" i="1"/>
  <c r="G329" i="1"/>
  <c r="H329" i="1" s="1"/>
  <c r="F329" i="1"/>
  <c r="E329" i="1"/>
  <c r="C329" i="1"/>
  <c r="B329" i="1"/>
  <c r="G327" i="1"/>
  <c r="H327" i="1" s="1"/>
  <c r="F327" i="1"/>
  <c r="E327" i="1"/>
  <c r="C327" i="1"/>
  <c r="B327" i="1"/>
  <c r="G325" i="1"/>
  <c r="H325" i="1" s="1"/>
  <c r="F325" i="1"/>
  <c r="E325" i="1"/>
  <c r="C325" i="1"/>
  <c r="B325" i="1"/>
  <c r="G323" i="1"/>
  <c r="H323" i="1" s="1"/>
  <c r="F323" i="1"/>
  <c r="E323" i="1"/>
  <c r="C323" i="1"/>
  <c r="B323" i="1"/>
  <c r="G321" i="1"/>
  <c r="H321" i="1" s="1"/>
  <c r="F321" i="1"/>
  <c r="E321" i="1"/>
  <c r="C321" i="1"/>
  <c r="B321" i="1"/>
  <c r="G319" i="1"/>
  <c r="H319" i="1" s="1"/>
  <c r="F319" i="1"/>
  <c r="E319" i="1"/>
  <c r="C319" i="1"/>
  <c r="B319" i="1"/>
  <c r="G317" i="1"/>
  <c r="H317" i="1" s="1"/>
  <c r="F317" i="1"/>
  <c r="E317" i="1"/>
  <c r="C317" i="1"/>
  <c r="B317" i="1"/>
  <c r="G315" i="1"/>
  <c r="H315" i="1" s="1"/>
  <c r="F315" i="1"/>
  <c r="E315" i="1"/>
  <c r="C315" i="1"/>
  <c r="B315" i="1"/>
  <c r="H313" i="1"/>
  <c r="G313" i="1"/>
  <c r="F313" i="1"/>
  <c r="E313" i="1"/>
  <c r="C313" i="1"/>
  <c r="B313" i="1"/>
  <c r="G311" i="1"/>
  <c r="H311" i="1" s="1"/>
  <c r="F311" i="1"/>
  <c r="E311" i="1"/>
  <c r="C311" i="1"/>
  <c r="B311" i="1"/>
  <c r="G309" i="1"/>
  <c r="H309" i="1" s="1"/>
  <c r="F309" i="1"/>
  <c r="E309" i="1"/>
  <c r="C309" i="1"/>
  <c r="B309" i="1"/>
  <c r="G307" i="1"/>
  <c r="H307" i="1" s="1"/>
  <c r="F307" i="1"/>
  <c r="E307" i="1"/>
  <c r="C307" i="1"/>
  <c r="B307" i="1"/>
  <c r="G305" i="1"/>
  <c r="H305" i="1" s="1"/>
  <c r="F305" i="1"/>
  <c r="E305" i="1"/>
  <c r="C305" i="1"/>
  <c r="B305" i="1"/>
  <c r="G303" i="1"/>
  <c r="H303" i="1" s="1"/>
  <c r="F303" i="1"/>
  <c r="E303" i="1"/>
  <c r="C303" i="1"/>
  <c r="B303" i="1"/>
  <c r="G301" i="1"/>
  <c r="H301" i="1" s="1"/>
  <c r="F301" i="1"/>
  <c r="E301" i="1"/>
  <c r="C301" i="1"/>
  <c r="B301" i="1"/>
  <c r="G299" i="1"/>
  <c r="H299" i="1" s="1"/>
  <c r="F299" i="1"/>
  <c r="E299" i="1"/>
  <c r="C299" i="1"/>
  <c r="B299" i="1"/>
  <c r="G297" i="1"/>
  <c r="H297" i="1" s="1"/>
  <c r="F297" i="1"/>
  <c r="E297" i="1"/>
  <c r="C297" i="1"/>
  <c r="B297" i="1"/>
  <c r="G295" i="1"/>
  <c r="H295" i="1" s="1"/>
  <c r="F295" i="1"/>
  <c r="E295" i="1"/>
  <c r="C295" i="1"/>
  <c r="B295" i="1"/>
  <c r="H293" i="1"/>
  <c r="G293" i="1"/>
  <c r="F293" i="1"/>
  <c r="E293" i="1"/>
  <c r="C293" i="1"/>
  <c r="B293" i="1"/>
  <c r="G291" i="1"/>
  <c r="H291" i="1" s="1"/>
  <c r="F291" i="1"/>
  <c r="E291" i="1"/>
  <c r="C291" i="1"/>
  <c r="B291" i="1"/>
  <c r="G289" i="1"/>
  <c r="H289" i="1" s="1"/>
  <c r="F289" i="1"/>
  <c r="E289" i="1"/>
  <c r="C289" i="1"/>
  <c r="B289" i="1"/>
  <c r="G287" i="1"/>
  <c r="H287" i="1" s="1"/>
  <c r="F287" i="1"/>
  <c r="E287" i="1"/>
  <c r="C287" i="1"/>
  <c r="B287" i="1"/>
  <c r="G285" i="1"/>
  <c r="H285" i="1" s="1"/>
  <c r="F285" i="1"/>
  <c r="E285" i="1"/>
  <c r="C285" i="1"/>
  <c r="B285" i="1"/>
  <c r="G283" i="1"/>
  <c r="H283" i="1" s="1"/>
  <c r="F283" i="1"/>
  <c r="E283" i="1"/>
  <c r="C283" i="1"/>
  <c r="B283" i="1"/>
  <c r="G281" i="1"/>
  <c r="H281" i="1" s="1"/>
  <c r="F281" i="1"/>
  <c r="E281" i="1"/>
  <c r="C281" i="1"/>
  <c r="B281" i="1"/>
  <c r="G279" i="1"/>
  <c r="H279" i="1" s="1"/>
  <c r="F279" i="1"/>
  <c r="E279" i="1"/>
  <c r="C279" i="1"/>
  <c r="B279" i="1"/>
  <c r="G277" i="1"/>
  <c r="H277" i="1" s="1"/>
  <c r="F277" i="1"/>
  <c r="E277" i="1"/>
  <c r="C277" i="1"/>
  <c r="B277" i="1"/>
  <c r="G275" i="1"/>
  <c r="H275" i="1" s="1"/>
  <c r="F275" i="1"/>
  <c r="E275" i="1"/>
  <c r="C275" i="1"/>
  <c r="B275" i="1"/>
  <c r="G273" i="1"/>
  <c r="H273" i="1" s="1"/>
  <c r="F273" i="1"/>
  <c r="E273" i="1"/>
  <c r="C273" i="1"/>
  <c r="B273" i="1"/>
  <c r="G272" i="1"/>
  <c r="H272" i="1" s="1"/>
  <c r="F272" i="1"/>
  <c r="E272" i="1"/>
  <c r="C272" i="1"/>
  <c r="B272" i="1"/>
  <c r="G269" i="1"/>
  <c r="H269" i="1" s="1"/>
  <c r="F269" i="1"/>
  <c r="E269" i="1"/>
  <c r="C269" i="1"/>
  <c r="B269" i="1"/>
  <c r="G267" i="1"/>
  <c r="H267" i="1" s="1"/>
  <c r="F267" i="1"/>
  <c r="E267" i="1"/>
  <c r="C267" i="1"/>
  <c r="B267" i="1"/>
  <c r="G265" i="1"/>
  <c r="H265" i="1" s="1"/>
  <c r="F265" i="1"/>
  <c r="E265" i="1"/>
  <c r="C265" i="1"/>
  <c r="B265" i="1"/>
  <c r="G263" i="1"/>
  <c r="H263" i="1" s="1"/>
  <c r="F263" i="1"/>
  <c r="E263" i="1"/>
  <c r="C263" i="1"/>
  <c r="B263" i="1"/>
  <c r="H261" i="1"/>
  <c r="G261" i="1"/>
  <c r="F261" i="1"/>
  <c r="E261" i="1"/>
  <c r="C261" i="1"/>
  <c r="B261" i="1"/>
  <c r="G259" i="1"/>
  <c r="H259" i="1" s="1"/>
  <c r="F259" i="1"/>
  <c r="E259" i="1"/>
  <c r="C259" i="1"/>
  <c r="B259" i="1"/>
  <c r="G257" i="1"/>
  <c r="H257" i="1" s="1"/>
  <c r="F257" i="1"/>
  <c r="E257" i="1"/>
  <c r="C257" i="1"/>
  <c r="B257" i="1"/>
  <c r="G255" i="1"/>
  <c r="H255" i="1" s="1"/>
  <c r="F255" i="1"/>
  <c r="E255" i="1"/>
  <c r="C255" i="1"/>
  <c r="B255" i="1"/>
  <c r="H253" i="1"/>
  <c r="G253" i="1"/>
  <c r="F253" i="1"/>
  <c r="E253" i="1"/>
  <c r="C253" i="1"/>
  <c r="B253" i="1"/>
  <c r="G251" i="1"/>
  <c r="H251" i="1" s="1"/>
  <c r="F251" i="1"/>
  <c r="E251" i="1"/>
  <c r="C251" i="1"/>
  <c r="B251" i="1"/>
  <c r="G249" i="1"/>
  <c r="H249" i="1" s="1"/>
  <c r="F249" i="1"/>
  <c r="E249" i="1"/>
  <c r="C249" i="1"/>
  <c r="B249" i="1"/>
  <c r="G247" i="1"/>
  <c r="H247" i="1" s="1"/>
  <c r="F247" i="1"/>
  <c r="E247" i="1"/>
  <c r="C247" i="1"/>
  <c r="B247" i="1"/>
  <c r="G245" i="1"/>
  <c r="H245" i="1" s="1"/>
  <c r="F245" i="1"/>
  <c r="E245" i="1"/>
  <c r="C245" i="1"/>
  <c r="B245" i="1"/>
  <c r="G243" i="1"/>
  <c r="H243" i="1" s="1"/>
  <c r="F243" i="1"/>
  <c r="E243" i="1"/>
  <c r="C243" i="1"/>
  <c r="B243" i="1"/>
  <c r="G241" i="1"/>
  <c r="H241" i="1" s="1"/>
  <c r="F241" i="1"/>
  <c r="E241" i="1"/>
  <c r="C241" i="1"/>
  <c r="B241" i="1"/>
  <c r="G239" i="1"/>
  <c r="H239" i="1" s="1"/>
  <c r="F239" i="1"/>
  <c r="E239" i="1"/>
  <c r="C239" i="1"/>
  <c r="B239" i="1"/>
  <c r="G237" i="1"/>
  <c r="H237" i="1" s="1"/>
  <c r="F237" i="1"/>
  <c r="E237" i="1"/>
  <c r="C237" i="1"/>
  <c r="B237" i="1"/>
  <c r="G235" i="1"/>
  <c r="H235" i="1" s="1"/>
  <c r="F235" i="1"/>
  <c r="E235" i="1"/>
  <c r="C235" i="1"/>
  <c r="B235" i="1"/>
  <c r="G233" i="1"/>
  <c r="H233" i="1" s="1"/>
  <c r="F233" i="1"/>
  <c r="E233" i="1"/>
  <c r="C233" i="1"/>
  <c r="B233" i="1"/>
  <c r="G231" i="1"/>
  <c r="H231" i="1" s="1"/>
  <c r="F231" i="1"/>
  <c r="E231" i="1"/>
  <c r="C231" i="1"/>
  <c r="B231" i="1"/>
  <c r="G229" i="1"/>
  <c r="H229" i="1" s="1"/>
  <c r="F229" i="1"/>
  <c r="E229" i="1"/>
  <c r="C229" i="1"/>
  <c r="B229" i="1"/>
  <c r="G227" i="1"/>
  <c r="H227" i="1" s="1"/>
  <c r="F227" i="1"/>
  <c r="E227" i="1"/>
  <c r="C227" i="1"/>
  <c r="B227" i="1"/>
  <c r="G225" i="1"/>
  <c r="H225" i="1" s="1"/>
  <c r="F225" i="1"/>
  <c r="E225" i="1"/>
  <c r="C225" i="1"/>
  <c r="B225" i="1"/>
  <c r="G223" i="1"/>
  <c r="H223" i="1" s="1"/>
  <c r="F223" i="1"/>
  <c r="E223" i="1"/>
  <c r="C223" i="1"/>
  <c r="B223" i="1"/>
  <c r="G221" i="1"/>
  <c r="H221" i="1" s="1"/>
  <c r="F221" i="1"/>
  <c r="E221" i="1"/>
  <c r="C221" i="1"/>
  <c r="B221" i="1"/>
  <c r="G219" i="1"/>
  <c r="H219" i="1" s="1"/>
  <c r="F219" i="1"/>
  <c r="E219" i="1"/>
  <c r="C219" i="1"/>
  <c r="B219" i="1"/>
  <c r="G217" i="1"/>
  <c r="H217" i="1" s="1"/>
  <c r="F217" i="1"/>
  <c r="E217" i="1"/>
  <c r="C217" i="1"/>
  <c r="B217" i="1"/>
  <c r="G215" i="1"/>
  <c r="H215" i="1" s="1"/>
  <c r="F215" i="1"/>
  <c r="E215" i="1"/>
  <c r="C215" i="1"/>
  <c r="B215" i="1"/>
  <c r="G213" i="1"/>
  <c r="H213" i="1" s="1"/>
  <c r="F213" i="1"/>
  <c r="E213" i="1"/>
  <c r="C213" i="1"/>
  <c r="B213" i="1"/>
  <c r="G211" i="1"/>
  <c r="H211" i="1" s="1"/>
  <c r="F211" i="1"/>
  <c r="E211" i="1"/>
  <c r="C211" i="1"/>
  <c r="B211" i="1"/>
  <c r="G209" i="1"/>
  <c r="H209" i="1" s="1"/>
  <c r="F209" i="1"/>
  <c r="E209" i="1"/>
  <c r="C209" i="1"/>
  <c r="B209" i="1"/>
  <c r="G207" i="1"/>
  <c r="H207" i="1" s="1"/>
  <c r="F207" i="1"/>
  <c r="E207" i="1"/>
  <c r="C207" i="1"/>
  <c r="B207" i="1"/>
  <c r="G205" i="1"/>
  <c r="H205" i="1" s="1"/>
  <c r="F205" i="1"/>
  <c r="E205" i="1"/>
  <c r="C205" i="1"/>
  <c r="B205" i="1"/>
  <c r="G203" i="1"/>
  <c r="H203" i="1" s="1"/>
  <c r="F203" i="1"/>
  <c r="E203" i="1"/>
  <c r="C203" i="1"/>
  <c r="B203" i="1"/>
  <c r="G201" i="1"/>
  <c r="H201" i="1" s="1"/>
  <c r="F201" i="1"/>
  <c r="E201" i="1"/>
  <c r="C201" i="1"/>
  <c r="B201" i="1"/>
  <c r="G199" i="1"/>
  <c r="H199" i="1" s="1"/>
  <c r="F199" i="1"/>
  <c r="E199" i="1"/>
  <c r="C199" i="1"/>
  <c r="B199" i="1"/>
  <c r="H197" i="1"/>
  <c r="G197" i="1"/>
  <c r="F197" i="1"/>
  <c r="E197" i="1"/>
  <c r="C197" i="1"/>
  <c r="B197" i="1"/>
  <c r="G195" i="1"/>
  <c r="H195" i="1" s="1"/>
  <c r="F195" i="1"/>
  <c r="E195" i="1"/>
  <c r="C195" i="1"/>
  <c r="B195" i="1"/>
  <c r="G193" i="1"/>
  <c r="H193" i="1" s="1"/>
  <c r="F193" i="1"/>
  <c r="E193" i="1"/>
  <c r="C193" i="1"/>
  <c r="B193" i="1"/>
  <c r="G191" i="1"/>
  <c r="H191" i="1" s="1"/>
  <c r="F191" i="1"/>
  <c r="E191" i="1"/>
  <c r="C191" i="1"/>
  <c r="B191" i="1"/>
  <c r="G189" i="1"/>
  <c r="H189" i="1" s="1"/>
  <c r="F189" i="1"/>
  <c r="E189" i="1"/>
  <c r="C189" i="1"/>
  <c r="B189" i="1"/>
  <c r="G187" i="1"/>
  <c r="H187" i="1" s="1"/>
  <c r="F187" i="1"/>
  <c r="E187" i="1"/>
  <c r="C187" i="1"/>
  <c r="B187" i="1"/>
  <c r="G185" i="1"/>
  <c r="H185" i="1" s="1"/>
  <c r="F185" i="1"/>
  <c r="E185" i="1"/>
  <c r="C185" i="1"/>
  <c r="B185" i="1"/>
  <c r="G183" i="1"/>
  <c r="H183" i="1" s="1"/>
  <c r="F183" i="1"/>
  <c r="E183" i="1"/>
  <c r="C183" i="1"/>
  <c r="B183" i="1"/>
  <c r="G181" i="1"/>
  <c r="H181" i="1" s="1"/>
  <c r="F181" i="1"/>
  <c r="E181" i="1"/>
  <c r="C181" i="1"/>
  <c r="B181" i="1"/>
  <c r="G179" i="1"/>
  <c r="H179" i="1" s="1"/>
  <c r="F179" i="1"/>
  <c r="E179" i="1"/>
  <c r="C179" i="1"/>
  <c r="B179" i="1"/>
  <c r="G177" i="1"/>
  <c r="H177" i="1" s="1"/>
  <c r="F177" i="1"/>
  <c r="E177" i="1"/>
  <c r="C177" i="1"/>
  <c r="B177" i="1"/>
  <c r="G175" i="1"/>
  <c r="H175" i="1" s="1"/>
  <c r="F175" i="1"/>
  <c r="E175" i="1"/>
  <c r="C175" i="1"/>
  <c r="B175" i="1"/>
  <c r="G173" i="1"/>
  <c r="H173" i="1" s="1"/>
  <c r="F173" i="1"/>
  <c r="E173" i="1"/>
  <c r="C173" i="1"/>
  <c r="B173" i="1"/>
  <c r="G171" i="1"/>
  <c r="H171" i="1" s="1"/>
  <c r="F171" i="1"/>
  <c r="E171" i="1"/>
  <c r="C171" i="1"/>
  <c r="B171" i="1"/>
  <c r="H169" i="1"/>
  <c r="G169" i="1"/>
  <c r="F169" i="1"/>
  <c r="E169" i="1"/>
  <c r="C169" i="1"/>
  <c r="B169" i="1"/>
  <c r="G167" i="1"/>
  <c r="H167" i="1" s="1"/>
  <c r="F167" i="1"/>
  <c r="E167" i="1"/>
  <c r="C167" i="1"/>
  <c r="B167" i="1"/>
  <c r="G165" i="1"/>
  <c r="H165" i="1" s="1"/>
  <c r="F165" i="1"/>
  <c r="E165" i="1"/>
  <c r="C165" i="1"/>
  <c r="B165" i="1"/>
  <c r="G163" i="1"/>
  <c r="H163" i="1" s="1"/>
  <c r="F163" i="1"/>
  <c r="E163" i="1"/>
  <c r="C163" i="1"/>
  <c r="B163" i="1"/>
  <c r="G161" i="1"/>
  <c r="H161" i="1" s="1"/>
  <c r="F161" i="1"/>
  <c r="E161" i="1"/>
  <c r="C161" i="1"/>
  <c r="B161" i="1"/>
  <c r="G159" i="1"/>
  <c r="H159" i="1" s="1"/>
  <c r="F159" i="1"/>
  <c r="E159" i="1"/>
  <c r="C159" i="1"/>
  <c r="B159" i="1"/>
  <c r="G157" i="1"/>
  <c r="H157" i="1" s="1"/>
  <c r="F157" i="1"/>
  <c r="E157" i="1"/>
  <c r="C157" i="1"/>
  <c r="B157" i="1"/>
  <c r="G155" i="1"/>
  <c r="H155" i="1" s="1"/>
  <c r="F155" i="1"/>
  <c r="E155" i="1"/>
  <c r="C155" i="1"/>
  <c r="B155" i="1"/>
  <c r="G153" i="1"/>
  <c r="H153" i="1" s="1"/>
  <c r="F153" i="1"/>
  <c r="E153" i="1"/>
  <c r="C153" i="1"/>
  <c r="B153" i="1"/>
  <c r="G151" i="1"/>
  <c r="H151" i="1" s="1"/>
  <c r="F151" i="1"/>
  <c r="E151" i="1"/>
  <c r="C151" i="1"/>
  <c r="B151" i="1"/>
  <c r="H149" i="1"/>
  <c r="G149" i="1"/>
  <c r="F149" i="1"/>
  <c r="E149" i="1"/>
  <c r="C149" i="1"/>
  <c r="B149" i="1"/>
  <c r="G147" i="1"/>
  <c r="H147" i="1" s="1"/>
  <c r="F147" i="1"/>
  <c r="E147" i="1"/>
  <c r="C147" i="1"/>
  <c r="B147" i="1"/>
  <c r="G145" i="1"/>
  <c r="H145" i="1" s="1"/>
  <c r="F145" i="1"/>
  <c r="E145" i="1"/>
  <c r="C145" i="1"/>
  <c r="B145" i="1"/>
  <c r="G143" i="1"/>
  <c r="H143" i="1" s="1"/>
  <c r="F143" i="1"/>
  <c r="E143" i="1"/>
  <c r="C143" i="1"/>
  <c r="B143" i="1"/>
  <c r="G141" i="1"/>
  <c r="H141" i="1" s="1"/>
  <c r="F141" i="1"/>
  <c r="E141" i="1"/>
  <c r="C141" i="1"/>
  <c r="B141" i="1"/>
  <c r="G139" i="1"/>
  <c r="H139" i="1" s="1"/>
  <c r="F139" i="1"/>
  <c r="E139" i="1"/>
  <c r="C139" i="1"/>
  <c r="B139" i="1"/>
  <c r="G137" i="1"/>
  <c r="H137" i="1" s="1"/>
  <c r="F137" i="1"/>
  <c r="E137" i="1"/>
  <c r="C137" i="1"/>
  <c r="B137" i="1"/>
  <c r="G135" i="1"/>
  <c r="H135" i="1" s="1"/>
  <c r="F135" i="1"/>
  <c r="E135" i="1"/>
  <c r="C135" i="1"/>
  <c r="B135" i="1"/>
  <c r="G133" i="1"/>
  <c r="H133" i="1" s="1"/>
  <c r="F133" i="1"/>
  <c r="E133" i="1"/>
  <c r="C133" i="1"/>
  <c r="B133" i="1"/>
  <c r="G131" i="1"/>
  <c r="H131" i="1" s="1"/>
  <c r="F131" i="1"/>
  <c r="E131" i="1"/>
  <c r="C131" i="1"/>
  <c r="B131" i="1"/>
  <c r="G129" i="1"/>
  <c r="H129" i="1" s="1"/>
  <c r="F129" i="1"/>
  <c r="E129" i="1"/>
  <c r="C129" i="1"/>
  <c r="B129" i="1"/>
  <c r="G127" i="1"/>
  <c r="H127" i="1" s="1"/>
  <c r="F127" i="1"/>
  <c r="E127" i="1"/>
  <c r="C127" i="1"/>
  <c r="B127" i="1"/>
  <c r="G125" i="1"/>
  <c r="H125" i="1" s="1"/>
  <c r="F125" i="1"/>
  <c r="E125" i="1"/>
  <c r="C125" i="1"/>
  <c r="B125" i="1"/>
  <c r="G123" i="1"/>
  <c r="H123" i="1" s="1"/>
  <c r="F123" i="1"/>
  <c r="E123" i="1"/>
  <c r="C123" i="1"/>
  <c r="B123" i="1"/>
  <c r="G121" i="1"/>
  <c r="H121" i="1" s="1"/>
  <c r="F121" i="1"/>
  <c r="E121" i="1"/>
  <c r="C121" i="1"/>
  <c r="B121" i="1"/>
  <c r="G119" i="1"/>
  <c r="H119" i="1" s="1"/>
  <c r="F119" i="1"/>
  <c r="E119" i="1"/>
  <c r="C119" i="1"/>
  <c r="B119" i="1"/>
  <c r="H117" i="1"/>
  <c r="G117" i="1"/>
  <c r="F117" i="1"/>
  <c r="E117" i="1"/>
  <c r="C117" i="1"/>
  <c r="B117" i="1"/>
  <c r="G115" i="1"/>
  <c r="H115" i="1" s="1"/>
  <c r="F115" i="1"/>
  <c r="E115" i="1"/>
  <c r="C115" i="1"/>
  <c r="B115" i="1"/>
  <c r="G113" i="1"/>
  <c r="H113" i="1" s="1"/>
  <c r="F113" i="1"/>
  <c r="E113" i="1"/>
  <c r="C113" i="1"/>
  <c r="B113" i="1"/>
  <c r="G111" i="1"/>
  <c r="H111" i="1" s="1"/>
  <c r="F111" i="1"/>
  <c r="E111" i="1"/>
  <c r="C111" i="1"/>
  <c r="B111" i="1"/>
  <c r="H109" i="1"/>
  <c r="G109" i="1"/>
  <c r="F109" i="1"/>
  <c r="E109" i="1"/>
  <c r="C109" i="1"/>
  <c r="B109" i="1"/>
  <c r="G107" i="1"/>
  <c r="H107" i="1" s="1"/>
  <c r="F107" i="1"/>
  <c r="E107" i="1"/>
  <c r="C107" i="1"/>
  <c r="B107" i="1"/>
  <c r="G105" i="1"/>
  <c r="H105" i="1" s="1"/>
  <c r="F105" i="1"/>
  <c r="E105" i="1"/>
  <c r="C105" i="1"/>
  <c r="B105" i="1"/>
  <c r="G103" i="1"/>
  <c r="H103" i="1" s="1"/>
  <c r="F103" i="1"/>
  <c r="E103" i="1"/>
  <c r="C103" i="1"/>
  <c r="B103" i="1"/>
  <c r="G101" i="1"/>
  <c r="H101" i="1" s="1"/>
  <c r="F101" i="1"/>
  <c r="E101" i="1"/>
  <c r="C101" i="1"/>
  <c r="B101" i="1"/>
  <c r="G99" i="1"/>
  <c r="H99" i="1" s="1"/>
  <c r="F99" i="1"/>
  <c r="E99" i="1"/>
  <c r="C99" i="1"/>
  <c r="B99" i="1"/>
  <c r="G97" i="1"/>
  <c r="H97" i="1" s="1"/>
  <c r="F97" i="1"/>
  <c r="E97" i="1"/>
  <c r="C97" i="1"/>
  <c r="B97" i="1"/>
  <c r="G95" i="1"/>
  <c r="H95" i="1" s="1"/>
  <c r="F95" i="1"/>
  <c r="E95" i="1"/>
  <c r="C95" i="1"/>
  <c r="B95" i="1"/>
  <c r="G93" i="1"/>
  <c r="H93" i="1" s="1"/>
  <c r="F93" i="1"/>
  <c r="E93" i="1"/>
  <c r="C93" i="1"/>
  <c r="B93" i="1"/>
  <c r="G91" i="1"/>
  <c r="H91" i="1" s="1"/>
  <c r="F91" i="1"/>
  <c r="E91" i="1"/>
  <c r="C91" i="1"/>
  <c r="B91" i="1"/>
  <c r="G89" i="1"/>
  <c r="H89" i="1" s="1"/>
  <c r="F89" i="1"/>
  <c r="E89" i="1"/>
  <c r="C89" i="1"/>
  <c r="B89" i="1"/>
  <c r="G87" i="1"/>
  <c r="H87" i="1" s="1"/>
  <c r="F87" i="1"/>
  <c r="E87" i="1"/>
  <c r="C87" i="1"/>
  <c r="B87" i="1"/>
  <c r="G85" i="1"/>
  <c r="H85" i="1" s="1"/>
  <c r="F85" i="1"/>
  <c r="E85" i="1"/>
  <c r="C85" i="1"/>
  <c r="B85" i="1"/>
  <c r="G83" i="1"/>
  <c r="H83" i="1" s="1"/>
  <c r="F83" i="1"/>
  <c r="E83" i="1"/>
  <c r="C83" i="1"/>
  <c r="B83" i="1"/>
  <c r="G81" i="1"/>
  <c r="H81" i="1" s="1"/>
  <c r="F81" i="1"/>
  <c r="E81" i="1"/>
  <c r="C81" i="1"/>
  <c r="B81" i="1"/>
  <c r="G79" i="1"/>
  <c r="H79" i="1" s="1"/>
  <c r="F79" i="1"/>
  <c r="E79" i="1"/>
  <c r="C79" i="1"/>
  <c r="B79" i="1"/>
  <c r="G77" i="1"/>
  <c r="H77" i="1" s="1"/>
  <c r="F77" i="1"/>
  <c r="E77" i="1"/>
  <c r="C77" i="1"/>
  <c r="B77" i="1"/>
  <c r="G75" i="1"/>
  <c r="H75" i="1" s="1"/>
  <c r="F75" i="1"/>
  <c r="E75" i="1"/>
  <c r="C75" i="1"/>
  <c r="B75" i="1"/>
  <c r="G73" i="1"/>
  <c r="H73" i="1" s="1"/>
  <c r="F73" i="1"/>
  <c r="E73" i="1"/>
  <c r="C73" i="1"/>
  <c r="B73" i="1"/>
  <c r="G71" i="1"/>
  <c r="H71" i="1" s="1"/>
  <c r="F71" i="1"/>
  <c r="E71" i="1"/>
  <c r="C71" i="1"/>
  <c r="B71" i="1"/>
  <c r="G69" i="1"/>
  <c r="H69" i="1" s="1"/>
  <c r="F69" i="1"/>
  <c r="E69" i="1"/>
  <c r="C69" i="1"/>
  <c r="B69" i="1"/>
  <c r="G67" i="1"/>
  <c r="H67" i="1" s="1"/>
  <c r="F67" i="1"/>
  <c r="E67" i="1"/>
  <c r="C67" i="1"/>
  <c r="B67" i="1"/>
  <c r="G65" i="1"/>
  <c r="H65" i="1" s="1"/>
  <c r="F65" i="1"/>
  <c r="E65" i="1"/>
  <c r="C65" i="1"/>
  <c r="B65" i="1"/>
  <c r="G63" i="1"/>
  <c r="H63" i="1" s="1"/>
  <c r="F63" i="1"/>
  <c r="E63" i="1"/>
  <c r="C63" i="1"/>
  <c r="B63" i="1"/>
  <c r="G61" i="1"/>
  <c r="H61" i="1" s="1"/>
  <c r="F61" i="1"/>
  <c r="E61" i="1"/>
  <c r="C61" i="1"/>
  <c r="B61" i="1"/>
  <c r="G59" i="1"/>
  <c r="H59" i="1" s="1"/>
  <c r="F59" i="1"/>
  <c r="E59" i="1"/>
  <c r="C59" i="1"/>
  <c r="B59" i="1"/>
  <c r="G57" i="1"/>
  <c r="H57" i="1" s="1"/>
  <c r="F57" i="1"/>
  <c r="E57" i="1"/>
  <c r="C57" i="1"/>
  <c r="B57" i="1"/>
  <c r="G55" i="1"/>
  <c r="H55" i="1" s="1"/>
  <c r="F55" i="1"/>
  <c r="E55" i="1"/>
  <c r="C55" i="1"/>
  <c r="B55" i="1"/>
  <c r="H53" i="1"/>
  <c r="G53" i="1"/>
  <c r="F53" i="1"/>
  <c r="E53" i="1"/>
  <c r="C53" i="1"/>
  <c r="B53" i="1"/>
  <c r="G51" i="1"/>
  <c r="H51" i="1" s="1"/>
  <c r="F51" i="1"/>
  <c r="E51" i="1"/>
  <c r="C51" i="1"/>
  <c r="B51" i="1"/>
  <c r="G49" i="1"/>
  <c r="H49" i="1" s="1"/>
  <c r="F49" i="1"/>
  <c r="E49" i="1"/>
  <c r="C49" i="1"/>
  <c r="B49" i="1"/>
  <c r="G47" i="1"/>
  <c r="H47" i="1" s="1"/>
  <c r="F47" i="1"/>
  <c r="E47" i="1"/>
  <c r="C47" i="1"/>
  <c r="B47" i="1"/>
  <c r="G45" i="1"/>
  <c r="H45" i="1" s="1"/>
  <c r="F45" i="1"/>
  <c r="E45" i="1"/>
  <c r="C45" i="1"/>
  <c r="B45" i="1"/>
  <c r="G43" i="1"/>
  <c r="H43" i="1" s="1"/>
  <c r="F43" i="1"/>
  <c r="E43" i="1"/>
  <c r="C43" i="1"/>
  <c r="B43" i="1"/>
  <c r="G41" i="1"/>
  <c r="H41" i="1" s="1"/>
  <c r="F41" i="1"/>
  <c r="E41" i="1"/>
  <c r="C41" i="1"/>
  <c r="B41" i="1"/>
  <c r="G39" i="1"/>
  <c r="H39" i="1" s="1"/>
  <c r="F39" i="1"/>
  <c r="E39" i="1"/>
  <c r="C39" i="1"/>
  <c r="B39" i="1"/>
  <c r="G37" i="1"/>
  <c r="H37" i="1" s="1"/>
  <c r="F37" i="1"/>
  <c r="E37" i="1"/>
  <c r="C37" i="1"/>
  <c r="B37" i="1"/>
  <c r="G35" i="1"/>
  <c r="H35" i="1" s="1"/>
  <c r="F35" i="1"/>
  <c r="E35" i="1"/>
  <c r="C35" i="1"/>
  <c r="B35" i="1"/>
  <c r="G33" i="1"/>
  <c r="H33" i="1" s="1"/>
  <c r="F33" i="1"/>
  <c r="E33" i="1"/>
  <c r="C33" i="1"/>
  <c r="B33" i="1"/>
  <c r="G31" i="1"/>
  <c r="H31" i="1" s="1"/>
  <c r="F31" i="1"/>
  <c r="E31" i="1"/>
  <c r="C31" i="1"/>
  <c r="B31" i="1"/>
  <c r="G29" i="1"/>
  <c r="H29" i="1" s="1"/>
  <c r="F29" i="1"/>
  <c r="E29" i="1"/>
  <c r="C29" i="1"/>
  <c r="B29" i="1"/>
  <c r="G27" i="1"/>
  <c r="H27" i="1" s="1"/>
  <c r="F27" i="1"/>
  <c r="E27" i="1"/>
  <c r="C27" i="1"/>
  <c r="B27" i="1"/>
  <c r="H25" i="1"/>
  <c r="G25" i="1"/>
  <c r="F25" i="1"/>
  <c r="E25" i="1"/>
  <c r="C25" i="1"/>
  <c r="B25" i="1"/>
  <c r="G23" i="1"/>
  <c r="H23" i="1" s="1"/>
  <c r="F23" i="1"/>
  <c r="E23" i="1"/>
  <c r="C23" i="1"/>
  <c r="B23" i="1"/>
  <c r="G21" i="1"/>
  <c r="H21" i="1" s="1"/>
  <c r="F21" i="1"/>
  <c r="E21" i="1"/>
  <c r="C21" i="1"/>
  <c r="B21" i="1"/>
  <c r="G19" i="1"/>
  <c r="H19" i="1" s="1"/>
  <c r="F19" i="1"/>
  <c r="E19" i="1"/>
  <c r="C19" i="1"/>
  <c r="B19" i="1"/>
  <c r="G17" i="1"/>
  <c r="H17" i="1" s="1"/>
  <c r="F17" i="1"/>
  <c r="E17" i="1"/>
  <c r="C17" i="1"/>
  <c r="B17" i="1"/>
  <c r="G15" i="1"/>
  <c r="H15" i="1" s="1"/>
  <c r="F15" i="1"/>
  <c r="E15" i="1"/>
  <c r="C15" i="1"/>
  <c r="B15" i="1"/>
  <c r="G13" i="1"/>
  <c r="H13" i="1" s="1"/>
  <c r="F13" i="1"/>
  <c r="E13" i="1"/>
  <c r="C13" i="1"/>
  <c r="B13" i="1"/>
  <c r="G11" i="1"/>
  <c r="H11" i="1" s="1"/>
  <c r="F11" i="1"/>
  <c r="E11" i="1"/>
  <c r="C11" i="1"/>
  <c r="B11" i="1"/>
  <c r="G9" i="1"/>
  <c r="H9" i="1" s="1"/>
  <c r="F9" i="1"/>
  <c r="E9" i="1"/>
  <c r="C9" i="1"/>
  <c r="B9" i="1"/>
  <c r="G7" i="1"/>
  <c r="H7" i="1" s="1"/>
  <c r="F7" i="1"/>
  <c r="E7" i="1"/>
  <c r="C7" i="1"/>
  <c r="B7" i="1"/>
  <c r="H5" i="1"/>
  <c r="G5" i="1"/>
  <c r="F5" i="1"/>
  <c r="E5" i="1"/>
  <c r="C5" i="1"/>
  <c r="B5" i="1"/>
  <c r="G3" i="1"/>
  <c r="H3" i="1" s="1"/>
  <c r="F3" i="1"/>
  <c r="E3" i="1"/>
  <c r="C3" i="1"/>
  <c r="B3" i="1"/>
  <c r="G44" i="2"/>
  <c r="G43" i="2"/>
  <c r="G42" i="2"/>
  <c r="G41" i="2"/>
  <c r="G40" i="2"/>
  <c r="G39" i="2"/>
  <c r="G38" i="2"/>
  <c r="G37" i="2"/>
  <c r="G29" i="2"/>
  <c r="G14" i="2"/>
  <c r="G28" i="2"/>
  <c r="G27" i="2"/>
  <c r="G26" i="2"/>
  <c r="G25" i="2"/>
  <c r="G24" i="2"/>
  <c r="G23" i="2"/>
  <c r="G22" i="2"/>
  <c r="G621" i="1"/>
  <c r="H621" i="1" s="1"/>
  <c r="F621" i="1"/>
  <c r="E621" i="1"/>
  <c r="C621" i="1"/>
  <c r="B621" i="1"/>
  <c r="G625" i="1"/>
  <c r="H625" i="1" s="1"/>
  <c r="F625" i="1"/>
  <c r="E625" i="1"/>
  <c r="C625" i="1"/>
  <c r="B625" i="1"/>
  <c r="B624" i="1"/>
  <c r="C624" i="1"/>
  <c r="E624" i="1"/>
  <c r="F624" i="1"/>
  <c r="G624" i="1"/>
  <c r="H624" i="1" s="1"/>
  <c r="B620" i="1"/>
  <c r="C620" i="1"/>
  <c r="E620" i="1"/>
  <c r="F620" i="1"/>
  <c r="G620" i="1"/>
  <c r="H620" i="1" s="1"/>
  <c r="B630" i="1"/>
  <c r="C630" i="1"/>
  <c r="E630" i="1"/>
  <c r="F630" i="1"/>
  <c r="G630" i="1"/>
  <c r="H630" i="1" s="1"/>
  <c r="B628" i="1"/>
  <c r="C628" i="1"/>
  <c r="E628" i="1"/>
  <c r="F628" i="1"/>
  <c r="G628" i="1"/>
  <c r="H628" i="1" s="1"/>
  <c r="G335" i="1"/>
  <c r="H335" i="1" s="1"/>
  <c r="F335" i="1"/>
  <c r="E335" i="1"/>
  <c r="C335" i="1"/>
  <c r="B335" i="1"/>
  <c r="G271" i="1"/>
  <c r="H271" i="1" s="1"/>
  <c r="F271" i="1"/>
  <c r="E271" i="1"/>
  <c r="C271" i="1"/>
  <c r="B271" i="1"/>
  <c r="G8" i="2"/>
  <c r="G9" i="2"/>
  <c r="G10" i="2"/>
  <c r="G11" i="2"/>
  <c r="G12" i="2"/>
  <c r="G13" i="2"/>
  <c r="G7" i="2"/>
  <c r="F618" i="1"/>
  <c r="E618" i="1"/>
  <c r="F616" i="1"/>
  <c r="E616" i="1"/>
  <c r="F614" i="1"/>
  <c r="E614" i="1"/>
  <c r="F612" i="1"/>
  <c r="E612" i="1"/>
  <c r="F610" i="1"/>
  <c r="E610" i="1"/>
  <c r="F608" i="1"/>
  <c r="E608" i="1"/>
  <c r="F606" i="1"/>
  <c r="E606" i="1"/>
  <c r="F604" i="1"/>
  <c r="E604" i="1"/>
  <c r="F602" i="1"/>
  <c r="E602" i="1"/>
  <c r="F600" i="1"/>
  <c r="E600" i="1"/>
  <c r="F598" i="1"/>
  <c r="E598" i="1"/>
  <c r="F596" i="1"/>
  <c r="E596" i="1"/>
  <c r="F594" i="1"/>
  <c r="E594" i="1"/>
  <c r="F592" i="1"/>
  <c r="E592" i="1"/>
  <c r="F590" i="1"/>
  <c r="E590" i="1"/>
  <c r="F588" i="1"/>
  <c r="E588" i="1"/>
  <c r="F586" i="1"/>
  <c r="E586" i="1"/>
  <c r="F584" i="1"/>
  <c r="E584" i="1"/>
  <c r="F582" i="1"/>
  <c r="E582" i="1"/>
  <c r="F580" i="1"/>
  <c r="E580" i="1"/>
  <c r="F578" i="1"/>
  <c r="E578" i="1"/>
  <c r="F576" i="1"/>
  <c r="E576" i="1"/>
  <c r="F574" i="1"/>
  <c r="E574" i="1"/>
  <c r="F572" i="1"/>
  <c r="E572" i="1"/>
  <c r="F570" i="1"/>
  <c r="E570" i="1"/>
  <c r="F568" i="1"/>
  <c r="E568" i="1"/>
  <c r="F566" i="1"/>
  <c r="E566" i="1"/>
  <c r="F564" i="1"/>
  <c r="E564" i="1"/>
  <c r="F562" i="1"/>
  <c r="E562" i="1"/>
  <c r="F560" i="1"/>
  <c r="E560" i="1"/>
  <c r="F558" i="1"/>
  <c r="E558" i="1"/>
  <c r="F556" i="1"/>
  <c r="E556" i="1"/>
  <c r="F554" i="1"/>
  <c r="E554" i="1"/>
  <c r="F552" i="1"/>
  <c r="E552" i="1"/>
  <c r="F550" i="1"/>
  <c r="E550" i="1"/>
  <c r="F548" i="1"/>
  <c r="E548" i="1"/>
  <c r="F546" i="1"/>
  <c r="E546" i="1"/>
  <c r="F544" i="1"/>
  <c r="E544" i="1"/>
  <c r="F542" i="1"/>
  <c r="E542" i="1"/>
  <c r="F540" i="1"/>
  <c r="E540" i="1"/>
  <c r="F538" i="1"/>
  <c r="E538" i="1"/>
  <c r="F534" i="1"/>
  <c r="E534" i="1"/>
  <c r="F532" i="1"/>
  <c r="E532" i="1"/>
  <c r="F530" i="1"/>
  <c r="E530" i="1"/>
  <c r="F528" i="1"/>
  <c r="E528" i="1"/>
  <c r="F526" i="1"/>
  <c r="E526" i="1"/>
  <c r="F522" i="1"/>
  <c r="E522" i="1"/>
  <c r="F520" i="1"/>
  <c r="E520" i="1"/>
  <c r="F518" i="1"/>
  <c r="E518" i="1"/>
  <c r="F516" i="1"/>
  <c r="E516" i="1"/>
  <c r="F514" i="1"/>
  <c r="E514" i="1"/>
  <c r="F512" i="1"/>
  <c r="E512" i="1"/>
  <c r="F510" i="1"/>
  <c r="E510" i="1"/>
  <c r="F508" i="1"/>
  <c r="E508" i="1"/>
  <c r="F506" i="1"/>
  <c r="E506" i="1"/>
  <c r="F504" i="1"/>
  <c r="E504" i="1"/>
  <c r="F502" i="1"/>
  <c r="E502" i="1"/>
  <c r="F500" i="1"/>
  <c r="E500" i="1"/>
  <c r="F498" i="1"/>
  <c r="E498" i="1"/>
  <c r="F496" i="1"/>
  <c r="E496" i="1"/>
  <c r="F494" i="1"/>
  <c r="E494" i="1"/>
  <c r="F492" i="1"/>
  <c r="E492" i="1"/>
  <c r="F490" i="1"/>
  <c r="E490" i="1"/>
  <c r="F488" i="1"/>
  <c r="E488" i="1"/>
  <c r="F486" i="1"/>
  <c r="E486" i="1"/>
  <c r="F484" i="1"/>
  <c r="E484" i="1"/>
  <c r="F482" i="1"/>
  <c r="E482" i="1"/>
  <c r="F480" i="1"/>
  <c r="E480" i="1"/>
  <c r="F478" i="1"/>
  <c r="E478" i="1"/>
  <c r="F476" i="1"/>
  <c r="E476" i="1"/>
  <c r="F474" i="1"/>
  <c r="E474" i="1"/>
  <c r="F472" i="1"/>
  <c r="E472" i="1"/>
  <c r="F470" i="1"/>
  <c r="E470" i="1"/>
  <c r="F468" i="1"/>
  <c r="E468" i="1"/>
  <c r="F466" i="1"/>
  <c r="E466" i="1"/>
  <c r="F464" i="1"/>
  <c r="E464" i="1"/>
  <c r="F462" i="1"/>
  <c r="E462" i="1"/>
  <c r="F458" i="1"/>
  <c r="E458" i="1"/>
  <c r="F456" i="1"/>
  <c r="E456" i="1"/>
  <c r="F454" i="1"/>
  <c r="E454" i="1"/>
  <c r="F452" i="1"/>
  <c r="E452" i="1"/>
  <c r="F450" i="1"/>
  <c r="E450" i="1"/>
  <c r="F448" i="1"/>
  <c r="E448" i="1"/>
  <c r="F446" i="1"/>
  <c r="E446" i="1"/>
  <c r="F444" i="1"/>
  <c r="E444" i="1"/>
  <c r="F442" i="1"/>
  <c r="E442" i="1"/>
  <c r="F440" i="1"/>
  <c r="E440" i="1"/>
  <c r="F438" i="1"/>
  <c r="E438" i="1"/>
  <c r="F436" i="1"/>
  <c r="E436" i="1"/>
  <c r="F434" i="1"/>
  <c r="E434" i="1"/>
  <c r="F432" i="1"/>
  <c r="E432" i="1"/>
  <c r="F430" i="1"/>
  <c r="E430" i="1"/>
  <c r="F428" i="1"/>
  <c r="E428" i="1"/>
  <c r="F426" i="1"/>
  <c r="E426" i="1"/>
  <c r="F424" i="1"/>
  <c r="E424" i="1"/>
  <c r="F422" i="1"/>
  <c r="E422" i="1"/>
  <c r="F420" i="1"/>
  <c r="E420" i="1"/>
  <c r="F418" i="1"/>
  <c r="E418" i="1"/>
  <c r="F416" i="1"/>
  <c r="E416" i="1"/>
  <c r="F414" i="1"/>
  <c r="E414" i="1"/>
  <c r="F412" i="1"/>
  <c r="E412" i="1"/>
  <c r="F410" i="1"/>
  <c r="E410" i="1"/>
  <c r="F408" i="1"/>
  <c r="E408" i="1"/>
  <c r="F406" i="1"/>
  <c r="E406" i="1"/>
  <c r="F404" i="1"/>
  <c r="E404" i="1"/>
  <c r="F402" i="1"/>
  <c r="E402" i="1"/>
  <c r="F400" i="1"/>
  <c r="E400" i="1"/>
  <c r="F398" i="1"/>
  <c r="E398" i="1"/>
  <c r="F396" i="1"/>
  <c r="E396" i="1"/>
  <c r="F394" i="1"/>
  <c r="E394" i="1"/>
  <c r="F392" i="1"/>
  <c r="E392" i="1"/>
  <c r="F390" i="1"/>
  <c r="E390" i="1"/>
  <c r="F388" i="1"/>
  <c r="E388" i="1"/>
  <c r="F386" i="1"/>
  <c r="E386" i="1"/>
  <c r="F384" i="1"/>
  <c r="E384" i="1"/>
  <c r="F382" i="1"/>
  <c r="E382" i="1"/>
  <c r="F380" i="1"/>
  <c r="E380" i="1"/>
  <c r="F378" i="1"/>
  <c r="E378" i="1"/>
  <c r="F376" i="1"/>
  <c r="E376" i="1"/>
  <c r="F374" i="1"/>
  <c r="E374" i="1"/>
  <c r="F372" i="1"/>
  <c r="E372" i="1"/>
  <c r="F370" i="1"/>
  <c r="E370" i="1"/>
  <c r="F368" i="1"/>
  <c r="E368" i="1"/>
  <c r="F366" i="1"/>
  <c r="E366" i="1"/>
  <c r="F364" i="1"/>
  <c r="E364" i="1"/>
  <c r="F362" i="1"/>
  <c r="E362" i="1"/>
  <c r="F360" i="1"/>
  <c r="E360" i="1"/>
  <c r="F358" i="1"/>
  <c r="E358" i="1"/>
  <c r="F356" i="1"/>
  <c r="E356" i="1"/>
  <c r="F354" i="1"/>
  <c r="E354" i="1"/>
  <c r="F352" i="1"/>
  <c r="E352" i="1"/>
  <c r="F350" i="1"/>
  <c r="E350" i="1"/>
  <c r="F348" i="1"/>
  <c r="E348" i="1"/>
  <c r="F346" i="1"/>
  <c r="E346" i="1"/>
  <c r="F344" i="1"/>
  <c r="E344" i="1"/>
  <c r="F342" i="1"/>
  <c r="E342" i="1"/>
  <c r="F340" i="1"/>
  <c r="E340" i="1"/>
  <c r="F338" i="1"/>
  <c r="E338" i="1"/>
  <c r="F334" i="1"/>
  <c r="E334" i="1"/>
  <c r="F332" i="1"/>
  <c r="E332" i="1"/>
  <c r="F330" i="1"/>
  <c r="E330" i="1"/>
  <c r="F328" i="1"/>
  <c r="E328" i="1"/>
  <c r="F326" i="1"/>
  <c r="E326" i="1"/>
  <c r="F324" i="1"/>
  <c r="E324" i="1"/>
  <c r="F322" i="1"/>
  <c r="E322" i="1"/>
  <c r="F320" i="1"/>
  <c r="E320" i="1"/>
  <c r="F318" i="1"/>
  <c r="E318" i="1"/>
  <c r="F316" i="1"/>
  <c r="E316" i="1"/>
  <c r="F314" i="1"/>
  <c r="E314" i="1"/>
  <c r="F312" i="1"/>
  <c r="E312" i="1"/>
  <c r="F310" i="1"/>
  <c r="E310" i="1"/>
  <c r="F308" i="1"/>
  <c r="E308" i="1"/>
  <c r="F306" i="1"/>
  <c r="E306" i="1"/>
  <c r="F304" i="1"/>
  <c r="E304" i="1"/>
  <c r="F302" i="1"/>
  <c r="E302" i="1"/>
  <c r="F300" i="1"/>
  <c r="E300" i="1"/>
  <c r="F298" i="1"/>
  <c r="E298" i="1"/>
  <c r="F296" i="1"/>
  <c r="E296" i="1"/>
  <c r="F294" i="1"/>
  <c r="E294" i="1"/>
  <c r="F292" i="1"/>
  <c r="E292" i="1"/>
  <c r="F290" i="1"/>
  <c r="E290" i="1"/>
  <c r="F288" i="1"/>
  <c r="E288" i="1"/>
  <c r="F286" i="1"/>
  <c r="E286" i="1"/>
  <c r="F284" i="1"/>
  <c r="E284" i="1"/>
  <c r="F282" i="1"/>
  <c r="E282" i="1"/>
  <c r="F280" i="1"/>
  <c r="E280" i="1"/>
  <c r="F278" i="1"/>
  <c r="E278" i="1"/>
  <c r="F276" i="1"/>
  <c r="E276" i="1"/>
  <c r="F274" i="1"/>
  <c r="E274" i="1"/>
  <c r="F270" i="1"/>
  <c r="E270" i="1"/>
  <c r="F268" i="1"/>
  <c r="E268" i="1"/>
  <c r="F266" i="1"/>
  <c r="E266" i="1"/>
  <c r="F264" i="1"/>
  <c r="E264" i="1"/>
  <c r="F262" i="1"/>
  <c r="E262" i="1"/>
  <c r="F260" i="1"/>
  <c r="E260" i="1"/>
  <c r="F258" i="1"/>
  <c r="E258" i="1"/>
  <c r="F256" i="1"/>
  <c r="E256" i="1"/>
  <c r="F254" i="1"/>
  <c r="E254" i="1"/>
  <c r="F252" i="1"/>
  <c r="E252" i="1"/>
  <c r="F250" i="1"/>
  <c r="E250" i="1"/>
  <c r="F248" i="1"/>
  <c r="E248" i="1"/>
  <c r="F246" i="1"/>
  <c r="E246" i="1"/>
  <c r="F244" i="1"/>
  <c r="E244" i="1"/>
  <c r="F242" i="1"/>
  <c r="E242" i="1"/>
  <c r="F240" i="1"/>
  <c r="E240" i="1"/>
  <c r="F238" i="1"/>
  <c r="E238" i="1"/>
  <c r="F236" i="1"/>
  <c r="E236" i="1"/>
  <c r="F234" i="1"/>
  <c r="E234" i="1"/>
  <c r="F232" i="1"/>
  <c r="E232" i="1"/>
  <c r="F230" i="1"/>
  <c r="E230" i="1"/>
  <c r="F228" i="1"/>
  <c r="E228" i="1"/>
  <c r="F226" i="1"/>
  <c r="E226" i="1"/>
  <c r="F224" i="1"/>
  <c r="E224" i="1"/>
  <c r="F222" i="1"/>
  <c r="E222" i="1"/>
  <c r="F220" i="1"/>
  <c r="E220" i="1"/>
  <c r="F218" i="1"/>
  <c r="E218" i="1"/>
  <c r="F216" i="1"/>
  <c r="E216" i="1"/>
  <c r="F214" i="1"/>
  <c r="E214" i="1"/>
  <c r="F212" i="1"/>
  <c r="E212" i="1"/>
  <c r="F210" i="1"/>
  <c r="E210" i="1"/>
  <c r="F208" i="1"/>
  <c r="E208" i="1"/>
  <c r="F206" i="1"/>
  <c r="E206" i="1"/>
  <c r="F204" i="1"/>
  <c r="E204" i="1"/>
  <c r="F202" i="1"/>
  <c r="E202" i="1"/>
  <c r="F200" i="1"/>
  <c r="E200" i="1"/>
  <c r="F198" i="1"/>
  <c r="E198" i="1"/>
  <c r="F196" i="1"/>
  <c r="E196" i="1"/>
  <c r="F194" i="1"/>
  <c r="E194" i="1"/>
  <c r="F192" i="1"/>
  <c r="E192" i="1"/>
  <c r="F190" i="1"/>
  <c r="E190" i="1"/>
  <c r="F188" i="1"/>
  <c r="E188" i="1"/>
  <c r="F186" i="1"/>
  <c r="E186" i="1"/>
  <c r="F184" i="1"/>
  <c r="E184" i="1"/>
  <c r="F182" i="1"/>
  <c r="E182" i="1"/>
  <c r="F180" i="1"/>
  <c r="E180" i="1"/>
  <c r="F178" i="1"/>
  <c r="E178" i="1"/>
  <c r="F176" i="1"/>
  <c r="E176" i="1"/>
  <c r="F174" i="1"/>
  <c r="E174" i="1"/>
  <c r="F172" i="1"/>
  <c r="E172" i="1"/>
  <c r="F170" i="1"/>
  <c r="E170" i="1"/>
  <c r="F168" i="1"/>
  <c r="E168" i="1"/>
  <c r="F166" i="1"/>
  <c r="E166" i="1"/>
  <c r="F164" i="1"/>
  <c r="E164" i="1"/>
  <c r="F162" i="1"/>
  <c r="E162" i="1"/>
  <c r="F160" i="1"/>
  <c r="E160" i="1"/>
  <c r="F158" i="1"/>
  <c r="E158" i="1"/>
  <c r="F156" i="1"/>
  <c r="E156" i="1"/>
  <c r="F154" i="1"/>
  <c r="E154" i="1"/>
  <c r="F152" i="1"/>
  <c r="E152" i="1"/>
  <c r="F150" i="1"/>
  <c r="E150" i="1"/>
  <c r="F148" i="1"/>
  <c r="E148" i="1"/>
  <c r="F146" i="1"/>
  <c r="E146" i="1"/>
  <c r="F144" i="1"/>
  <c r="E144" i="1"/>
  <c r="F142" i="1"/>
  <c r="E142" i="1"/>
  <c r="F140" i="1"/>
  <c r="E140" i="1"/>
  <c r="F138" i="1"/>
  <c r="E138" i="1"/>
  <c r="F136" i="1"/>
  <c r="E136" i="1"/>
  <c r="F134" i="1"/>
  <c r="E134" i="1"/>
  <c r="F132" i="1"/>
  <c r="E132" i="1"/>
  <c r="F130" i="1"/>
  <c r="E130" i="1"/>
  <c r="F128" i="1"/>
  <c r="E128" i="1"/>
  <c r="F126" i="1"/>
  <c r="E126" i="1"/>
  <c r="F124" i="1"/>
  <c r="E124" i="1"/>
  <c r="F122" i="1"/>
  <c r="E122" i="1"/>
  <c r="F120" i="1"/>
  <c r="E120" i="1"/>
  <c r="F118" i="1"/>
  <c r="E118" i="1"/>
  <c r="F116" i="1"/>
  <c r="E116" i="1"/>
  <c r="F114" i="1"/>
  <c r="E114" i="1"/>
  <c r="F112" i="1"/>
  <c r="E112" i="1"/>
  <c r="F110" i="1"/>
  <c r="E110" i="1"/>
  <c r="F108" i="1"/>
  <c r="E108" i="1"/>
  <c r="F106" i="1"/>
  <c r="E106" i="1"/>
  <c r="F104" i="1"/>
  <c r="E104" i="1"/>
  <c r="F102" i="1"/>
  <c r="E102" i="1"/>
  <c r="F100" i="1"/>
  <c r="E100" i="1"/>
  <c r="F98" i="1"/>
  <c r="E98" i="1"/>
  <c r="F96" i="1"/>
  <c r="E96" i="1"/>
  <c r="F94" i="1"/>
  <c r="E94" i="1"/>
  <c r="F92" i="1"/>
  <c r="E92" i="1"/>
  <c r="F90" i="1"/>
  <c r="E90" i="1"/>
  <c r="F88" i="1"/>
  <c r="E88" i="1"/>
  <c r="F86" i="1"/>
  <c r="E86" i="1"/>
  <c r="F84" i="1"/>
  <c r="E84" i="1"/>
  <c r="F82" i="1"/>
  <c r="E82" i="1"/>
  <c r="F80" i="1"/>
  <c r="E80" i="1"/>
  <c r="F78" i="1"/>
  <c r="E78" i="1"/>
  <c r="F76" i="1"/>
  <c r="E76" i="1"/>
  <c r="F74" i="1"/>
  <c r="E74" i="1"/>
  <c r="F72" i="1"/>
  <c r="E72" i="1"/>
  <c r="F70" i="1"/>
  <c r="E70" i="1"/>
  <c r="F68" i="1"/>
  <c r="E68" i="1"/>
  <c r="F66" i="1"/>
  <c r="E66" i="1"/>
  <c r="F64" i="1"/>
  <c r="E64" i="1"/>
  <c r="F62" i="1"/>
  <c r="E62" i="1"/>
  <c r="F60" i="1"/>
  <c r="E60" i="1"/>
  <c r="F58" i="1"/>
  <c r="E58" i="1"/>
  <c r="F56" i="1"/>
  <c r="E56" i="1"/>
  <c r="F54" i="1"/>
  <c r="E54" i="1"/>
  <c r="F52" i="1"/>
  <c r="E52" i="1"/>
  <c r="F50" i="1"/>
  <c r="E50" i="1"/>
  <c r="F48" i="1"/>
  <c r="E48" i="1"/>
  <c r="F46" i="1"/>
  <c r="E46" i="1"/>
  <c r="F44" i="1"/>
  <c r="E44" i="1"/>
  <c r="F42" i="1"/>
  <c r="E42" i="1"/>
  <c r="F40" i="1"/>
  <c r="E40" i="1"/>
  <c r="F38" i="1"/>
  <c r="E38" i="1"/>
  <c r="F36" i="1"/>
  <c r="E36" i="1"/>
  <c r="F34" i="1"/>
  <c r="E34" i="1"/>
  <c r="F32" i="1"/>
  <c r="E32" i="1"/>
  <c r="F30" i="1"/>
  <c r="E30" i="1"/>
  <c r="F28" i="1"/>
  <c r="E28" i="1"/>
  <c r="F26" i="1"/>
  <c r="E26" i="1"/>
  <c r="F24" i="1"/>
  <c r="E24" i="1"/>
  <c r="F22" i="1"/>
  <c r="E22" i="1"/>
  <c r="F20" i="1"/>
  <c r="E20" i="1"/>
  <c r="F18" i="1"/>
  <c r="E18" i="1"/>
  <c r="F16" i="1"/>
  <c r="E16" i="1"/>
  <c r="F14" i="1"/>
  <c r="E14" i="1"/>
  <c r="F12" i="1"/>
  <c r="E12" i="1"/>
  <c r="F10" i="1"/>
  <c r="E10" i="1"/>
  <c r="F8" i="1"/>
  <c r="E8" i="1"/>
  <c r="F6" i="1"/>
  <c r="E6" i="1"/>
  <c r="F4" i="1"/>
  <c r="E4" i="1"/>
  <c r="F2" i="1"/>
  <c r="E2" i="1"/>
  <c r="G56" i="1"/>
  <c r="H56" i="1" s="1"/>
  <c r="G58" i="1"/>
  <c r="H58" i="1" s="1"/>
  <c r="G60" i="1"/>
  <c r="H60" i="1" s="1"/>
  <c r="G62" i="1"/>
  <c r="H62" i="1" s="1"/>
  <c r="G64" i="1"/>
  <c r="H64" i="1" s="1"/>
  <c r="G66" i="1"/>
  <c r="H66" i="1" s="1"/>
  <c r="G68" i="1"/>
  <c r="H68" i="1" s="1"/>
  <c r="G70" i="1"/>
  <c r="H70" i="1" s="1"/>
  <c r="G72" i="1"/>
  <c r="H72" i="1" s="1"/>
  <c r="G74" i="1"/>
  <c r="H74" i="1" s="1"/>
  <c r="G76" i="1"/>
  <c r="H76" i="1" s="1"/>
  <c r="G78" i="1"/>
  <c r="H78" i="1" s="1"/>
  <c r="G80" i="1"/>
  <c r="H80" i="1" s="1"/>
  <c r="G82" i="1"/>
  <c r="H82" i="1" s="1"/>
  <c r="G84" i="1"/>
  <c r="H84" i="1" s="1"/>
  <c r="G86" i="1"/>
  <c r="H86" i="1" s="1"/>
  <c r="G88" i="1"/>
  <c r="H88" i="1" s="1"/>
  <c r="G90" i="1"/>
  <c r="H90" i="1" s="1"/>
  <c r="G92" i="1"/>
  <c r="H92" i="1" s="1"/>
  <c r="G94" i="1"/>
  <c r="H94" i="1" s="1"/>
  <c r="G96" i="1"/>
  <c r="H96" i="1" s="1"/>
  <c r="G98" i="1"/>
  <c r="H98" i="1" s="1"/>
  <c r="G100" i="1"/>
  <c r="H100" i="1" s="1"/>
  <c r="G102" i="1"/>
  <c r="H102" i="1" s="1"/>
  <c r="G104" i="1"/>
  <c r="H104" i="1" s="1"/>
  <c r="G106" i="1"/>
  <c r="H106" i="1" s="1"/>
  <c r="G108" i="1"/>
  <c r="H108" i="1" s="1"/>
  <c r="G110" i="1"/>
  <c r="H110" i="1" s="1"/>
  <c r="G112" i="1"/>
  <c r="H112" i="1" s="1"/>
  <c r="G114" i="1"/>
  <c r="H114" i="1" s="1"/>
  <c r="G116" i="1"/>
  <c r="H116" i="1" s="1"/>
  <c r="G118" i="1"/>
  <c r="H118" i="1" s="1"/>
  <c r="G120" i="1"/>
  <c r="H120" i="1" s="1"/>
  <c r="G122" i="1"/>
  <c r="H122" i="1" s="1"/>
  <c r="G124" i="1"/>
  <c r="H124" i="1" s="1"/>
  <c r="G126" i="1"/>
  <c r="H126" i="1" s="1"/>
  <c r="G128" i="1"/>
  <c r="H128" i="1" s="1"/>
  <c r="G130" i="1"/>
  <c r="H130" i="1" s="1"/>
  <c r="G132" i="1"/>
  <c r="H132" i="1" s="1"/>
  <c r="G134" i="1"/>
  <c r="H134" i="1" s="1"/>
  <c r="G136" i="1"/>
  <c r="H136" i="1" s="1"/>
  <c r="G138" i="1"/>
  <c r="H138" i="1" s="1"/>
  <c r="G140" i="1"/>
  <c r="H140" i="1" s="1"/>
  <c r="G142" i="1"/>
  <c r="H142" i="1" s="1"/>
  <c r="G144" i="1"/>
  <c r="H144" i="1" s="1"/>
  <c r="G146" i="1"/>
  <c r="H146" i="1" s="1"/>
  <c r="G148" i="1"/>
  <c r="H148" i="1" s="1"/>
  <c r="G150" i="1"/>
  <c r="H150" i="1" s="1"/>
  <c r="G152" i="1"/>
  <c r="H152" i="1" s="1"/>
  <c r="G154" i="1"/>
  <c r="H154" i="1" s="1"/>
  <c r="G156" i="1"/>
  <c r="H156" i="1" s="1"/>
  <c r="G158" i="1"/>
  <c r="H158" i="1" s="1"/>
  <c r="G160" i="1"/>
  <c r="H160" i="1" s="1"/>
  <c r="G162" i="1"/>
  <c r="H162" i="1" s="1"/>
  <c r="G164" i="1"/>
  <c r="H164" i="1" s="1"/>
  <c r="G166" i="1"/>
  <c r="H166" i="1" s="1"/>
  <c r="G168" i="1"/>
  <c r="H168" i="1" s="1"/>
  <c r="G170" i="1"/>
  <c r="H170" i="1" s="1"/>
  <c r="G172" i="1"/>
  <c r="H172" i="1" s="1"/>
  <c r="G174" i="1"/>
  <c r="H174" i="1" s="1"/>
  <c r="G176" i="1"/>
  <c r="H176" i="1" s="1"/>
  <c r="G178" i="1"/>
  <c r="H178" i="1" s="1"/>
  <c r="G180" i="1"/>
  <c r="H180" i="1" s="1"/>
  <c r="G182" i="1"/>
  <c r="H182" i="1" s="1"/>
  <c r="G184" i="1"/>
  <c r="H184" i="1" s="1"/>
  <c r="G186" i="1"/>
  <c r="H186" i="1" s="1"/>
  <c r="G188" i="1"/>
  <c r="H188" i="1" s="1"/>
  <c r="G190" i="1"/>
  <c r="H190" i="1" s="1"/>
  <c r="G192" i="1"/>
  <c r="H192" i="1" s="1"/>
  <c r="G194" i="1"/>
  <c r="H194" i="1" s="1"/>
  <c r="G196" i="1"/>
  <c r="H196" i="1" s="1"/>
  <c r="G198" i="1"/>
  <c r="H198" i="1" s="1"/>
  <c r="G200" i="1"/>
  <c r="H200" i="1" s="1"/>
  <c r="G202" i="1"/>
  <c r="H202" i="1" s="1"/>
  <c r="G204" i="1"/>
  <c r="H204" i="1" s="1"/>
  <c r="G206" i="1"/>
  <c r="H206" i="1" s="1"/>
  <c r="G208" i="1"/>
  <c r="H208" i="1" s="1"/>
  <c r="G210" i="1"/>
  <c r="H210" i="1" s="1"/>
  <c r="G212" i="1"/>
  <c r="H212" i="1" s="1"/>
  <c r="G214" i="1"/>
  <c r="H214" i="1" s="1"/>
  <c r="G216" i="1"/>
  <c r="H216" i="1" s="1"/>
  <c r="G218" i="1"/>
  <c r="H218" i="1" s="1"/>
  <c r="G220" i="1"/>
  <c r="H220" i="1" s="1"/>
  <c r="G222" i="1"/>
  <c r="H222" i="1" s="1"/>
  <c r="G224" i="1"/>
  <c r="H224" i="1" s="1"/>
  <c r="G226" i="1"/>
  <c r="H226" i="1" s="1"/>
  <c r="G228" i="1"/>
  <c r="H228" i="1" s="1"/>
  <c r="G230" i="1"/>
  <c r="H230" i="1" s="1"/>
  <c r="G232" i="1"/>
  <c r="H232" i="1" s="1"/>
  <c r="G234" i="1"/>
  <c r="H234" i="1" s="1"/>
  <c r="G236" i="1"/>
  <c r="H236" i="1" s="1"/>
  <c r="G238" i="1"/>
  <c r="H238" i="1" s="1"/>
  <c r="G240" i="1"/>
  <c r="H240" i="1" s="1"/>
  <c r="G242" i="1"/>
  <c r="H242" i="1" s="1"/>
  <c r="G244" i="1"/>
  <c r="H244" i="1" s="1"/>
  <c r="G246" i="1"/>
  <c r="H246" i="1" s="1"/>
  <c r="G248" i="1"/>
  <c r="H248" i="1" s="1"/>
  <c r="G250" i="1"/>
  <c r="H250" i="1" s="1"/>
  <c r="G252" i="1"/>
  <c r="H252" i="1" s="1"/>
  <c r="G254" i="1"/>
  <c r="H254" i="1" s="1"/>
  <c r="G256" i="1"/>
  <c r="H256" i="1" s="1"/>
  <c r="G258" i="1"/>
  <c r="H258" i="1" s="1"/>
  <c r="G260" i="1"/>
  <c r="H260" i="1" s="1"/>
  <c r="G262" i="1"/>
  <c r="H262" i="1" s="1"/>
  <c r="G264" i="1"/>
  <c r="H264" i="1" s="1"/>
  <c r="G266" i="1"/>
  <c r="H266" i="1" s="1"/>
  <c r="G268" i="1"/>
  <c r="H268" i="1" s="1"/>
  <c r="G270" i="1"/>
  <c r="H270" i="1" s="1"/>
  <c r="G274" i="1"/>
  <c r="H274" i="1" s="1"/>
  <c r="G276" i="1"/>
  <c r="H276" i="1" s="1"/>
  <c r="G278" i="1"/>
  <c r="H278" i="1" s="1"/>
  <c r="G280" i="1"/>
  <c r="H280" i="1" s="1"/>
  <c r="G282" i="1"/>
  <c r="H282" i="1" s="1"/>
  <c r="G284" i="1"/>
  <c r="H284" i="1" s="1"/>
  <c r="G286" i="1"/>
  <c r="H286" i="1" s="1"/>
  <c r="G288" i="1"/>
  <c r="H288" i="1" s="1"/>
  <c r="G290" i="1"/>
  <c r="H290" i="1" s="1"/>
  <c r="G292" i="1"/>
  <c r="H292" i="1" s="1"/>
  <c r="G294" i="1"/>
  <c r="H294" i="1" s="1"/>
  <c r="G296" i="1"/>
  <c r="H296" i="1" s="1"/>
  <c r="G298" i="1"/>
  <c r="H298" i="1" s="1"/>
  <c r="G300" i="1"/>
  <c r="H300" i="1" s="1"/>
  <c r="G302" i="1"/>
  <c r="H302" i="1" s="1"/>
  <c r="G304" i="1"/>
  <c r="H304" i="1" s="1"/>
  <c r="G306" i="1"/>
  <c r="H306" i="1" s="1"/>
  <c r="G308" i="1"/>
  <c r="H308" i="1" s="1"/>
  <c r="G310" i="1"/>
  <c r="H310" i="1" s="1"/>
  <c r="G312" i="1"/>
  <c r="H312" i="1" s="1"/>
  <c r="G314" i="1"/>
  <c r="H314" i="1" s="1"/>
  <c r="G316" i="1"/>
  <c r="H316" i="1" s="1"/>
  <c r="G318" i="1"/>
  <c r="H318" i="1" s="1"/>
  <c r="G320" i="1"/>
  <c r="H320" i="1" s="1"/>
  <c r="G322" i="1"/>
  <c r="H322" i="1" s="1"/>
  <c r="G324" i="1"/>
  <c r="H324" i="1" s="1"/>
  <c r="G326" i="1"/>
  <c r="H326" i="1" s="1"/>
  <c r="G328" i="1"/>
  <c r="H328" i="1" s="1"/>
  <c r="G330" i="1"/>
  <c r="H330" i="1" s="1"/>
  <c r="G332" i="1"/>
  <c r="H332" i="1" s="1"/>
  <c r="G334" i="1"/>
  <c r="H334" i="1" s="1"/>
  <c r="G338" i="1"/>
  <c r="H338" i="1" s="1"/>
  <c r="G340" i="1"/>
  <c r="H340" i="1" s="1"/>
  <c r="G342" i="1"/>
  <c r="H342" i="1" s="1"/>
  <c r="G344" i="1"/>
  <c r="H344" i="1" s="1"/>
  <c r="G346" i="1"/>
  <c r="H346" i="1" s="1"/>
  <c r="G348" i="1"/>
  <c r="H348" i="1" s="1"/>
  <c r="G350" i="1"/>
  <c r="H350" i="1" s="1"/>
  <c r="G352" i="1"/>
  <c r="H352" i="1" s="1"/>
  <c r="G354" i="1"/>
  <c r="H354" i="1" s="1"/>
  <c r="G356" i="1"/>
  <c r="H356" i="1" s="1"/>
  <c r="G358" i="1"/>
  <c r="H358" i="1" s="1"/>
  <c r="G360" i="1"/>
  <c r="H360" i="1" s="1"/>
  <c r="G362" i="1"/>
  <c r="H362" i="1" s="1"/>
  <c r="G364" i="1"/>
  <c r="H364" i="1" s="1"/>
  <c r="G366" i="1"/>
  <c r="H366" i="1" s="1"/>
  <c r="G368" i="1"/>
  <c r="H368" i="1" s="1"/>
  <c r="G370" i="1"/>
  <c r="H370" i="1" s="1"/>
  <c r="G372" i="1"/>
  <c r="H372" i="1" s="1"/>
  <c r="G374" i="1"/>
  <c r="H374" i="1" s="1"/>
  <c r="G376" i="1"/>
  <c r="H376" i="1" s="1"/>
  <c r="G378" i="1"/>
  <c r="H378" i="1" s="1"/>
  <c r="G380" i="1"/>
  <c r="H380" i="1" s="1"/>
  <c r="G382" i="1"/>
  <c r="H382" i="1" s="1"/>
  <c r="G384" i="1"/>
  <c r="H384" i="1" s="1"/>
  <c r="G386" i="1"/>
  <c r="H386" i="1" s="1"/>
  <c r="G388" i="1"/>
  <c r="H388" i="1" s="1"/>
  <c r="G390" i="1"/>
  <c r="H390" i="1" s="1"/>
  <c r="G392" i="1"/>
  <c r="H392" i="1" s="1"/>
  <c r="G394" i="1"/>
  <c r="H394" i="1" s="1"/>
  <c r="G396" i="1"/>
  <c r="H396" i="1" s="1"/>
  <c r="G398" i="1"/>
  <c r="H398" i="1" s="1"/>
  <c r="G400" i="1"/>
  <c r="H400" i="1" s="1"/>
  <c r="G402" i="1"/>
  <c r="H402" i="1" s="1"/>
  <c r="G404" i="1"/>
  <c r="H404" i="1" s="1"/>
  <c r="G406" i="1"/>
  <c r="H406" i="1" s="1"/>
  <c r="G408" i="1"/>
  <c r="H408" i="1" s="1"/>
  <c r="G410" i="1"/>
  <c r="H410" i="1" s="1"/>
  <c r="G412" i="1"/>
  <c r="H412" i="1" s="1"/>
  <c r="G414" i="1"/>
  <c r="H414" i="1" s="1"/>
  <c r="G416" i="1"/>
  <c r="H416" i="1" s="1"/>
  <c r="G418" i="1"/>
  <c r="H418" i="1" s="1"/>
  <c r="G420" i="1"/>
  <c r="H420" i="1" s="1"/>
  <c r="G422" i="1"/>
  <c r="H422" i="1" s="1"/>
  <c r="G424" i="1"/>
  <c r="H424" i="1" s="1"/>
  <c r="G426" i="1"/>
  <c r="H426" i="1" s="1"/>
  <c r="G428" i="1"/>
  <c r="H428" i="1" s="1"/>
  <c r="G430" i="1"/>
  <c r="H430" i="1" s="1"/>
  <c r="G432" i="1"/>
  <c r="H432" i="1" s="1"/>
  <c r="G434" i="1"/>
  <c r="H434" i="1" s="1"/>
  <c r="G436" i="1"/>
  <c r="H436" i="1" s="1"/>
  <c r="G438" i="1"/>
  <c r="H438" i="1" s="1"/>
  <c r="G440" i="1"/>
  <c r="H440" i="1" s="1"/>
  <c r="G442" i="1"/>
  <c r="H442" i="1" s="1"/>
  <c r="G444" i="1"/>
  <c r="H444" i="1" s="1"/>
  <c r="G446" i="1"/>
  <c r="H446" i="1" s="1"/>
  <c r="G448" i="1"/>
  <c r="H448" i="1" s="1"/>
  <c r="G450" i="1"/>
  <c r="H450" i="1" s="1"/>
  <c r="G452" i="1"/>
  <c r="H452" i="1" s="1"/>
  <c r="G454" i="1"/>
  <c r="H454" i="1" s="1"/>
  <c r="G456" i="1"/>
  <c r="H456" i="1" s="1"/>
  <c r="G458" i="1"/>
  <c r="H458" i="1" s="1"/>
  <c r="G462" i="1"/>
  <c r="H462" i="1" s="1"/>
  <c r="G464" i="1"/>
  <c r="H464" i="1" s="1"/>
  <c r="G466" i="1"/>
  <c r="H466" i="1" s="1"/>
  <c r="G468" i="1"/>
  <c r="H468" i="1" s="1"/>
  <c r="G470" i="1"/>
  <c r="H470" i="1" s="1"/>
  <c r="G472" i="1"/>
  <c r="H472" i="1" s="1"/>
  <c r="G474" i="1"/>
  <c r="H474" i="1" s="1"/>
  <c r="G476" i="1"/>
  <c r="H476" i="1" s="1"/>
  <c r="G478" i="1"/>
  <c r="H478" i="1" s="1"/>
  <c r="G480" i="1"/>
  <c r="H480" i="1" s="1"/>
  <c r="G482" i="1"/>
  <c r="H482" i="1" s="1"/>
  <c r="G484" i="1"/>
  <c r="H484" i="1" s="1"/>
  <c r="G486" i="1"/>
  <c r="H486" i="1" s="1"/>
  <c r="G488" i="1"/>
  <c r="H488" i="1" s="1"/>
  <c r="G490" i="1"/>
  <c r="H490" i="1" s="1"/>
  <c r="G492" i="1"/>
  <c r="H492" i="1" s="1"/>
  <c r="G494" i="1"/>
  <c r="H494" i="1" s="1"/>
  <c r="G496" i="1"/>
  <c r="H496" i="1" s="1"/>
  <c r="G498" i="1"/>
  <c r="H498" i="1" s="1"/>
  <c r="G500" i="1"/>
  <c r="H500" i="1" s="1"/>
  <c r="G502" i="1"/>
  <c r="H502" i="1" s="1"/>
  <c r="G504" i="1"/>
  <c r="H504" i="1" s="1"/>
  <c r="G506" i="1"/>
  <c r="H506" i="1" s="1"/>
  <c r="G508" i="1"/>
  <c r="H508" i="1" s="1"/>
  <c r="G510" i="1"/>
  <c r="H510" i="1" s="1"/>
  <c r="G512" i="1"/>
  <c r="H512" i="1" s="1"/>
  <c r="G514" i="1"/>
  <c r="H514" i="1" s="1"/>
  <c r="G516" i="1"/>
  <c r="H516" i="1" s="1"/>
  <c r="G518" i="1"/>
  <c r="H518" i="1" s="1"/>
  <c r="G520" i="1"/>
  <c r="H520" i="1" s="1"/>
  <c r="G522" i="1"/>
  <c r="H522" i="1" s="1"/>
  <c r="G526" i="1"/>
  <c r="H526" i="1" s="1"/>
  <c r="G528" i="1"/>
  <c r="H528" i="1" s="1"/>
  <c r="G530" i="1"/>
  <c r="H530" i="1" s="1"/>
  <c r="G532" i="1"/>
  <c r="H532" i="1" s="1"/>
  <c r="G534" i="1"/>
  <c r="H534" i="1" s="1"/>
  <c r="G538" i="1"/>
  <c r="H538" i="1" s="1"/>
  <c r="G540" i="1"/>
  <c r="H540" i="1" s="1"/>
  <c r="G542" i="1"/>
  <c r="H542" i="1" s="1"/>
  <c r="G544" i="1"/>
  <c r="H544" i="1" s="1"/>
  <c r="G546" i="1"/>
  <c r="H546" i="1" s="1"/>
  <c r="G548" i="1"/>
  <c r="H548" i="1" s="1"/>
  <c r="G550" i="1"/>
  <c r="H550" i="1" s="1"/>
  <c r="G552" i="1"/>
  <c r="H552" i="1" s="1"/>
  <c r="G554" i="1"/>
  <c r="H554" i="1" s="1"/>
  <c r="G556" i="1"/>
  <c r="H556" i="1" s="1"/>
  <c r="G558" i="1"/>
  <c r="H558" i="1" s="1"/>
  <c r="G560" i="1"/>
  <c r="H560" i="1" s="1"/>
  <c r="G562" i="1"/>
  <c r="H562" i="1" s="1"/>
  <c r="G564" i="1"/>
  <c r="H564" i="1" s="1"/>
  <c r="G566" i="1"/>
  <c r="H566" i="1" s="1"/>
  <c r="G568" i="1"/>
  <c r="H568" i="1" s="1"/>
  <c r="G570" i="1"/>
  <c r="H570" i="1" s="1"/>
  <c r="G572" i="1"/>
  <c r="H572" i="1" s="1"/>
  <c r="G574" i="1"/>
  <c r="H574" i="1" s="1"/>
  <c r="G576" i="1"/>
  <c r="H576" i="1" s="1"/>
  <c r="G578" i="1"/>
  <c r="H578" i="1" s="1"/>
  <c r="G580" i="1"/>
  <c r="H580" i="1" s="1"/>
  <c r="G582" i="1"/>
  <c r="H582" i="1" s="1"/>
  <c r="G584" i="1"/>
  <c r="H584" i="1" s="1"/>
  <c r="G586" i="1"/>
  <c r="H586" i="1" s="1"/>
  <c r="G588" i="1"/>
  <c r="H588" i="1" s="1"/>
  <c r="G590" i="1"/>
  <c r="H590" i="1" s="1"/>
  <c r="G592" i="1"/>
  <c r="H592" i="1" s="1"/>
  <c r="G594" i="1"/>
  <c r="H594" i="1" s="1"/>
  <c r="G596" i="1"/>
  <c r="H596" i="1" s="1"/>
  <c r="G598" i="1"/>
  <c r="H598" i="1" s="1"/>
  <c r="G600" i="1"/>
  <c r="H600" i="1" s="1"/>
  <c r="G602" i="1"/>
  <c r="H602" i="1" s="1"/>
  <c r="G604" i="1"/>
  <c r="H604" i="1" s="1"/>
  <c r="G606" i="1"/>
  <c r="H606" i="1" s="1"/>
  <c r="G608" i="1"/>
  <c r="H608" i="1" s="1"/>
  <c r="G610" i="1"/>
  <c r="H610" i="1" s="1"/>
  <c r="G612" i="1"/>
  <c r="H612" i="1" s="1"/>
  <c r="G614" i="1"/>
  <c r="H614" i="1" s="1"/>
  <c r="G616" i="1"/>
  <c r="H616" i="1" s="1"/>
  <c r="G618" i="1"/>
  <c r="H618" i="1" s="1"/>
  <c r="G4" i="1"/>
  <c r="H4" i="1" s="1"/>
  <c r="G6" i="1"/>
  <c r="H6" i="1" s="1"/>
  <c r="G8" i="1"/>
  <c r="H8" i="1" s="1"/>
  <c r="G10" i="1"/>
  <c r="H10" i="1" s="1"/>
  <c r="G12" i="1"/>
  <c r="H12" i="1" s="1"/>
  <c r="G14" i="1"/>
  <c r="H14" i="1" s="1"/>
  <c r="G16" i="1"/>
  <c r="H16" i="1" s="1"/>
  <c r="G18" i="1"/>
  <c r="H18" i="1" s="1"/>
  <c r="G20" i="1"/>
  <c r="H20" i="1" s="1"/>
  <c r="G22" i="1"/>
  <c r="H22" i="1" s="1"/>
  <c r="G24" i="1"/>
  <c r="H24" i="1" s="1"/>
  <c r="G26" i="1"/>
  <c r="H26" i="1" s="1"/>
  <c r="G28" i="1"/>
  <c r="H28" i="1" s="1"/>
  <c r="G30" i="1"/>
  <c r="H30" i="1" s="1"/>
  <c r="G32" i="1"/>
  <c r="H32" i="1" s="1"/>
  <c r="G34" i="1"/>
  <c r="H34" i="1" s="1"/>
  <c r="G36" i="1"/>
  <c r="H36" i="1" s="1"/>
  <c r="G38" i="1"/>
  <c r="H38" i="1" s="1"/>
  <c r="G40" i="1"/>
  <c r="H40" i="1" s="1"/>
  <c r="G42" i="1"/>
  <c r="H42" i="1" s="1"/>
  <c r="G44" i="1"/>
  <c r="H44" i="1" s="1"/>
  <c r="G46" i="1"/>
  <c r="H46" i="1" s="1"/>
  <c r="G48" i="1"/>
  <c r="H48" i="1" s="1"/>
  <c r="G50" i="1"/>
  <c r="H50" i="1" s="1"/>
  <c r="G52" i="1"/>
  <c r="H52" i="1" s="1"/>
  <c r="G54" i="1"/>
  <c r="H54" i="1" s="1"/>
  <c r="G2" i="1"/>
  <c r="H2" i="1" s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0" i="1"/>
  <c r="C182" i="1"/>
  <c r="C184" i="1"/>
  <c r="C186" i="1"/>
  <c r="C188" i="1"/>
  <c r="C190" i="1"/>
  <c r="C192" i="1"/>
  <c r="C194" i="1"/>
  <c r="C196" i="1"/>
  <c r="C198" i="1"/>
  <c r="C200" i="1"/>
  <c r="C202" i="1"/>
  <c r="C204" i="1"/>
  <c r="C206" i="1"/>
  <c r="C208" i="1"/>
  <c r="C210" i="1"/>
  <c r="C212" i="1"/>
  <c r="C214" i="1"/>
  <c r="C216" i="1"/>
  <c r="C218" i="1"/>
  <c r="C220" i="1"/>
  <c r="C222" i="1"/>
  <c r="C224" i="1"/>
  <c r="C226" i="1"/>
  <c r="C228" i="1"/>
  <c r="C230" i="1"/>
  <c r="C232" i="1"/>
  <c r="C234" i="1"/>
  <c r="C236" i="1"/>
  <c r="C238" i="1"/>
  <c r="C240" i="1"/>
  <c r="C242" i="1"/>
  <c r="C244" i="1"/>
  <c r="C246" i="1"/>
  <c r="C248" i="1"/>
  <c r="C250" i="1"/>
  <c r="C252" i="1"/>
  <c r="C254" i="1"/>
  <c r="C256" i="1"/>
  <c r="C258" i="1"/>
  <c r="C260" i="1"/>
  <c r="C262" i="1"/>
  <c r="C264" i="1"/>
  <c r="C266" i="1"/>
  <c r="C268" i="1"/>
  <c r="C270" i="1"/>
  <c r="C274" i="1"/>
  <c r="C276" i="1"/>
  <c r="C278" i="1"/>
  <c r="C280" i="1"/>
  <c r="C282" i="1"/>
  <c r="C284" i="1"/>
  <c r="C286" i="1"/>
  <c r="C288" i="1"/>
  <c r="C290" i="1"/>
  <c r="C292" i="1"/>
  <c r="C294" i="1"/>
  <c r="C296" i="1"/>
  <c r="C298" i="1"/>
  <c r="C300" i="1"/>
  <c r="C302" i="1"/>
  <c r="C304" i="1"/>
  <c r="C306" i="1"/>
  <c r="C308" i="1"/>
  <c r="C310" i="1"/>
  <c r="C312" i="1"/>
  <c r="C314" i="1"/>
  <c r="C316" i="1"/>
  <c r="C318" i="1"/>
  <c r="C320" i="1"/>
  <c r="C322" i="1"/>
  <c r="C324" i="1"/>
  <c r="C326" i="1"/>
  <c r="C328" i="1"/>
  <c r="C330" i="1"/>
  <c r="C332" i="1"/>
  <c r="C334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C372" i="1"/>
  <c r="C374" i="1"/>
  <c r="C376" i="1"/>
  <c r="C378" i="1"/>
  <c r="C380" i="1"/>
  <c r="C382" i="1"/>
  <c r="C384" i="1"/>
  <c r="C386" i="1"/>
  <c r="C388" i="1"/>
  <c r="C390" i="1"/>
  <c r="C392" i="1"/>
  <c r="C394" i="1"/>
  <c r="C396" i="1"/>
  <c r="C398" i="1"/>
  <c r="C400" i="1"/>
  <c r="C402" i="1"/>
  <c r="C404" i="1"/>
  <c r="C406" i="1"/>
  <c r="C408" i="1"/>
  <c r="C410" i="1"/>
  <c r="C412" i="1"/>
  <c r="C414" i="1"/>
  <c r="C416" i="1"/>
  <c r="C418" i="1"/>
  <c r="C420" i="1"/>
  <c r="C422" i="1"/>
  <c r="C424" i="1"/>
  <c r="C426" i="1"/>
  <c r="C428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2" i="1"/>
  <c r="C464" i="1"/>
  <c r="C466" i="1"/>
  <c r="C468" i="1"/>
  <c r="C470" i="1"/>
  <c r="C472" i="1"/>
  <c r="C474" i="1"/>
  <c r="C476" i="1"/>
  <c r="C478" i="1"/>
  <c r="C480" i="1"/>
  <c r="C482" i="1"/>
  <c r="C484" i="1"/>
  <c r="C486" i="1"/>
  <c r="C488" i="1"/>
  <c r="C490" i="1"/>
  <c r="C492" i="1"/>
  <c r="C494" i="1"/>
  <c r="C496" i="1"/>
  <c r="C498" i="1"/>
  <c r="C500" i="1"/>
  <c r="C502" i="1"/>
  <c r="C504" i="1"/>
  <c r="C506" i="1"/>
  <c r="C508" i="1"/>
  <c r="C510" i="1"/>
  <c r="C512" i="1"/>
  <c r="C514" i="1"/>
  <c r="C516" i="1"/>
  <c r="C518" i="1"/>
  <c r="C520" i="1"/>
  <c r="C522" i="1"/>
  <c r="C526" i="1"/>
  <c r="C528" i="1"/>
  <c r="C530" i="1"/>
  <c r="C532" i="1"/>
  <c r="C534" i="1"/>
  <c r="C538" i="1"/>
  <c r="C540" i="1"/>
  <c r="C542" i="1"/>
  <c r="C544" i="1"/>
  <c r="C546" i="1"/>
  <c r="C548" i="1"/>
  <c r="C550" i="1"/>
  <c r="C552" i="1"/>
  <c r="C554" i="1"/>
  <c r="C556" i="1"/>
  <c r="C558" i="1"/>
  <c r="C560" i="1"/>
  <c r="C562" i="1"/>
  <c r="C564" i="1"/>
  <c r="C566" i="1"/>
  <c r="C568" i="1"/>
  <c r="C570" i="1"/>
  <c r="C572" i="1"/>
  <c r="C574" i="1"/>
  <c r="C576" i="1"/>
  <c r="C578" i="1"/>
  <c r="C580" i="1"/>
  <c r="C582" i="1"/>
  <c r="C584" i="1"/>
  <c r="C586" i="1"/>
  <c r="C588" i="1"/>
  <c r="C590" i="1"/>
  <c r="C592" i="1"/>
  <c r="C594" i="1"/>
  <c r="C596" i="1"/>
  <c r="C598" i="1"/>
  <c r="C600" i="1"/>
  <c r="C602" i="1"/>
  <c r="C604" i="1"/>
  <c r="C606" i="1"/>
  <c r="C608" i="1"/>
  <c r="C610" i="1"/>
  <c r="C612" i="1"/>
  <c r="C614" i="1"/>
  <c r="C616" i="1"/>
  <c r="C618" i="1"/>
  <c r="C2" i="1"/>
  <c r="B4" i="1"/>
  <c r="B6" i="1"/>
  <c r="B8" i="1"/>
  <c r="B10" i="1"/>
  <c r="B12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B58" i="1"/>
  <c r="B60" i="1"/>
  <c r="B62" i="1"/>
  <c r="B64" i="1"/>
  <c r="B66" i="1"/>
  <c r="B68" i="1"/>
  <c r="B70" i="1"/>
  <c r="B72" i="1"/>
  <c r="B74" i="1"/>
  <c r="B76" i="1"/>
  <c r="B78" i="1"/>
  <c r="B80" i="1"/>
  <c r="B82" i="1"/>
  <c r="B84" i="1"/>
  <c r="B86" i="1"/>
  <c r="B88" i="1"/>
  <c r="B90" i="1"/>
  <c r="B92" i="1"/>
  <c r="B94" i="1"/>
  <c r="B96" i="1"/>
  <c r="B98" i="1"/>
  <c r="B100" i="1"/>
  <c r="B102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28" i="1"/>
  <c r="B130" i="1"/>
  <c r="B132" i="1"/>
  <c r="B134" i="1"/>
  <c r="B136" i="1"/>
  <c r="B138" i="1"/>
  <c r="B140" i="1"/>
  <c r="B142" i="1"/>
  <c r="B144" i="1"/>
  <c r="B146" i="1"/>
  <c r="B148" i="1"/>
  <c r="B150" i="1"/>
  <c r="B152" i="1"/>
  <c r="B154" i="1"/>
  <c r="B156" i="1"/>
  <c r="B158" i="1"/>
  <c r="B160" i="1"/>
  <c r="B162" i="1"/>
  <c r="B164" i="1"/>
  <c r="B166" i="1"/>
  <c r="B168" i="1"/>
  <c r="B170" i="1"/>
  <c r="B172" i="1"/>
  <c r="B174" i="1"/>
  <c r="B176" i="1"/>
  <c r="B178" i="1"/>
  <c r="B180" i="1"/>
  <c r="B182" i="1"/>
  <c r="B184" i="1"/>
  <c r="B186" i="1"/>
  <c r="B188" i="1"/>
  <c r="B190" i="1"/>
  <c r="B192" i="1"/>
  <c r="B194" i="1"/>
  <c r="B196" i="1"/>
  <c r="B198" i="1"/>
  <c r="B200" i="1"/>
  <c r="B202" i="1"/>
  <c r="B204" i="1"/>
  <c r="B206" i="1"/>
  <c r="B208" i="1"/>
  <c r="B210" i="1"/>
  <c r="B212" i="1"/>
  <c r="B214" i="1"/>
  <c r="B216" i="1"/>
  <c r="B218" i="1"/>
  <c r="B220" i="1"/>
  <c r="B222" i="1"/>
  <c r="B224" i="1"/>
  <c r="B226" i="1"/>
  <c r="B228" i="1"/>
  <c r="B230" i="1"/>
  <c r="B232" i="1"/>
  <c r="B234" i="1"/>
  <c r="B236" i="1"/>
  <c r="B238" i="1"/>
  <c r="B240" i="1"/>
  <c r="B242" i="1"/>
  <c r="B244" i="1"/>
  <c r="B246" i="1"/>
  <c r="B248" i="1"/>
  <c r="B250" i="1"/>
  <c r="B252" i="1"/>
  <c r="B254" i="1"/>
  <c r="B256" i="1"/>
  <c r="B258" i="1"/>
  <c r="B260" i="1"/>
  <c r="B262" i="1"/>
  <c r="B264" i="1"/>
  <c r="B266" i="1"/>
  <c r="B268" i="1"/>
  <c r="B270" i="1"/>
  <c r="B274" i="1"/>
  <c r="B276" i="1"/>
  <c r="B278" i="1"/>
  <c r="B280" i="1"/>
  <c r="B282" i="1"/>
  <c r="B284" i="1"/>
  <c r="B286" i="1"/>
  <c r="B288" i="1"/>
  <c r="B290" i="1"/>
  <c r="B292" i="1"/>
  <c r="B294" i="1"/>
  <c r="B296" i="1"/>
  <c r="B298" i="1"/>
  <c r="B300" i="1"/>
  <c r="B302" i="1"/>
  <c r="B304" i="1"/>
  <c r="B306" i="1"/>
  <c r="B308" i="1"/>
  <c r="B310" i="1"/>
  <c r="B312" i="1"/>
  <c r="B314" i="1"/>
  <c r="B316" i="1"/>
  <c r="B318" i="1"/>
  <c r="B320" i="1"/>
  <c r="B322" i="1"/>
  <c r="B324" i="1"/>
  <c r="B326" i="1"/>
  <c r="B328" i="1"/>
  <c r="B330" i="1"/>
  <c r="B332" i="1"/>
  <c r="B334" i="1"/>
  <c r="B338" i="1"/>
  <c r="B340" i="1"/>
  <c r="B342" i="1"/>
  <c r="B344" i="1"/>
  <c r="B346" i="1"/>
  <c r="B348" i="1"/>
  <c r="B350" i="1"/>
  <c r="B352" i="1"/>
  <c r="B354" i="1"/>
  <c r="B356" i="1"/>
  <c r="B358" i="1"/>
  <c r="B360" i="1"/>
  <c r="B362" i="1"/>
  <c r="B364" i="1"/>
  <c r="B366" i="1"/>
  <c r="B368" i="1"/>
  <c r="B370" i="1"/>
  <c r="B372" i="1"/>
  <c r="B374" i="1"/>
  <c r="B376" i="1"/>
  <c r="B378" i="1"/>
  <c r="B380" i="1"/>
  <c r="B382" i="1"/>
  <c r="B384" i="1"/>
  <c r="B386" i="1"/>
  <c r="B388" i="1"/>
  <c r="B390" i="1"/>
  <c r="B392" i="1"/>
  <c r="B394" i="1"/>
  <c r="B396" i="1"/>
  <c r="B398" i="1"/>
  <c r="B400" i="1"/>
  <c r="B402" i="1"/>
  <c r="B404" i="1"/>
  <c r="B406" i="1"/>
  <c r="B408" i="1"/>
  <c r="B410" i="1"/>
  <c r="B412" i="1"/>
  <c r="B414" i="1"/>
  <c r="B416" i="1"/>
  <c r="B418" i="1"/>
  <c r="B420" i="1"/>
  <c r="B422" i="1"/>
  <c r="B424" i="1"/>
  <c r="B426" i="1"/>
  <c r="B428" i="1"/>
  <c r="B430" i="1"/>
  <c r="B432" i="1"/>
  <c r="B434" i="1"/>
  <c r="B436" i="1"/>
  <c r="B438" i="1"/>
  <c r="B440" i="1"/>
  <c r="B442" i="1"/>
  <c r="B444" i="1"/>
  <c r="B446" i="1"/>
  <c r="B448" i="1"/>
  <c r="B450" i="1"/>
  <c r="B452" i="1"/>
  <c r="B454" i="1"/>
  <c r="B456" i="1"/>
  <c r="B458" i="1"/>
  <c r="B462" i="1"/>
  <c r="B464" i="1"/>
  <c r="B466" i="1"/>
  <c r="B468" i="1"/>
  <c r="B470" i="1"/>
  <c r="B472" i="1"/>
  <c r="B474" i="1"/>
  <c r="B476" i="1"/>
  <c r="B478" i="1"/>
  <c r="B480" i="1"/>
  <c r="B482" i="1"/>
  <c r="B484" i="1"/>
  <c r="B486" i="1"/>
  <c r="B488" i="1"/>
  <c r="B490" i="1"/>
  <c r="B492" i="1"/>
  <c r="B494" i="1"/>
  <c r="B496" i="1"/>
  <c r="B498" i="1"/>
  <c r="B500" i="1"/>
  <c r="B502" i="1"/>
  <c r="B504" i="1"/>
  <c r="B506" i="1"/>
  <c r="B508" i="1"/>
  <c r="B510" i="1"/>
  <c r="B512" i="1"/>
  <c r="B514" i="1"/>
  <c r="B516" i="1"/>
  <c r="B518" i="1"/>
  <c r="B520" i="1"/>
  <c r="B522" i="1"/>
  <c r="B526" i="1"/>
  <c r="B528" i="1"/>
  <c r="B530" i="1"/>
  <c r="B532" i="1"/>
  <c r="B534" i="1"/>
  <c r="B538" i="1"/>
  <c r="B540" i="1"/>
  <c r="B542" i="1"/>
  <c r="B544" i="1"/>
  <c r="B546" i="1"/>
  <c r="B548" i="1"/>
  <c r="B550" i="1"/>
  <c r="B552" i="1"/>
  <c r="B554" i="1"/>
  <c r="B556" i="1"/>
  <c r="B558" i="1"/>
  <c r="B560" i="1"/>
  <c r="B562" i="1"/>
  <c r="B564" i="1"/>
  <c r="B566" i="1"/>
  <c r="B568" i="1"/>
  <c r="B570" i="1"/>
  <c r="B572" i="1"/>
  <c r="B574" i="1"/>
  <c r="B576" i="1"/>
  <c r="B578" i="1"/>
  <c r="B580" i="1"/>
  <c r="B582" i="1"/>
  <c r="B584" i="1"/>
  <c r="B586" i="1"/>
  <c r="B588" i="1"/>
  <c r="B590" i="1"/>
  <c r="B592" i="1"/>
  <c r="B594" i="1"/>
  <c r="B596" i="1"/>
  <c r="B598" i="1"/>
  <c r="B600" i="1"/>
  <c r="B602" i="1"/>
  <c r="B604" i="1"/>
  <c r="B606" i="1"/>
  <c r="B608" i="1"/>
  <c r="B610" i="1"/>
  <c r="B612" i="1"/>
  <c r="B614" i="1"/>
  <c r="B616" i="1"/>
  <c r="B618" i="1"/>
  <c r="B2" i="1"/>
  <c r="I44" i="2"/>
  <c r="I43" i="2"/>
  <c r="I42" i="2"/>
  <c r="I41" i="2"/>
  <c r="I40" i="2"/>
  <c r="I39" i="2"/>
  <c r="I38" i="2"/>
  <c r="I37" i="2"/>
  <c r="H44" i="2"/>
  <c r="H43" i="2"/>
  <c r="H42" i="2"/>
  <c r="H41" i="2"/>
  <c r="H40" i="2"/>
  <c r="H39" i="2"/>
  <c r="H38" i="2"/>
  <c r="H37" i="2"/>
  <c r="I29" i="2"/>
  <c r="H29" i="2"/>
  <c r="I14" i="2"/>
  <c r="H14" i="2"/>
  <c r="I28" i="2"/>
  <c r="I27" i="2"/>
  <c r="I26" i="2"/>
  <c r="I25" i="2"/>
  <c r="I24" i="2"/>
  <c r="I23" i="2"/>
  <c r="I22" i="2"/>
  <c r="H28" i="2"/>
  <c r="H27" i="2"/>
  <c r="H26" i="2"/>
  <c r="H25" i="2"/>
  <c r="H24" i="2"/>
  <c r="H23" i="2"/>
  <c r="H22" i="2"/>
  <c r="H8" i="2"/>
  <c r="I9" i="2"/>
  <c r="H9" i="2"/>
  <c r="I7" i="2"/>
  <c r="H7" i="2"/>
  <c r="H11" i="2"/>
  <c r="I10" i="2"/>
  <c r="H10" i="2"/>
  <c r="I13" i="2"/>
  <c r="I8" i="2"/>
  <c r="H13" i="2"/>
  <c r="I11" i="2"/>
  <c r="I12" i="2"/>
  <c r="H12" i="2"/>
</calcChain>
</file>

<file path=xl/sharedStrings.xml><?xml version="1.0" encoding="utf-8"?>
<sst xmlns="http://schemas.openxmlformats.org/spreadsheetml/2006/main" count="1614" uniqueCount="28">
  <si>
    <t>Data de Abertura</t>
  </si>
  <si>
    <t>Mês Abertura</t>
  </si>
  <si>
    <t>Ano Abertura</t>
  </si>
  <si>
    <t>Data Finalização</t>
  </si>
  <si>
    <t>Mês Finalização</t>
  </si>
  <si>
    <t>Ano Finalização</t>
  </si>
  <si>
    <t>Situação</t>
  </si>
  <si>
    <t>Código</t>
  </si>
  <si>
    <t>Fluxo</t>
  </si>
  <si>
    <t>Prazo Atendimento</t>
  </si>
  <si>
    <t>Deferido</t>
  </si>
  <si>
    <t>Indeferido</t>
  </si>
  <si>
    <t>Manual</t>
  </si>
  <si>
    <t>Automático</t>
  </si>
  <si>
    <t>Situação_Prazo_Atendimento</t>
  </si>
  <si>
    <t>Valor</t>
  </si>
  <si>
    <t>Rótulos de Linha</t>
  </si>
  <si>
    <t>Total Geral</t>
  </si>
  <si>
    <t>Contagem de Situação</t>
  </si>
  <si>
    <t>Rótulos de Coluna</t>
  </si>
  <si>
    <t>19L</t>
  </si>
  <si>
    <t>87I</t>
  </si>
  <si>
    <t>No Prazo</t>
  </si>
  <si>
    <t>(Vários itens)</t>
  </si>
  <si>
    <t>Contagem de Fluxo</t>
  </si>
  <si>
    <t>Contagem de Situação_Prazo_Atendimento</t>
  </si>
  <si>
    <t>Em Atraso</t>
  </si>
  <si>
    <t>Contagem de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</si>
</sst>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Personalizado" pivot="0" table="0" count="10" xr9:uid="{CD1A51AF-714E-42BE-A242-DD0C347CE34A}">
      <tableStyleElement type="wholeTable" dxfId="18"/>
      <tableStyleElement type="headerRow" dxfId="17"/>
    </tableStyle>
  </tableStyles>
  <colors>
    <mruColors>
      <color rgb="FF0099C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63377788628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ersonalizad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[Dashboard_SaqueD.xlsx]Controller!Tabela_Protocolos_Por_Mes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Controller!$B$51:$B$63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Controller!$C$51:$C$63</c:f>
              <c:numCache>
                <c:formatCode>General</c:formatCode>
                <c:ptCount val="12"/>
                <c:pt idx="0">
                  <c:v>28</c:v>
                </c:pt>
                <c:pt idx="1">
                  <c:v>26</c:v>
                </c:pt>
                <c:pt idx="2">
                  <c:v>32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38</c:v>
                </c:pt>
                <c:pt idx="7">
                  <c:v>40</c:v>
                </c:pt>
                <c:pt idx="8">
                  <c:v>32</c:v>
                </c:pt>
                <c:pt idx="9">
                  <c:v>34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297-9C8E-7AB739D1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overlap val="-27"/>
        <c:axId val="1669175968"/>
        <c:axId val="1400146288"/>
      </c:barChart>
      <c:catAx>
        <c:axId val="166917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0146288"/>
        <c:crosses val="autoZero"/>
        <c:auto val="1"/>
        <c:lblAlgn val="ctr"/>
        <c:lblOffset val="100"/>
        <c:noMultiLvlLbl val="0"/>
      </c:catAx>
      <c:valAx>
        <c:axId val="1400146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917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Controller!$H$6</c:f>
              <c:strCache>
                <c:ptCount val="1"/>
                <c:pt idx="0">
                  <c:v>Deferido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Controller!$G$7:$G$14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19L</c:v>
                </c:pt>
                <c:pt idx="5">
                  <c:v>23</c:v>
                </c:pt>
                <c:pt idx="6">
                  <c:v>86</c:v>
                </c:pt>
                <c:pt idx="7">
                  <c:v>87I</c:v>
                </c:pt>
              </c:strCache>
            </c:strRef>
          </c:cat>
          <c:val>
            <c:numRef>
              <c:f>Controller!$H$7:$H$14</c:f>
              <c:numCache>
                <c:formatCode>General</c:formatCode>
                <c:ptCount val="8"/>
                <c:pt idx="0">
                  <c:v>0.61538461538461542</c:v>
                </c:pt>
                <c:pt idx="1">
                  <c:v>0.33333333333333331</c:v>
                </c:pt>
                <c:pt idx="2">
                  <c:v>0.6</c:v>
                </c:pt>
                <c:pt idx="3">
                  <c:v>0.5625</c:v>
                </c:pt>
                <c:pt idx="4">
                  <c:v>0.53097345132743368</c:v>
                </c:pt>
                <c:pt idx="5">
                  <c:v>0.68571428571428572</c:v>
                </c:pt>
                <c:pt idx="6">
                  <c:v>0.68181818181818177</c:v>
                </c:pt>
                <c:pt idx="7">
                  <c:v>0.47619047619047616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2-4A56-B233-0EFDFF1B721E}"/>
            </c:ext>
          </c:extLst>
        </c:ser>
        <c:ser>
          <c:idx val="1"/>
          <c:order val="1"/>
          <c:tx>
            <c:strRef>
              <c:f>Controller!$I$6</c:f>
              <c:strCache>
                <c:ptCount val="1"/>
                <c:pt idx="0">
                  <c:v>Indeferido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Controller!$G$7:$G$14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19L</c:v>
                </c:pt>
                <c:pt idx="5">
                  <c:v>23</c:v>
                </c:pt>
                <c:pt idx="6">
                  <c:v>86</c:v>
                </c:pt>
                <c:pt idx="7">
                  <c:v>87I</c:v>
                </c:pt>
              </c:strCache>
            </c:strRef>
          </c:cat>
          <c:val>
            <c:numRef>
              <c:f>Controller!$I$7:$I$14</c:f>
              <c:numCache>
                <c:formatCode>General</c:formatCode>
                <c:ptCount val="8"/>
                <c:pt idx="0">
                  <c:v>0.38461538461538464</c:v>
                </c:pt>
                <c:pt idx="1">
                  <c:v>0.66666666666666663</c:v>
                </c:pt>
                <c:pt idx="2">
                  <c:v>0.4</c:v>
                </c:pt>
                <c:pt idx="3">
                  <c:v>0.4375</c:v>
                </c:pt>
                <c:pt idx="4">
                  <c:v>0.46902654867256638</c:v>
                </c:pt>
                <c:pt idx="5">
                  <c:v>0.31428571428571428</c:v>
                </c:pt>
                <c:pt idx="6">
                  <c:v>0.31818181818181818</c:v>
                </c:pt>
                <c:pt idx="7">
                  <c:v>0.52380952380952384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2-4A56-B233-0EFDFF1B72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9575584"/>
        <c:axId val="1605640592"/>
      </c:barChart>
      <c:catAx>
        <c:axId val="4495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5640592"/>
        <c:crosses val="autoZero"/>
        <c:auto val="1"/>
        <c:lblAlgn val="ctr"/>
        <c:lblOffset val="100"/>
        <c:noMultiLvlLbl val="0"/>
      </c:catAx>
      <c:valAx>
        <c:axId val="16056405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495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Controller!$H$21</c:f>
              <c:strCache>
                <c:ptCount val="1"/>
                <c:pt idx="0">
                  <c:v>Automático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Controller!$G$22:$G$29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23</c:v>
                </c:pt>
                <c:pt idx="5">
                  <c:v>86</c:v>
                </c:pt>
                <c:pt idx="6">
                  <c:v>19L</c:v>
                </c:pt>
                <c:pt idx="7">
                  <c:v>87I</c:v>
                </c:pt>
              </c:strCache>
            </c:strRef>
          </c:cat>
          <c:val>
            <c:numRef>
              <c:f>Controller!$H$22:$H$29</c:f>
              <c:numCache>
                <c:formatCode>General</c:formatCode>
                <c:ptCount val="8"/>
                <c:pt idx="0">
                  <c:v>0.61538461538461542</c:v>
                </c:pt>
                <c:pt idx="1">
                  <c:v>0.16666666666666666</c:v>
                </c:pt>
                <c:pt idx="2">
                  <c:v>0.58181818181818179</c:v>
                </c:pt>
                <c:pt idx="3">
                  <c:v>0.3125</c:v>
                </c:pt>
                <c:pt idx="4">
                  <c:v>0.6</c:v>
                </c:pt>
                <c:pt idx="5">
                  <c:v>0.59090909090909094</c:v>
                </c:pt>
                <c:pt idx="6">
                  <c:v>0.54867256637168138</c:v>
                </c:pt>
                <c:pt idx="7">
                  <c:v>0.52380952380952384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5-4F17-8CAE-7A4D178F3BDC}"/>
            </c:ext>
          </c:extLst>
        </c:ser>
        <c:ser>
          <c:idx val="1"/>
          <c:order val="1"/>
          <c:tx>
            <c:strRef>
              <c:f>Controller!$I$21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Controller!$G$22:$G$29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23</c:v>
                </c:pt>
                <c:pt idx="5">
                  <c:v>86</c:v>
                </c:pt>
                <c:pt idx="6">
                  <c:v>19L</c:v>
                </c:pt>
                <c:pt idx="7">
                  <c:v>87I</c:v>
                </c:pt>
              </c:strCache>
            </c:strRef>
          </c:cat>
          <c:val>
            <c:numRef>
              <c:f>Controller!$I$22:$I$29</c:f>
              <c:numCache>
                <c:formatCode>General</c:formatCode>
                <c:ptCount val="8"/>
                <c:pt idx="0">
                  <c:v>0.38461538461538464</c:v>
                </c:pt>
                <c:pt idx="1">
                  <c:v>0.83333333333333337</c:v>
                </c:pt>
                <c:pt idx="2">
                  <c:v>0.41818181818181815</c:v>
                </c:pt>
                <c:pt idx="3">
                  <c:v>0.6875</c:v>
                </c:pt>
                <c:pt idx="4">
                  <c:v>0.4</c:v>
                </c:pt>
                <c:pt idx="5">
                  <c:v>0.40909090909090912</c:v>
                </c:pt>
                <c:pt idx="6">
                  <c:v>0.45132743362831856</c:v>
                </c:pt>
                <c:pt idx="7">
                  <c:v>0.47619047619047616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5-4F17-8CAE-7A4D178F3B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9575584"/>
        <c:axId val="1605640592"/>
      </c:barChart>
      <c:catAx>
        <c:axId val="4495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5640592"/>
        <c:crosses val="autoZero"/>
        <c:auto val="1"/>
        <c:lblAlgn val="ctr"/>
        <c:lblOffset val="100"/>
        <c:noMultiLvlLbl val="0"/>
      </c:catAx>
      <c:valAx>
        <c:axId val="16056405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495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Controller!$H$36</c:f>
              <c:strCache>
                <c:ptCount val="1"/>
                <c:pt idx="0">
                  <c:v>Em Atraso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Controller!$G$37:$G$44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23</c:v>
                </c:pt>
                <c:pt idx="5">
                  <c:v>86</c:v>
                </c:pt>
                <c:pt idx="6">
                  <c:v>19L</c:v>
                </c:pt>
                <c:pt idx="7">
                  <c:v>87I</c:v>
                </c:pt>
              </c:strCache>
            </c:strRef>
          </c:cat>
          <c:val>
            <c:numRef>
              <c:f>Controller!$H$37:$H$44</c:f>
              <c:numCache>
                <c:formatCode>General</c:formatCode>
                <c:ptCount val="8"/>
                <c:pt idx="0">
                  <c:v>0.61538461538461542</c:v>
                </c:pt>
                <c:pt idx="1">
                  <c:v>0.33333333333333331</c:v>
                </c:pt>
                <c:pt idx="2">
                  <c:v>0.52727272727272723</c:v>
                </c:pt>
                <c:pt idx="3">
                  <c:v>0.625</c:v>
                </c:pt>
                <c:pt idx="4">
                  <c:v>0.6</c:v>
                </c:pt>
                <c:pt idx="5">
                  <c:v>0.31818181818181818</c:v>
                </c:pt>
                <c:pt idx="6">
                  <c:v>0.63716814159292035</c:v>
                </c:pt>
                <c:pt idx="7">
                  <c:v>0.19047619047619047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3-4618-8DF3-991A4BE88E8F}"/>
            </c:ext>
          </c:extLst>
        </c:ser>
        <c:ser>
          <c:idx val="1"/>
          <c:order val="1"/>
          <c:tx>
            <c:strRef>
              <c:f>Controller!$I$36</c:f>
              <c:strCache>
                <c:ptCount val="1"/>
                <c:pt idx="0">
                  <c:v>No Prazo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Controller!$G$37:$G$44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23</c:v>
                </c:pt>
                <c:pt idx="5">
                  <c:v>86</c:v>
                </c:pt>
                <c:pt idx="6">
                  <c:v>19L</c:v>
                </c:pt>
                <c:pt idx="7">
                  <c:v>87I</c:v>
                </c:pt>
              </c:strCache>
            </c:strRef>
          </c:cat>
          <c:val>
            <c:numRef>
              <c:f>Controller!$I$37:$I$44</c:f>
              <c:numCache>
                <c:formatCode>General</c:formatCode>
                <c:ptCount val="8"/>
                <c:pt idx="0">
                  <c:v>0.38461538461538464</c:v>
                </c:pt>
                <c:pt idx="1">
                  <c:v>0.66666666666666663</c:v>
                </c:pt>
                <c:pt idx="2">
                  <c:v>0.47272727272727272</c:v>
                </c:pt>
                <c:pt idx="3">
                  <c:v>0.375</c:v>
                </c:pt>
                <c:pt idx="4">
                  <c:v>0.4</c:v>
                </c:pt>
                <c:pt idx="5">
                  <c:v>0.68181818181818177</c:v>
                </c:pt>
                <c:pt idx="6">
                  <c:v>0.36283185840707965</c:v>
                </c:pt>
                <c:pt idx="7">
                  <c:v>0.80952380952380953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3-4618-8DF3-991A4BE88E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9575584"/>
        <c:axId val="1605640592"/>
      </c:barChart>
      <c:catAx>
        <c:axId val="4495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5640592"/>
        <c:crosses val="autoZero"/>
        <c:auto val="1"/>
        <c:lblAlgn val="ctr"/>
        <c:lblOffset val="100"/>
        <c:noMultiLvlLbl val="0"/>
      </c:catAx>
      <c:valAx>
        <c:axId val="16056405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495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3" Type="http://schemas.openxmlformats.org/officeDocument/2006/relationships/chart" Target="../charts/chart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11" Type="http://schemas.openxmlformats.org/officeDocument/2006/relationships/image" Target="../media/image7.svg"/><Relationship Id="rId5" Type="http://schemas.openxmlformats.org/officeDocument/2006/relationships/image" Target="../media/image3.svg"/><Relationship Id="rId10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356505</xdr:colOff>
      <xdr:row>34</xdr:row>
      <xdr:rowOff>2722</xdr:rowOff>
    </xdr:from>
    <xdr:to>
      <xdr:col>35</xdr:col>
      <xdr:colOff>261255</xdr:colOff>
      <xdr:row>48</xdr:row>
      <xdr:rowOff>0</xdr:rowOff>
    </xdr:to>
    <xdr:sp macro="" textlink="">
      <xdr:nvSpPr>
        <xdr:cNvPr id="49" name="Retângulo 48">
          <a:extLst>
            <a:ext uri="{FF2B5EF4-FFF2-40B4-BE49-F238E27FC236}">
              <a16:creationId xmlns:a16="http://schemas.microsoft.com/office/drawing/2014/main" id="{727EEA22-C625-9FAA-DE65-3BEB8591093E}"/>
            </a:ext>
          </a:extLst>
        </xdr:cNvPr>
        <xdr:cNvSpPr/>
      </xdr:nvSpPr>
      <xdr:spPr>
        <a:xfrm>
          <a:off x="2193469" y="6479722"/>
          <a:ext cx="19499036" cy="266427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356505</xdr:colOff>
      <xdr:row>7</xdr:row>
      <xdr:rowOff>54429</xdr:rowOff>
    </xdr:from>
    <xdr:to>
      <xdr:col>35</xdr:col>
      <xdr:colOff>261255</xdr:colOff>
      <xdr:row>27</xdr:row>
      <xdr:rowOff>108857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D8F09E1D-591C-EA6E-2FDF-625697653567}"/>
            </a:ext>
          </a:extLst>
        </xdr:cNvPr>
        <xdr:cNvSpPr/>
      </xdr:nvSpPr>
      <xdr:spPr>
        <a:xfrm>
          <a:off x="2193469" y="1387929"/>
          <a:ext cx="19499036" cy="386442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563338</xdr:colOff>
      <xdr:row>13</xdr:row>
      <xdr:rowOff>163286</xdr:rowOff>
    </xdr:from>
    <xdr:to>
      <xdr:col>7</xdr:col>
      <xdr:colOff>108858</xdr:colOff>
      <xdr:row>26</xdr:row>
      <xdr:rowOff>40821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Abertura">
              <a:extLst>
                <a:ext uri="{FF2B5EF4-FFF2-40B4-BE49-F238E27FC236}">
                  <a16:creationId xmlns:a16="http://schemas.microsoft.com/office/drawing/2014/main" id="{0171F94B-8A98-4906-BFC8-CF4528C802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Aber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0302" y="2639786"/>
              <a:ext cx="1994806" cy="2354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551430</xdr:colOff>
      <xdr:row>8</xdr:row>
      <xdr:rowOff>54428</xdr:rowOff>
    </xdr:from>
    <xdr:to>
      <xdr:col>7</xdr:col>
      <xdr:colOff>136071</xdr:colOff>
      <xdr:row>13</xdr:row>
      <xdr:rowOff>149680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Abertura">
              <a:extLst>
                <a:ext uri="{FF2B5EF4-FFF2-40B4-BE49-F238E27FC236}">
                  <a16:creationId xmlns:a16="http://schemas.microsoft.com/office/drawing/2014/main" id="{C4B03B1A-D51D-423A-8E26-4CEB53C7EC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Aber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8394" y="1578428"/>
              <a:ext cx="2033927" cy="1047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7</xdr:col>
      <xdr:colOff>539182</xdr:colOff>
      <xdr:row>31</xdr:row>
      <xdr:rowOff>58172</xdr:rowOff>
    </xdr:from>
    <xdr:to>
      <xdr:col>16</xdr:col>
      <xdr:colOff>435428</xdr:colOff>
      <xdr:row>47</xdr:row>
      <xdr:rowOff>95250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1802B1D7-2358-C12A-8C7B-D6831B996918}"/>
            </a:ext>
          </a:extLst>
        </xdr:cNvPr>
        <xdr:cNvGrpSpPr/>
      </xdr:nvGrpSpPr>
      <xdr:grpSpPr>
        <a:xfrm>
          <a:off x="4825432" y="5963672"/>
          <a:ext cx="5407139" cy="3085078"/>
          <a:chOff x="2335325" y="5977279"/>
          <a:chExt cx="5407139" cy="3085078"/>
        </a:xfrm>
      </xdr:grpSpPr>
      <xdr:sp macro="" textlink="">
        <xdr:nvSpPr>
          <xdr:cNvPr id="33" name="Retângulo 32">
            <a:extLst>
              <a:ext uri="{FF2B5EF4-FFF2-40B4-BE49-F238E27FC236}">
                <a16:creationId xmlns:a16="http://schemas.microsoft.com/office/drawing/2014/main" id="{8CD0D9D5-90C7-6384-2134-4FD39BD60F74}"/>
              </a:ext>
            </a:extLst>
          </xdr:cNvPr>
          <xdr:cNvSpPr/>
        </xdr:nvSpPr>
        <xdr:spPr>
          <a:xfrm>
            <a:off x="2335325" y="6388215"/>
            <a:ext cx="5393532" cy="266223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4" name="Retângulo 33">
            <a:extLst>
              <a:ext uri="{FF2B5EF4-FFF2-40B4-BE49-F238E27FC236}">
                <a16:creationId xmlns:a16="http://schemas.microsoft.com/office/drawing/2014/main" id="{5949A994-606A-BE51-8B3D-CA768A82D13C}"/>
              </a:ext>
            </a:extLst>
          </xdr:cNvPr>
          <xdr:cNvSpPr/>
        </xdr:nvSpPr>
        <xdr:spPr>
          <a:xfrm>
            <a:off x="2381250" y="5977279"/>
            <a:ext cx="5361214" cy="523875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EECCD321-DCC7-DD12-0FED-C209B3673AEB}"/>
              </a:ext>
            </a:extLst>
          </xdr:cNvPr>
          <xdr:cNvSpPr txBox="1"/>
        </xdr:nvSpPr>
        <xdr:spPr>
          <a:xfrm>
            <a:off x="2661963" y="6110629"/>
            <a:ext cx="4234407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600" b="1" cap="all" baseline="0">
                <a:solidFill>
                  <a:schemeClr val="bg1"/>
                </a:solidFill>
              </a:rPr>
              <a:t>Protocolos por mês</a:t>
            </a:r>
          </a:p>
        </xdr:txBody>
      </xdr:sp>
      <xdr:graphicFrame macro="">
        <xdr:nvGraphicFramePr>
          <xdr:cNvPr id="28" name="Gráfico 27">
            <a:extLst>
              <a:ext uri="{FF2B5EF4-FFF2-40B4-BE49-F238E27FC236}">
                <a16:creationId xmlns:a16="http://schemas.microsoft.com/office/drawing/2014/main" id="{AE32F804-1467-4C64-A80B-3D544745C4CD}"/>
              </a:ext>
            </a:extLst>
          </xdr:cNvPr>
          <xdr:cNvGraphicFramePr>
            <a:graphicFrameLocks/>
          </xdr:cNvGraphicFramePr>
        </xdr:nvGraphicFramePr>
        <xdr:xfrm>
          <a:off x="2490107" y="6653893"/>
          <a:ext cx="5156093" cy="240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3</xdr:col>
      <xdr:colOff>560970</xdr:colOff>
      <xdr:row>34</xdr:row>
      <xdr:rowOff>27214</xdr:rowOff>
    </xdr:from>
    <xdr:to>
      <xdr:col>7</xdr:col>
      <xdr:colOff>122463</xdr:colOff>
      <xdr:row>47</xdr:row>
      <xdr:rowOff>108857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6" name="Código">
              <a:extLst>
                <a:ext uri="{FF2B5EF4-FFF2-40B4-BE49-F238E27FC236}">
                  <a16:creationId xmlns:a16="http://schemas.microsoft.com/office/drawing/2014/main" id="{99871148-E5D6-49C4-9CC1-E0B4FC2542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ódi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7934" y="6504214"/>
              <a:ext cx="2010779" cy="25581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117361</xdr:colOff>
      <xdr:row>1</xdr:row>
      <xdr:rowOff>54429</xdr:rowOff>
    </xdr:from>
    <xdr:to>
      <xdr:col>2</xdr:col>
      <xdr:colOff>470118</xdr:colOff>
      <xdr:row>8</xdr:row>
      <xdr:rowOff>190499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F8F6803E-D230-3317-7015-35322D6A3B97}"/>
            </a:ext>
          </a:extLst>
        </xdr:cNvPr>
        <xdr:cNvSpPr/>
      </xdr:nvSpPr>
      <xdr:spPr>
        <a:xfrm>
          <a:off x="117361" y="244929"/>
          <a:ext cx="1577400" cy="146957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299357</xdr:colOff>
      <xdr:row>0</xdr:row>
      <xdr:rowOff>131680</xdr:rowOff>
    </xdr:from>
    <xdr:to>
      <xdr:col>2</xdr:col>
      <xdr:colOff>421278</xdr:colOff>
      <xdr:row>8</xdr:row>
      <xdr:rowOff>176892</xdr:rowOff>
    </xdr:to>
    <xdr:pic>
      <xdr:nvPicPr>
        <xdr:cNvPr id="41" name="Imagem 40" descr="Imagens Personagem De Desenho Animado 3d PNG e Vetor, com Fundo  Transparente Para Download Grátis | Pngtree">
          <a:extLst>
            <a:ext uri="{FF2B5EF4-FFF2-40B4-BE49-F238E27FC236}">
              <a16:creationId xmlns:a16="http://schemas.microsoft.com/office/drawing/2014/main" id="{4366C7EB-8481-188F-654E-78E25C492F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64" r="17489" b="35320"/>
        <a:stretch/>
      </xdr:blipFill>
      <xdr:spPr bwMode="auto">
        <a:xfrm>
          <a:off x="299357" y="131680"/>
          <a:ext cx="1346564" cy="156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538161</xdr:colOff>
      <xdr:row>4</xdr:row>
      <xdr:rowOff>91166</xdr:rowOff>
    </xdr:from>
    <xdr:to>
      <xdr:col>16</xdr:col>
      <xdr:colOff>400049</xdr:colOff>
      <xdr:row>27</xdr:row>
      <xdr:rowOff>81641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78BEF4A7-5FAC-7A28-FA6E-5810BC2A094C}"/>
            </a:ext>
          </a:extLst>
        </xdr:cNvPr>
        <xdr:cNvGrpSpPr/>
      </xdr:nvGrpSpPr>
      <xdr:grpSpPr>
        <a:xfrm>
          <a:off x="4824411" y="853166"/>
          <a:ext cx="5372781" cy="4371975"/>
          <a:chOff x="2375126" y="1220559"/>
          <a:chExt cx="5372781" cy="4371975"/>
        </a:xfrm>
      </xdr:grpSpPr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21E674CF-6D5C-86AE-7B21-3D3EEC7A57AA}"/>
              </a:ext>
            </a:extLst>
          </xdr:cNvPr>
          <xdr:cNvSpPr/>
        </xdr:nvSpPr>
        <xdr:spPr>
          <a:xfrm>
            <a:off x="2375126" y="1658708"/>
            <a:ext cx="5358493" cy="393382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A6912224-DF5E-4909-F743-C14AE1ACB38B}"/>
              </a:ext>
            </a:extLst>
          </xdr:cNvPr>
          <xdr:cNvSpPr/>
        </xdr:nvSpPr>
        <xdr:spPr>
          <a:xfrm>
            <a:off x="2375126" y="1220559"/>
            <a:ext cx="5372781" cy="523875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B79DB2C3-466D-D5B4-B5DD-1D3CD1907FE5}"/>
              </a:ext>
            </a:extLst>
          </xdr:cNvPr>
          <xdr:cNvSpPr txBox="1"/>
        </xdr:nvSpPr>
        <xdr:spPr>
          <a:xfrm>
            <a:off x="2582636" y="1353909"/>
            <a:ext cx="4233473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600" b="1" cap="all" normalizeH="0" baseline="0">
                <a:solidFill>
                  <a:schemeClr val="bg1"/>
                </a:solidFill>
              </a:rPr>
              <a:t>deferimento e indeferimento por código</a:t>
            </a:r>
            <a:endParaRPr lang="pt-BR" sz="1600" b="1" cap="all" normalizeH="0">
              <a:solidFill>
                <a:schemeClr val="bg1"/>
              </a:solidFill>
            </a:endParaRPr>
          </a:p>
        </xdr:txBody>
      </xdr:sp>
      <xdr:graphicFrame macro="">
        <xdr:nvGraphicFramePr>
          <xdr:cNvPr id="22" name="Gráfico 21">
            <a:extLst>
              <a:ext uri="{FF2B5EF4-FFF2-40B4-BE49-F238E27FC236}">
                <a16:creationId xmlns:a16="http://schemas.microsoft.com/office/drawing/2014/main" id="{8D15354D-B534-467D-8C58-19C1524BC74B}"/>
              </a:ext>
            </a:extLst>
          </xdr:cNvPr>
          <xdr:cNvGraphicFramePr>
            <a:graphicFrameLocks/>
          </xdr:cNvGraphicFramePr>
        </xdr:nvGraphicFramePr>
        <xdr:xfrm>
          <a:off x="2496910" y="1842065"/>
          <a:ext cx="5122409" cy="36960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pic>
        <xdr:nvPicPr>
          <xdr:cNvPr id="38" name="Gráfico 37" descr="Ícone do menu de hambúrguer com preenchimento sólido">
            <a:extLst>
              <a:ext uri="{FF2B5EF4-FFF2-40B4-BE49-F238E27FC236}">
                <a16:creationId xmlns:a16="http://schemas.microsoft.com/office/drawing/2014/main" id="{F4F3297E-5A3D-7198-43B2-AC660413EA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7187975" y="1246751"/>
            <a:ext cx="467065" cy="461963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178593</xdr:colOff>
      <xdr:row>4</xdr:row>
      <xdr:rowOff>77899</xdr:rowOff>
    </xdr:from>
    <xdr:to>
      <xdr:col>26</xdr:col>
      <xdr:colOff>40480</xdr:colOff>
      <xdr:row>27</xdr:row>
      <xdr:rowOff>108856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7F76AAE3-261E-FC6E-45AC-A067BE4EB45B}"/>
            </a:ext>
          </a:extLst>
        </xdr:cNvPr>
        <xdr:cNvGrpSpPr/>
      </xdr:nvGrpSpPr>
      <xdr:grpSpPr>
        <a:xfrm>
          <a:off x="10588057" y="839899"/>
          <a:ext cx="5372780" cy="4412457"/>
          <a:chOff x="8138772" y="1207292"/>
          <a:chExt cx="5372780" cy="4412457"/>
        </a:xfrm>
      </xdr:grpSpPr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52A86BBD-BA3A-6F6D-4F6C-4D9B16A9AB1E}"/>
              </a:ext>
            </a:extLst>
          </xdr:cNvPr>
          <xdr:cNvSpPr/>
        </xdr:nvSpPr>
        <xdr:spPr>
          <a:xfrm>
            <a:off x="8138772" y="1207292"/>
            <a:ext cx="5358492" cy="441245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8" name="Retângulo 17">
            <a:extLst>
              <a:ext uri="{FF2B5EF4-FFF2-40B4-BE49-F238E27FC236}">
                <a16:creationId xmlns:a16="http://schemas.microsoft.com/office/drawing/2014/main" id="{698BAA28-04AD-602C-F70E-2B9B05F2EC05}"/>
              </a:ext>
            </a:extLst>
          </xdr:cNvPr>
          <xdr:cNvSpPr/>
        </xdr:nvSpPr>
        <xdr:spPr>
          <a:xfrm>
            <a:off x="8138772" y="1218178"/>
            <a:ext cx="5372780" cy="523875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12DE9494-7208-EE45-CA5F-C7C1C4527A3D}"/>
              </a:ext>
            </a:extLst>
          </xdr:cNvPr>
          <xdr:cNvSpPr txBox="1"/>
        </xdr:nvSpPr>
        <xdr:spPr>
          <a:xfrm>
            <a:off x="8341179" y="1351528"/>
            <a:ext cx="4233473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600" b="1" cap="all" baseline="0">
                <a:solidFill>
                  <a:schemeClr val="bg1"/>
                </a:solidFill>
              </a:rPr>
              <a:t>automático e manual por código</a:t>
            </a:r>
            <a:endParaRPr lang="pt-BR" sz="1600" b="1" cap="all">
              <a:solidFill>
                <a:schemeClr val="bg1"/>
              </a:solidFill>
            </a:endParaRPr>
          </a:p>
        </xdr:txBody>
      </xdr:sp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27B21AA9-CEB1-427B-8C23-668F574CD63C}"/>
              </a:ext>
            </a:extLst>
          </xdr:cNvPr>
          <xdr:cNvGraphicFramePr>
            <a:graphicFrameLocks/>
          </xdr:cNvGraphicFramePr>
        </xdr:nvGraphicFramePr>
        <xdr:xfrm>
          <a:off x="8253069" y="1842066"/>
          <a:ext cx="5122409" cy="36824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pic>
        <xdr:nvPicPr>
          <xdr:cNvPr id="39" name="Gráfico 38" descr="Check-In com preenchimento sólido">
            <a:extLst>
              <a:ext uri="{FF2B5EF4-FFF2-40B4-BE49-F238E27FC236}">
                <a16:creationId xmlns:a16="http://schemas.microsoft.com/office/drawing/2014/main" id="{EEBD0708-E849-A5E5-8280-C543A98D30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rcRect/>
          <a:stretch/>
        </xdr:blipFill>
        <xdr:spPr>
          <a:xfrm>
            <a:off x="12927807" y="1256276"/>
            <a:ext cx="461963" cy="461963"/>
          </a:xfrm>
          <a:prstGeom prst="rect">
            <a:avLst/>
          </a:prstGeom>
        </xdr:spPr>
      </xdr:pic>
    </xdr:grpSp>
    <xdr:clientData/>
  </xdr:twoCellAnchor>
  <xdr:twoCellAnchor>
    <xdr:from>
      <xdr:col>26</xdr:col>
      <xdr:colOff>426242</xdr:colOff>
      <xdr:row>4</xdr:row>
      <xdr:rowOff>98310</xdr:rowOff>
    </xdr:from>
    <xdr:to>
      <xdr:col>35</xdr:col>
      <xdr:colOff>288131</xdr:colOff>
      <xdr:row>27</xdr:row>
      <xdr:rowOff>88785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84080BAB-F8B7-3CDF-AAA6-A0594FE816AE}"/>
            </a:ext>
          </a:extLst>
        </xdr:cNvPr>
        <xdr:cNvGrpSpPr/>
      </xdr:nvGrpSpPr>
      <xdr:grpSpPr>
        <a:xfrm>
          <a:off x="16346599" y="860310"/>
          <a:ext cx="5372782" cy="4371975"/>
          <a:chOff x="13897314" y="1227703"/>
          <a:chExt cx="5372782" cy="4371975"/>
        </a:xfrm>
      </xdr:grpSpPr>
      <xdr:sp macro="" textlink="">
        <xdr:nvSpPr>
          <xdr:cNvPr id="25" name="Retângulo 24">
            <a:extLst>
              <a:ext uri="{FF2B5EF4-FFF2-40B4-BE49-F238E27FC236}">
                <a16:creationId xmlns:a16="http://schemas.microsoft.com/office/drawing/2014/main" id="{6F9235A2-A1BF-67C6-B65F-2F4A3E6FE8AB}"/>
              </a:ext>
            </a:extLst>
          </xdr:cNvPr>
          <xdr:cNvSpPr/>
        </xdr:nvSpPr>
        <xdr:spPr>
          <a:xfrm>
            <a:off x="13897314" y="1665852"/>
            <a:ext cx="5358494" cy="393382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0DA58A40-A0ED-3751-E7F3-14F5A08819A2}"/>
              </a:ext>
            </a:extLst>
          </xdr:cNvPr>
          <xdr:cNvSpPr/>
        </xdr:nvSpPr>
        <xdr:spPr>
          <a:xfrm>
            <a:off x="13897314" y="1227703"/>
            <a:ext cx="5372782" cy="523875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C3E88FD8-D41E-7140-378E-5DBD5CF87369}"/>
              </a:ext>
            </a:extLst>
          </xdr:cNvPr>
          <xdr:cNvSpPr txBox="1"/>
        </xdr:nvSpPr>
        <xdr:spPr>
          <a:xfrm>
            <a:off x="14104825" y="1361053"/>
            <a:ext cx="4228369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600" b="1" cap="all" baseline="0">
                <a:solidFill>
                  <a:schemeClr val="bg1"/>
                </a:solidFill>
              </a:rPr>
              <a:t>Em Atraso e No Prazo por código</a:t>
            </a:r>
            <a:endParaRPr lang="pt-BR" sz="1600" b="1" cap="all">
              <a:solidFill>
                <a:schemeClr val="bg1"/>
              </a:solidFill>
            </a:endParaRPr>
          </a:p>
        </xdr:txBody>
      </xdr:sp>
      <xdr:graphicFrame macro="">
        <xdr:nvGraphicFramePr>
          <xdr:cNvPr id="24" name="Gráfico 23">
            <a:extLst>
              <a:ext uri="{FF2B5EF4-FFF2-40B4-BE49-F238E27FC236}">
                <a16:creationId xmlns:a16="http://schemas.microsoft.com/office/drawing/2014/main" id="{CF93BFD1-F516-4C0E-A768-43CC56BD3EEB}"/>
              </a:ext>
            </a:extLst>
          </xdr:cNvPr>
          <xdr:cNvGraphicFramePr>
            <a:graphicFrameLocks/>
          </xdr:cNvGraphicFramePr>
        </xdr:nvGraphicFramePr>
        <xdr:xfrm>
          <a:off x="14066384" y="1818253"/>
          <a:ext cx="5127513" cy="37198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pic>
        <xdr:nvPicPr>
          <xdr:cNvPr id="40" name="Gráfico 39" descr="Blog com preenchimento sólido">
            <a:extLst>
              <a:ext uri="{FF2B5EF4-FFF2-40B4-BE49-F238E27FC236}">
                <a16:creationId xmlns:a16="http://schemas.microsoft.com/office/drawing/2014/main" id="{AAB0E660-7403-2AC9-06EA-E87E5E0EC1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rcRect/>
          <a:stretch/>
        </xdr:blipFill>
        <xdr:spPr>
          <a:xfrm>
            <a:off x="18662537" y="1265801"/>
            <a:ext cx="467066" cy="461963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Martins de Paula Azevedo" refreshedDate="45613.781236458337" createdVersion="8" refreshedVersion="8" minRefreshableVersion="3" recordCount="630" xr:uid="{5C865A01-E112-401D-9A85-22CCDD763C38}">
  <cacheSource type="worksheet">
    <worksheetSource name="Saque_D"/>
  </cacheSource>
  <cacheFields count="12">
    <cacheField name="Data de Abertura" numFmtId="14">
      <sharedItems containsSemiMixedTypes="0" containsNonDate="0" containsDate="1" containsString="0" minDate="2024-01-01T00:00:00" maxDate="2025-05-03T00:00:00"/>
    </cacheField>
    <cacheField name="Mês Abertura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 Abertura" numFmtId="0">
      <sharedItems containsSemiMixedTypes="0" containsString="0" containsNumber="1" containsInteger="1" minValue="2024" maxValue="2025" count="2">
        <n v="2024"/>
        <n v="2025"/>
      </sharedItems>
    </cacheField>
    <cacheField name="Data Finalização" numFmtId="14">
      <sharedItems containsSemiMixedTypes="0" containsNonDate="0" containsDate="1" containsString="0" minDate="2024-01-04T00:00:00" maxDate="2025-05-11T00:00:00"/>
    </cacheField>
    <cacheField name="Mês Finalização" numFmtId="0">
      <sharedItems containsSemiMixedTypes="0" containsString="0" containsNumber="1" containsInteger="1" minValue="1" maxValue="12"/>
    </cacheField>
    <cacheField name="Ano Finalização" numFmtId="0">
      <sharedItems containsSemiMixedTypes="0" containsString="0" containsNumber="1" containsInteger="1" minValue="2024" maxValue="2025"/>
    </cacheField>
    <cacheField name="Prazo Atendimento" numFmtId="1">
      <sharedItems containsSemiMixedTypes="0" containsString="0" containsNumber="1" containsInteger="1" minValue="0" maxValue="61"/>
    </cacheField>
    <cacheField name="Situação_Prazo_Atendimento" numFmtId="1">
      <sharedItems count="2">
        <s v="No Prazo"/>
        <s v="Em Atraso"/>
      </sharedItems>
    </cacheField>
    <cacheField name="Código" numFmtId="0">
      <sharedItems containsMixedTypes="1" containsNumber="1" containsInteger="1" minValue="0" maxValue="86" count="14">
        <n v="2"/>
        <s v="19L"/>
        <n v="23"/>
        <n v="5"/>
        <n v="6"/>
        <n v="4"/>
        <n v="86"/>
        <s v="87I"/>
        <n v="7" u="1"/>
        <n v="0" u="1"/>
        <n v="9" u="1"/>
        <n v="8" u="1"/>
        <n v="1" u="1"/>
        <n v="3" u="1"/>
      </sharedItems>
    </cacheField>
    <cacheField name="Situação" numFmtId="0">
      <sharedItems count="2">
        <s v="Deferido"/>
        <s v="Indeferido"/>
      </sharedItems>
    </cacheField>
    <cacheField name="Fluxo" numFmtId="0">
      <sharedItems count="2">
        <s v="Manual"/>
        <s v="Automático"/>
      </sharedItems>
    </cacheField>
    <cacheField name="Valor" numFmtId="164">
      <sharedItems containsSemiMixedTypes="0" containsString="0" containsNumber="1" minValue="8.4982917376719147" maxValue="99958.383082385291"/>
    </cacheField>
  </cacheFields>
  <extLst>
    <ext xmlns:x14="http://schemas.microsoft.com/office/spreadsheetml/2009/9/main" uri="{725AE2AE-9491-48be-B2B4-4EB974FC3084}">
      <x14:pivotCacheDefinition pivotCacheId="5484368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0">
  <r>
    <d v="2024-01-01T00:00:00"/>
    <x v="0"/>
    <x v="0"/>
    <d v="2024-01-04T00:00:00"/>
    <n v="1"/>
    <n v="2024"/>
    <n v="3"/>
    <x v="0"/>
    <x v="0"/>
    <x v="0"/>
    <x v="0"/>
    <n v="23715.257147603385"/>
  </r>
  <r>
    <d v="2024-01-01T00:00:00"/>
    <x v="0"/>
    <x v="0"/>
    <d v="2024-01-04T00:00:00"/>
    <n v="1"/>
    <n v="2024"/>
    <n v="3"/>
    <x v="0"/>
    <x v="0"/>
    <x v="0"/>
    <x v="0"/>
    <n v="23715.257147603385"/>
  </r>
  <r>
    <d v="2024-01-02T00:00:00"/>
    <x v="0"/>
    <x v="0"/>
    <d v="2024-01-05T00:00:00"/>
    <n v="1"/>
    <n v="2024"/>
    <n v="3"/>
    <x v="0"/>
    <x v="1"/>
    <x v="1"/>
    <x v="1"/>
    <n v="81444.924672875495"/>
  </r>
  <r>
    <d v="2024-01-02T00:00:00"/>
    <x v="0"/>
    <x v="0"/>
    <d v="2024-01-05T00:00:00"/>
    <n v="1"/>
    <n v="2024"/>
    <n v="3"/>
    <x v="0"/>
    <x v="1"/>
    <x v="1"/>
    <x v="1"/>
    <n v="81444.924672875495"/>
  </r>
  <r>
    <d v="2024-01-03T00:00:00"/>
    <x v="0"/>
    <x v="0"/>
    <d v="2024-01-06T00:00:00"/>
    <n v="1"/>
    <n v="2024"/>
    <n v="3"/>
    <x v="0"/>
    <x v="2"/>
    <x v="0"/>
    <x v="0"/>
    <n v="35484.432786674726"/>
  </r>
  <r>
    <d v="2024-01-03T00:00:00"/>
    <x v="0"/>
    <x v="0"/>
    <d v="2024-01-06T00:00:00"/>
    <n v="1"/>
    <n v="2024"/>
    <n v="3"/>
    <x v="0"/>
    <x v="2"/>
    <x v="0"/>
    <x v="0"/>
    <n v="35484.432786674726"/>
  </r>
  <r>
    <d v="2024-01-04T00:00:00"/>
    <x v="0"/>
    <x v="0"/>
    <d v="2024-01-07T00:00:00"/>
    <n v="1"/>
    <n v="2024"/>
    <n v="3"/>
    <x v="0"/>
    <x v="3"/>
    <x v="0"/>
    <x v="1"/>
    <n v="31335.517289326075"/>
  </r>
  <r>
    <d v="2024-01-04T00:00:00"/>
    <x v="0"/>
    <x v="0"/>
    <d v="2024-01-07T00:00:00"/>
    <n v="1"/>
    <n v="2024"/>
    <n v="3"/>
    <x v="0"/>
    <x v="3"/>
    <x v="0"/>
    <x v="1"/>
    <n v="31335.517289326075"/>
  </r>
  <r>
    <d v="2024-01-05T00:00:00"/>
    <x v="0"/>
    <x v="0"/>
    <d v="2024-01-08T00:00:00"/>
    <n v="1"/>
    <n v="2024"/>
    <n v="3"/>
    <x v="0"/>
    <x v="3"/>
    <x v="1"/>
    <x v="0"/>
    <n v="2644.8170453920229"/>
  </r>
  <r>
    <d v="2024-01-05T00:00:00"/>
    <x v="0"/>
    <x v="0"/>
    <d v="2024-01-08T00:00:00"/>
    <n v="1"/>
    <n v="2024"/>
    <n v="3"/>
    <x v="0"/>
    <x v="3"/>
    <x v="1"/>
    <x v="0"/>
    <n v="2644.8170453920229"/>
  </r>
  <r>
    <d v="2024-01-06T00:00:00"/>
    <x v="0"/>
    <x v="0"/>
    <d v="2024-01-09T00:00:00"/>
    <n v="1"/>
    <n v="2024"/>
    <n v="3"/>
    <x v="0"/>
    <x v="2"/>
    <x v="1"/>
    <x v="1"/>
    <n v="9690.6827811419898"/>
  </r>
  <r>
    <d v="2024-01-06T00:00:00"/>
    <x v="0"/>
    <x v="0"/>
    <d v="2024-01-09T00:00:00"/>
    <n v="1"/>
    <n v="2024"/>
    <n v="3"/>
    <x v="0"/>
    <x v="2"/>
    <x v="1"/>
    <x v="1"/>
    <n v="9690.6827811419898"/>
  </r>
  <r>
    <d v="2024-01-07T00:00:00"/>
    <x v="0"/>
    <x v="0"/>
    <d v="2024-01-15T00:00:00"/>
    <n v="1"/>
    <n v="2024"/>
    <n v="8"/>
    <x v="1"/>
    <x v="1"/>
    <x v="1"/>
    <x v="0"/>
    <n v="46164.334430566189"/>
  </r>
  <r>
    <d v="2024-01-07T00:00:00"/>
    <x v="0"/>
    <x v="0"/>
    <d v="2024-01-15T00:00:00"/>
    <n v="1"/>
    <n v="2024"/>
    <n v="8"/>
    <x v="1"/>
    <x v="1"/>
    <x v="1"/>
    <x v="0"/>
    <n v="46164.334430566189"/>
  </r>
  <r>
    <d v="2024-01-08T00:00:00"/>
    <x v="0"/>
    <x v="0"/>
    <d v="2024-01-16T00:00:00"/>
    <n v="1"/>
    <n v="2024"/>
    <n v="8"/>
    <x v="1"/>
    <x v="4"/>
    <x v="1"/>
    <x v="0"/>
    <n v="31078.056228799032"/>
  </r>
  <r>
    <d v="2024-01-08T00:00:00"/>
    <x v="0"/>
    <x v="0"/>
    <d v="2024-01-16T00:00:00"/>
    <n v="1"/>
    <n v="2024"/>
    <n v="8"/>
    <x v="1"/>
    <x v="4"/>
    <x v="1"/>
    <x v="0"/>
    <n v="31078.056228799032"/>
  </r>
  <r>
    <d v="2024-01-09T00:00:00"/>
    <x v="0"/>
    <x v="0"/>
    <d v="2024-01-17T00:00:00"/>
    <n v="1"/>
    <n v="2024"/>
    <n v="8"/>
    <x v="1"/>
    <x v="1"/>
    <x v="0"/>
    <x v="0"/>
    <n v="38072.765215103667"/>
  </r>
  <r>
    <d v="2024-01-09T00:00:00"/>
    <x v="0"/>
    <x v="0"/>
    <d v="2024-01-17T00:00:00"/>
    <n v="1"/>
    <n v="2024"/>
    <n v="8"/>
    <x v="1"/>
    <x v="1"/>
    <x v="0"/>
    <x v="0"/>
    <n v="38072.765215103667"/>
  </r>
  <r>
    <d v="2024-01-10T00:00:00"/>
    <x v="0"/>
    <x v="0"/>
    <d v="2024-01-18T00:00:00"/>
    <n v="1"/>
    <n v="2024"/>
    <n v="8"/>
    <x v="1"/>
    <x v="1"/>
    <x v="1"/>
    <x v="0"/>
    <n v="57291.483257973508"/>
  </r>
  <r>
    <d v="2024-01-10T00:00:00"/>
    <x v="0"/>
    <x v="0"/>
    <d v="2024-01-18T00:00:00"/>
    <n v="1"/>
    <n v="2024"/>
    <n v="8"/>
    <x v="1"/>
    <x v="1"/>
    <x v="1"/>
    <x v="0"/>
    <n v="57291.483257973508"/>
  </r>
  <r>
    <d v="2024-01-11T00:00:00"/>
    <x v="0"/>
    <x v="0"/>
    <d v="2024-01-19T00:00:00"/>
    <n v="1"/>
    <n v="2024"/>
    <n v="8"/>
    <x v="1"/>
    <x v="4"/>
    <x v="0"/>
    <x v="0"/>
    <n v="32110.756211662727"/>
  </r>
  <r>
    <d v="2024-01-11T00:00:00"/>
    <x v="0"/>
    <x v="0"/>
    <d v="2024-01-19T00:00:00"/>
    <n v="1"/>
    <n v="2024"/>
    <n v="8"/>
    <x v="1"/>
    <x v="4"/>
    <x v="0"/>
    <x v="0"/>
    <n v="32110.756211662727"/>
  </r>
  <r>
    <d v="2024-01-12T00:00:00"/>
    <x v="0"/>
    <x v="0"/>
    <d v="2024-01-20T00:00:00"/>
    <n v="1"/>
    <n v="2024"/>
    <n v="8"/>
    <x v="1"/>
    <x v="1"/>
    <x v="0"/>
    <x v="0"/>
    <n v="21522.274878142423"/>
  </r>
  <r>
    <d v="2024-01-12T00:00:00"/>
    <x v="0"/>
    <x v="0"/>
    <d v="2024-01-20T00:00:00"/>
    <n v="1"/>
    <n v="2024"/>
    <n v="8"/>
    <x v="1"/>
    <x v="1"/>
    <x v="0"/>
    <x v="0"/>
    <n v="21522.274878142423"/>
  </r>
  <r>
    <d v="2024-01-13T00:00:00"/>
    <x v="0"/>
    <x v="0"/>
    <d v="2024-01-21T00:00:00"/>
    <n v="1"/>
    <n v="2024"/>
    <n v="8"/>
    <x v="1"/>
    <x v="5"/>
    <x v="0"/>
    <x v="0"/>
    <n v="25273.233016089071"/>
  </r>
  <r>
    <d v="2024-01-13T00:00:00"/>
    <x v="0"/>
    <x v="0"/>
    <d v="2024-01-21T00:00:00"/>
    <n v="1"/>
    <n v="2024"/>
    <n v="8"/>
    <x v="1"/>
    <x v="5"/>
    <x v="0"/>
    <x v="0"/>
    <n v="25273.233016089071"/>
  </r>
  <r>
    <d v="2024-01-14T00:00:00"/>
    <x v="0"/>
    <x v="0"/>
    <d v="2024-01-22T00:00:00"/>
    <n v="1"/>
    <n v="2024"/>
    <n v="8"/>
    <x v="1"/>
    <x v="3"/>
    <x v="0"/>
    <x v="1"/>
    <n v="48629.541546646979"/>
  </r>
  <r>
    <d v="2024-01-14T00:00:00"/>
    <x v="0"/>
    <x v="0"/>
    <d v="2024-01-22T00:00:00"/>
    <n v="1"/>
    <n v="2024"/>
    <n v="8"/>
    <x v="1"/>
    <x v="3"/>
    <x v="0"/>
    <x v="1"/>
    <n v="48629.541546646979"/>
  </r>
  <r>
    <d v="2024-01-15T00:00:00"/>
    <x v="0"/>
    <x v="0"/>
    <d v="2024-01-17T00:00:00"/>
    <n v="1"/>
    <n v="2024"/>
    <n v="2"/>
    <x v="0"/>
    <x v="3"/>
    <x v="0"/>
    <x v="0"/>
    <n v="37835.677290047519"/>
  </r>
  <r>
    <d v="2024-01-15T00:00:00"/>
    <x v="0"/>
    <x v="0"/>
    <d v="2024-01-17T00:00:00"/>
    <n v="1"/>
    <n v="2024"/>
    <n v="2"/>
    <x v="0"/>
    <x v="3"/>
    <x v="0"/>
    <x v="0"/>
    <n v="37835.677290047519"/>
  </r>
  <r>
    <d v="2024-01-16T00:00:00"/>
    <x v="0"/>
    <x v="0"/>
    <d v="2024-01-18T00:00:00"/>
    <n v="1"/>
    <n v="2024"/>
    <n v="2"/>
    <x v="0"/>
    <x v="2"/>
    <x v="0"/>
    <x v="1"/>
    <n v="10543.951790536432"/>
  </r>
  <r>
    <d v="2024-01-16T00:00:00"/>
    <x v="0"/>
    <x v="0"/>
    <d v="2024-01-18T00:00:00"/>
    <n v="1"/>
    <n v="2024"/>
    <n v="2"/>
    <x v="0"/>
    <x v="2"/>
    <x v="0"/>
    <x v="1"/>
    <n v="10543.951790536432"/>
  </r>
  <r>
    <d v="2024-01-17T00:00:00"/>
    <x v="0"/>
    <x v="0"/>
    <d v="2024-01-19T00:00:00"/>
    <n v="1"/>
    <n v="2024"/>
    <n v="2"/>
    <x v="0"/>
    <x v="1"/>
    <x v="0"/>
    <x v="0"/>
    <n v="49867.925460271603"/>
  </r>
  <r>
    <d v="2024-01-17T00:00:00"/>
    <x v="0"/>
    <x v="0"/>
    <d v="2024-01-19T00:00:00"/>
    <n v="1"/>
    <n v="2024"/>
    <n v="2"/>
    <x v="0"/>
    <x v="1"/>
    <x v="0"/>
    <x v="0"/>
    <n v="49867.925460271603"/>
  </r>
  <r>
    <d v="2024-01-18T00:00:00"/>
    <x v="0"/>
    <x v="0"/>
    <d v="2024-01-20T00:00:00"/>
    <n v="1"/>
    <n v="2024"/>
    <n v="2"/>
    <x v="0"/>
    <x v="4"/>
    <x v="0"/>
    <x v="1"/>
    <n v="2519.2548312325312"/>
  </r>
  <r>
    <d v="2024-01-18T00:00:00"/>
    <x v="0"/>
    <x v="0"/>
    <d v="2024-01-20T00:00:00"/>
    <n v="1"/>
    <n v="2024"/>
    <n v="2"/>
    <x v="0"/>
    <x v="4"/>
    <x v="0"/>
    <x v="1"/>
    <n v="2519.2548312325312"/>
  </r>
  <r>
    <d v="2024-01-19T00:00:00"/>
    <x v="0"/>
    <x v="0"/>
    <d v="2024-01-21T00:00:00"/>
    <n v="1"/>
    <n v="2024"/>
    <n v="2"/>
    <x v="0"/>
    <x v="1"/>
    <x v="0"/>
    <x v="1"/>
    <n v="36931.651679400733"/>
  </r>
  <r>
    <d v="2024-01-19T00:00:00"/>
    <x v="0"/>
    <x v="0"/>
    <d v="2024-01-21T00:00:00"/>
    <n v="1"/>
    <n v="2024"/>
    <n v="2"/>
    <x v="0"/>
    <x v="1"/>
    <x v="0"/>
    <x v="1"/>
    <n v="36931.651679400733"/>
  </r>
  <r>
    <d v="2024-01-20T00:00:00"/>
    <x v="0"/>
    <x v="0"/>
    <d v="2024-01-22T00:00:00"/>
    <n v="1"/>
    <n v="2024"/>
    <n v="2"/>
    <x v="0"/>
    <x v="1"/>
    <x v="0"/>
    <x v="1"/>
    <n v="2363.0597890874014"/>
  </r>
  <r>
    <d v="2024-01-20T00:00:00"/>
    <x v="0"/>
    <x v="0"/>
    <d v="2024-01-22T00:00:00"/>
    <n v="1"/>
    <n v="2024"/>
    <n v="2"/>
    <x v="0"/>
    <x v="1"/>
    <x v="0"/>
    <x v="1"/>
    <n v="2363.0597890874014"/>
  </r>
  <r>
    <d v="2024-01-21T00:00:00"/>
    <x v="0"/>
    <x v="0"/>
    <d v="2024-01-23T00:00:00"/>
    <n v="1"/>
    <n v="2024"/>
    <n v="2"/>
    <x v="0"/>
    <x v="0"/>
    <x v="0"/>
    <x v="1"/>
    <n v="3752.0913660130441"/>
  </r>
  <r>
    <d v="2024-01-21T00:00:00"/>
    <x v="0"/>
    <x v="0"/>
    <d v="2024-01-23T00:00:00"/>
    <n v="1"/>
    <n v="2024"/>
    <n v="2"/>
    <x v="0"/>
    <x v="0"/>
    <x v="0"/>
    <x v="1"/>
    <n v="3752.0913660130441"/>
  </r>
  <r>
    <d v="2024-01-22T00:00:00"/>
    <x v="0"/>
    <x v="0"/>
    <d v="2024-01-24T00:00:00"/>
    <n v="1"/>
    <n v="2024"/>
    <n v="2"/>
    <x v="0"/>
    <x v="1"/>
    <x v="0"/>
    <x v="1"/>
    <n v="8745.4446144220929"/>
  </r>
  <r>
    <d v="2024-01-22T00:00:00"/>
    <x v="0"/>
    <x v="0"/>
    <d v="2024-01-24T00:00:00"/>
    <n v="1"/>
    <n v="2024"/>
    <n v="2"/>
    <x v="0"/>
    <x v="1"/>
    <x v="0"/>
    <x v="1"/>
    <n v="8745.4446144220929"/>
  </r>
  <r>
    <d v="2024-01-23T00:00:00"/>
    <x v="0"/>
    <x v="0"/>
    <d v="2024-01-25T00:00:00"/>
    <n v="1"/>
    <n v="2024"/>
    <n v="2"/>
    <x v="0"/>
    <x v="2"/>
    <x v="0"/>
    <x v="1"/>
    <n v="46788.385641360423"/>
  </r>
  <r>
    <d v="2024-01-23T00:00:00"/>
    <x v="0"/>
    <x v="0"/>
    <d v="2024-01-25T00:00:00"/>
    <n v="1"/>
    <n v="2024"/>
    <n v="2"/>
    <x v="0"/>
    <x v="2"/>
    <x v="0"/>
    <x v="1"/>
    <n v="46788.385641360423"/>
  </r>
  <r>
    <d v="2024-01-24T00:00:00"/>
    <x v="0"/>
    <x v="0"/>
    <d v="2024-01-28T00:00:00"/>
    <n v="1"/>
    <n v="2024"/>
    <n v="4"/>
    <x v="0"/>
    <x v="3"/>
    <x v="0"/>
    <x v="1"/>
    <n v="7521.2701442753714"/>
  </r>
  <r>
    <d v="2024-01-24T00:00:00"/>
    <x v="0"/>
    <x v="0"/>
    <d v="2024-01-28T00:00:00"/>
    <n v="1"/>
    <n v="2024"/>
    <n v="4"/>
    <x v="0"/>
    <x v="3"/>
    <x v="0"/>
    <x v="1"/>
    <n v="7521.2701442753714"/>
  </r>
  <r>
    <d v="2024-01-25T00:00:00"/>
    <x v="0"/>
    <x v="0"/>
    <d v="2024-01-29T00:00:00"/>
    <n v="1"/>
    <n v="2024"/>
    <n v="4"/>
    <x v="0"/>
    <x v="3"/>
    <x v="0"/>
    <x v="1"/>
    <n v="34167.904990533287"/>
  </r>
  <r>
    <d v="2024-01-25T00:00:00"/>
    <x v="0"/>
    <x v="0"/>
    <d v="2024-01-29T00:00:00"/>
    <n v="1"/>
    <n v="2024"/>
    <n v="4"/>
    <x v="0"/>
    <x v="3"/>
    <x v="0"/>
    <x v="1"/>
    <n v="34167.904990533287"/>
  </r>
  <r>
    <d v="2024-01-26T00:00:00"/>
    <x v="0"/>
    <x v="0"/>
    <d v="2024-01-30T00:00:00"/>
    <n v="1"/>
    <n v="2024"/>
    <n v="4"/>
    <x v="0"/>
    <x v="2"/>
    <x v="0"/>
    <x v="0"/>
    <n v="14240.747538032007"/>
  </r>
  <r>
    <d v="2024-01-26T00:00:00"/>
    <x v="0"/>
    <x v="0"/>
    <d v="2024-01-30T00:00:00"/>
    <n v="1"/>
    <n v="2024"/>
    <n v="4"/>
    <x v="0"/>
    <x v="2"/>
    <x v="0"/>
    <x v="0"/>
    <n v="14240.747538032007"/>
  </r>
  <r>
    <d v="2024-01-27T00:00:00"/>
    <x v="0"/>
    <x v="0"/>
    <d v="2024-01-31T00:00:00"/>
    <n v="1"/>
    <n v="2024"/>
    <n v="4"/>
    <x v="0"/>
    <x v="1"/>
    <x v="1"/>
    <x v="1"/>
    <n v="30142.739390814659"/>
  </r>
  <r>
    <d v="2024-01-27T00:00:00"/>
    <x v="0"/>
    <x v="0"/>
    <d v="2024-01-31T00:00:00"/>
    <n v="1"/>
    <n v="2024"/>
    <n v="4"/>
    <x v="0"/>
    <x v="1"/>
    <x v="1"/>
    <x v="1"/>
    <n v="30142.739390814659"/>
  </r>
  <r>
    <d v="2024-01-28T00:00:00"/>
    <x v="0"/>
    <x v="0"/>
    <d v="2024-02-01T00:00:00"/>
    <n v="2"/>
    <n v="2024"/>
    <n v="4"/>
    <x v="0"/>
    <x v="4"/>
    <x v="1"/>
    <x v="0"/>
    <n v="17362.196749437786"/>
  </r>
  <r>
    <d v="2024-01-28T00:00:00"/>
    <x v="0"/>
    <x v="0"/>
    <d v="2024-02-01T00:00:00"/>
    <n v="2"/>
    <n v="2024"/>
    <n v="4"/>
    <x v="0"/>
    <x v="4"/>
    <x v="1"/>
    <x v="0"/>
    <n v="17362.196749437786"/>
  </r>
  <r>
    <d v="2024-01-29T00:00:00"/>
    <x v="0"/>
    <x v="0"/>
    <d v="2024-02-02T00:00:00"/>
    <n v="2"/>
    <n v="2024"/>
    <n v="4"/>
    <x v="0"/>
    <x v="1"/>
    <x v="1"/>
    <x v="1"/>
    <n v="17065.943591500589"/>
  </r>
  <r>
    <d v="2024-01-29T00:00:00"/>
    <x v="0"/>
    <x v="0"/>
    <d v="2024-02-02T00:00:00"/>
    <n v="2"/>
    <n v="2024"/>
    <n v="4"/>
    <x v="0"/>
    <x v="1"/>
    <x v="1"/>
    <x v="1"/>
    <n v="17065.943591500589"/>
  </r>
  <r>
    <d v="2024-01-30T00:00:00"/>
    <x v="0"/>
    <x v="0"/>
    <d v="2024-01-31T00:00:00"/>
    <n v="1"/>
    <n v="2024"/>
    <n v="1"/>
    <x v="0"/>
    <x v="1"/>
    <x v="1"/>
    <x v="0"/>
    <n v="30394.533845643396"/>
  </r>
  <r>
    <d v="2024-01-30T00:00:00"/>
    <x v="0"/>
    <x v="0"/>
    <d v="2024-01-31T00:00:00"/>
    <n v="1"/>
    <n v="2024"/>
    <n v="1"/>
    <x v="0"/>
    <x v="1"/>
    <x v="1"/>
    <x v="0"/>
    <n v="30394.533845643396"/>
  </r>
  <r>
    <d v="2024-01-31T00:00:00"/>
    <x v="0"/>
    <x v="0"/>
    <d v="2024-02-01T00:00:00"/>
    <n v="2"/>
    <n v="2024"/>
    <n v="1"/>
    <x v="0"/>
    <x v="6"/>
    <x v="0"/>
    <x v="1"/>
    <n v="4475.3688762219581"/>
  </r>
  <r>
    <d v="2024-01-31T00:00:00"/>
    <x v="0"/>
    <x v="0"/>
    <d v="2024-02-01T00:00:00"/>
    <n v="2"/>
    <n v="2024"/>
    <n v="1"/>
    <x v="0"/>
    <x v="6"/>
    <x v="0"/>
    <x v="1"/>
    <n v="4475.3688762219581"/>
  </r>
  <r>
    <d v="2024-02-01T00:00:00"/>
    <x v="1"/>
    <x v="0"/>
    <d v="2024-02-02T00:00:00"/>
    <n v="2"/>
    <n v="2024"/>
    <n v="1"/>
    <x v="0"/>
    <x v="7"/>
    <x v="1"/>
    <x v="0"/>
    <n v="75354.27411380237"/>
  </r>
  <r>
    <d v="2024-02-01T00:00:00"/>
    <x v="1"/>
    <x v="0"/>
    <d v="2024-02-02T00:00:00"/>
    <n v="2"/>
    <n v="2024"/>
    <n v="1"/>
    <x v="0"/>
    <x v="7"/>
    <x v="1"/>
    <x v="0"/>
    <n v="75354.27411380237"/>
  </r>
  <r>
    <d v="2024-02-02T00:00:00"/>
    <x v="1"/>
    <x v="0"/>
    <d v="2024-02-03T00:00:00"/>
    <n v="2"/>
    <n v="2024"/>
    <n v="1"/>
    <x v="0"/>
    <x v="1"/>
    <x v="0"/>
    <x v="0"/>
    <n v="99943.103101630099"/>
  </r>
  <r>
    <d v="2024-02-02T00:00:00"/>
    <x v="1"/>
    <x v="0"/>
    <d v="2024-02-03T00:00:00"/>
    <n v="2"/>
    <n v="2024"/>
    <n v="1"/>
    <x v="0"/>
    <x v="1"/>
    <x v="0"/>
    <x v="0"/>
    <n v="99943.103101630099"/>
  </r>
  <r>
    <d v="2024-02-03T00:00:00"/>
    <x v="1"/>
    <x v="0"/>
    <d v="2024-02-04T00:00:00"/>
    <n v="2"/>
    <n v="2024"/>
    <n v="1"/>
    <x v="0"/>
    <x v="6"/>
    <x v="0"/>
    <x v="0"/>
    <n v="99958.383082385291"/>
  </r>
  <r>
    <d v="2024-02-03T00:00:00"/>
    <x v="1"/>
    <x v="0"/>
    <d v="2024-02-04T00:00:00"/>
    <n v="2"/>
    <n v="2024"/>
    <n v="1"/>
    <x v="0"/>
    <x v="6"/>
    <x v="0"/>
    <x v="0"/>
    <n v="99958.383082385291"/>
  </r>
  <r>
    <d v="2024-02-04T00:00:00"/>
    <x v="1"/>
    <x v="0"/>
    <d v="2024-02-05T00:00:00"/>
    <n v="2"/>
    <n v="2024"/>
    <n v="1"/>
    <x v="0"/>
    <x v="7"/>
    <x v="0"/>
    <x v="1"/>
    <n v="1677.854039099047"/>
  </r>
  <r>
    <d v="2024-02-04T00:00:00"/>
    <x v="1"/>
    <x v="0"/>
    <d v="2024-02-05T00:00:00"/>
    <n v="2"/>
    <n v="2024"/>
    <n v="1"/>
    <x v="0"/>
    <x v="7"/>
    <x v="0"/>
    <x v="1"/>
    <n v="1677.854039099047"/>
  </r>
  <r>
    <d v="2024-02-05T00:00:00"/>
    <x v="1"/>
    <x v="0"/>
    <d v="2024-02-16T00:00:00"/>
    <n v="2"/>
    <n v="2024"/>
    <n v="11"/>
    <x v="1"/>
    <x v="1"/>
    <x v="0"/>
    <x v="0"/>
    <n v="84859.453194103757"/>
  </r>
  <r>
    <d v="2024-02-05T00:00:00"/>
    <x v="1"/>
    <x v="0"/>
    <d v="2024-02-16T00:00:00"/>
    <n v="2"/>
    <n v="2024"/>
    <n v="11"/>
    <x v="1"/>
    <x v="1"/>
    <x v="0"/>
    <x v="0"/>
    <n v="84859.453194103757"/>
  </r>
  <r>
    <d v="2024-02-06T00:00:00"/>
    <x v="1"/>
    <x v="0"/>
    <d v="2024-02-17T00:00:00"/>
    <n v="2"/>
    <n v="2024"/>
    <n v="11"/>
    <x v="1"/>
    <x v="2"/>
    <x v="0"/>
    <x v="1"/>
    <n v="98692.292867223965"/>
  </r>
  <r>
    <d v="2024-02-06T00:00:00"/>
    <x v="1"/>
    <x v="0"/>
    <d v="2024-02-17T00:00:00"/>
    <n v="2"/>
    <n v="2024"/>
    <n v="11"/>
    <x v="1"/>
    <x v="2"/>
    <x v="0"/>
    <x v="1"/>
    <n v="98692.292867223965"/>
  </r>
  <r>
    <d v="2024-02-07T00:00:00"/>
    <x v="1"/>
    <x v="0"/>
    <d v="2024-02-18T00:00:00"/>
    <n v="2"/>
    <n v="2024"/>
    <n v="11"/>
    <x v="1"/>
    <x v="3"/>
    <x v="0"/>
    <x v="0"/>
    <n v="60853.47987872408"/>
  </r>
  <r>
    <d v="2024-02-07T00:00:00"/>
    <x v="1"/>
    <x v="0"/>
    <d v="2024-02-18T00:00:00"/>
    <n v="2"/>
    <n v="2024"/>
    <n v="11"/>
    <x v="1"/>
    <x v="3"/>
    <x v="0"/>
    <x v="0"/>
    <n v="60853.47987872408"/>
  </r>
  <r>
    <d v="2024-02-08T00:00:00"/>
    <x v="1"/>
    <x v="0"/>
    <d v="2024-02-16T00:00:00"/>
    <n v="2"/>
    <n v="2024"/>
    <n v="8"/>
    <x v="1"/>
    <x v="3"/>
    <x v="1"/>
    <x v="1"/>
    <n v="49392.407983972342"/>
  </r>
  <r>
    <d v="2024-02-08T00:00:00"/>
    <x v="1"/>
    <x v="0"/>
    <d v="2024-02-16T00:00:00"/>
    <n v="2"/>
    <n v="2024"/>
    <n v="8"/>
    <x v="1"/>
    <x v="3"/>
    <x v="1"/>
    <x v="1"/>
    <n v="49392.407983972342"/>
  </r>
  <r>
    <d v="2024-02-09T00:00:00"/>
    <x v="1"/>
    <x v="0"/>
    <d v="2024-02-17T00:00:00"/>
    <n v="2"/>
    <n v="2024"/>
    <n v="8"/>
    <x v="1"/>
    <x v="2"/>
    <x v="1"/>
    <x v="1"/>
    <n v="96323.201943611057"/>
  </r>
  <r>
    <d v="2024-02-09T00:00:00"/>
    <x v="1"/>
    <x v="0"/>
    <d v="2024-02-17T00:00:00"/>
    <n v="2"/>
    <n v="2024"/>
    <n v="8"/>
    <x v="1"/>
    <x v="2"/>
    <x v="1"/>
    <x v="1"/>
    <n v="96323.201943611057"/>
  </r>
  <r>
    <d v="2024-02-10T00:00:00"/>
    <x v="1"/>
    <x v="0"/>
    <d v="2024-02-18T00:00:00"/>
    <n v="2"/>
    <n v="2024"/>
    <n v="8"/>
    <x v="1"/>
    <x v="1"/>
    <x v="1"/>
    <x v="1"/>
    <n v="88675.126808941859"/>
  </r>
  <r>
    <d v="2024-02-10T00:00:00"/>
    <x v="1"/>
    <x v="0"/>
    <d v="2024-02-18T00:00:00"/>
    <n v="2"/>
    <n v="2024"/>
    <n v="8"/>
    <x v="1"/>
    <x v="1"/>
    <x v="1"/>
    <x v="1"/>
    <n v="88675.126808941859"/>
  </r>
  <r>
    <d v="2024-02-11T00:00:00"/>
    <x v="1"/>
    <x v="0"/>
    <d v="2024-02-16T00:00:00"/>
    <n v="2"/>
    <n v="2024"/>
    <n v="5"/>
    <x v="0"/>
    <x v="4"/>
    <x v="1"/>
    <x v="1"/>
    <n v="21251.942143623837"/>
  </r>
  <r>
    <d v="2024-02-11T00:00:00"/>
    <x v="1"/>
    <x v="0"/>
    <d v="2024-02-16T00:00:00"/>
    <n v="2"/>
    <n v="2024"/>
    <n v="5"/>
    <x v="0"/>
    <x v="4"/>
    <x v="1"/>
    <x v="1"/>
    <n v="21251.942143623837"/>
  </r>
  <r>
    <d v="2024-02-12T00:00:00"/>
    <x v="1"/>
    <x v="0"/>
    <d v="2024-02-17T00:00:00"/>
    <n v="2"/>
    <n v="2024"/>
    <n v="5"/>
    <x v="0"/>
    <x v="1"/>
    <x v="0"/>
    <x v="1"/>
    <n v="28859.162546508931"/>
  </r>
  <r>
    <d v="2024-02-12T00:00:00"/>
    <x v="1"/>
    <x v="0"/>
    <d v="2024-02-17T00:00:00"/>
    <n v="2"/>
    <n v="2024"/>
    <n v="5"/>
    <x v="0"/>
    <x v="1"/>
    <x v="0"/>
    <x v="1"/>
    <n v="28859.162546508931"/>
  </r>
  <r>
    <d v="2024-02-13T00:00:00"/>
    <x v="1"/>
    <x v="0"/>
    <d v="2024-02-18T00:00:00"/>
    <n v="2"/>
    <n v="2024"/>
    <n v="5"/>
    <x v="0"/>
    <x v="1"/>
    <x v="1"/>
    <x v="1"/>
    <n v="65760.189550132665"/>
  </r>
  <r>
    <d v="2024-02-13T00:00:00"/>
    <x v="1"/>
    <x v="0"/>
    <d v="2024-02-18T00:00:00"/>
    <n v="2"/>
    <n v="2024"/>
    <n v="5"/>
    <x v="0"/>
    <x v="1"/>
    <x v="1"/>
    <x v="1"/>
    <n v="65760.189550132665"/>
  </r>
  <r>
    <d v="2024-02-14T00:00:00"/>
    <x v="1"/>
    <x v="0"/>
    <d v="2024-02-16T00:00:00"/>
    <n v="2"/>
    <n v="2024"/>
    <n v="2"/>
    <x v="0"/>
    <x v="6"/>
    <x v="0"/>
    <x v="1"/>
    <n v="92708.916867254491"/>
  </r>
  <r>
    <d v="2024-02-14T00:00:00"/>
    <x v="1"/>
    <x v="0"/>
    <d v="2024-02-16T00:00:00"/>
    <n v="2"/>
    <n v="2024"/>
    <n v="2"/>
    <x v="0"/>
    <x v="6"/>
    <x v="0"/>
    <x v="1"/>
    <n v="92708.916867254491"/>
  </r>
  <r>
    <d v="2024-02-15T00:00:00"/>
    <x v="1"/>
    <x v="0"/>
    <d v="2024-02-17T00:00:00"/>
    <n v="2"/>
    <n v="2024"/>
    <n v="2"/>
    <x v="0"/>
    <x v="7"/>
    <x v="0"/>
    <x v="0"/>
    <n v="29874.744022186449"/>
  </r>
  <r>
    <d v="2024-02-15T00:00:00"/>
    <x v="1"/>
    <x v="0"/>
    <d v="2024-02-17T00:00:00"/>
    <n v="2"/>
    <n v="2024"/>
    <n v="2"/>
    <x v="0"/>
    <x v="7"/>
    <x v="0"/>
    <x v="0"/>
    <n v="29874.744022186449"/>
  </r>
  <r>
    <d v="2024-02-16T00:00:00"/>
    <x v="1"/>
    <x v="0"/>
    <d v="2024-02-18T00:00:00"/>
    <n v="2"/>
    <n v="2024"/>
    <n v="2"/>
    <x v="0"/>
    <x v="1"/>
    <x v="0"/>
    <x v="1"/>
    <n v="5716.15684615604"/>
  </r>
  <r>
    <d v="2024-02-16T00:00:00"/>
    <x v="1"/>
    <x v="0"/>
    <d v="2024-02-18T00:00:00"/>
    <n v="2"/>
    <n v="2024"/>
    <n v="2"/>
    <x v="0"/>
    <x v="1"/>
    <x v="0"/>
    <x v="1"/>
    <n v="5716.15684615604"/>
  </r>
  <r>
    <d v="2024-02-17T00:00:00"/>
    <x v="1"/>
    <x v="0"/>
    <d v="2024-02-25T00:00:00"/>
    <n v="2"/>
    <n v="2024"/>
    <n v="8"/>
    <x v="1"/>
    <x v="6"/>
    <x v="0"/>
    <x v="0"/>
    <n v="13792.398959787688"/>
  </r>
  <r>
    <d v="2024-02-17T00:00:00"/>
    <x v="1"/>
    <x v="0"/>
    <d v="2024-02-25T00:00:00"/>
    <n v="2"/>
    <n v="2024"/>
    <n v="8"/>
    <x v="1"/>
    <x v="6"/>
    <x v="0"/>
    <x v="0"/>
    <n v="13792.398959787688"/>
  </r>
  <r>
    <d v="2024-02-18T00:00:00"/>
    <x v="1"/>
    <x v="0"/>
    <d v="2024-02-26T00:00:00"/>
    <n v="2"/>
    <n v="2024"/>
    <n v="8"/>
    <x v="1"/>
    <x v="7"/>
    <x v="0"/>
    <x v="1"/>
    <n v="10197.485209273449"/>
  </r>
  <r>
    <d v="2024-02-18T00:00:00"/>
    <x v="1"/>
    <x v="0"/>
    <d v="2024-02-26T00:00:00"/>
    <n v="2"/>
    <n v="2024"/>
    <n v="8"/>
    <x v="1"/>
    <x v="7"/>
    <x v="0"/>
    <x v="1"/>
    <n v="10197.485209273449"/>
  </r>
  <r>
    <d v="2024-02-19T00:00:00"/>
    <x v="1"/>
    <x v="0"/>
    <d v="2024-02-27T00:00:00"/>
    <n v="2"/>
    <n v="2024"/>
    <n v="8"/>
    <x v="1"/>
    <x v="3"/>
    <x v="0"/>
    <x v="0"/>
    <n v="96432.018733035002"/>
  </r>
  <r>
    <d v="2024-02-19T00:00:00"/>
    <x v="1"/>
    <x v="0"/>
    <d v="2024-02-27T00:00:00"/>
    <n v="2"/>
    <n v="2024"/>
    <n v="8"/>
    <x v="1"/>
    <x v="3"/>
    <x v="0"/>
    <x v="0"/>
    <n v="96432.018733035002"/>
  </r>
  <r>
    <d v="2024-02-20T00:00:00"/>
    <x v="1"/>
    <x v="0"/>
    <d v="2024-02-28T00:00:00"/>
    <n v="2"/>
    <n v="2024"/>
    <n v="8"/>
    <x v="1"/>
    <x v="3"/>
    <x v="0"/>
    <x v="1"/>
    <n v="12587.982888803439"/>
  </r>
  <r>
    <d v="2024-02-20T00:00:00"/>
    <x v="1"/>
    <x v="0"/>
    <d v="2024-02-28T00:00:00"/>
    <n v="2"/>
    <n v="2024"/>
    <n v="8"/>
    <x v="1"/>
    <x v="3"/>
    <x v="0"/>
    <x v="1"/>
    <n v="12587.982888803439"/>
  </r>
  <r>
    <d v="2024-02-21T00:00:00"/>
    <x v="1"/>
    <x v="0"/>
    <d v="2024-02-29T00:00:00"/>
    <n v="2"/>
    <n v="2024"/>
    <n v="8"/>
    <x v="1"/>
    <x v="2"/>
    <x v="0"/>
    <x v="0"/>
    <n v="47021.831134449698"/>
  </r>
  <r>
    <d v="2024-02-21T00:00:00"/>
    <x v="1"/>
    <x v="0"/>
    <d v="2024-02-29T00:00:00"/>
    <n v="2"/>
    <n v="2024"/>
    <n v="8"/>
    <x v="1"/>
    <x v="2"/>
    <x v="0"/>
    <x v="0"/>
    <n v="47021.831134449698"/>
  </r>
  <r>
    <d v="2024-02-22T00:00:00"/>
    <x v="1"/>
    <x v="0"/>
    <d v="2024-03-01T00:00:00"/>
    <n v="3"/>
    <n v="2024"/>
    <n v="8"/>
    <x v="1"/>
    <x v="2"/>
    <x v="0"/>
    <x v="1"/>
    <n v="97067.573085771117"/>
  </r>
  <r>
    <d v="2024-02-22T00:00:00"/>
    <x v="1"/>
    <x v="0"/>
    <d v="2024-03-01T00:00:00"/>
    <n v="3"/>
    <n v="2024"/>
    <n v="8"/>
    <x v="1"/>
    <x v="2"/>
    <x v="0"/>
    <x v="1"/>
    <n v="97067.573085771117"/>
  </r>
  <r>
    <d v="2024-02-23T00:00:00"/>
    <x v="1"/>
    <x v="0"/>
    <d v="2024-03-02T00:00:00"/>
    <n v="3"/>
    <n v="2024"/>
    <n v="8"/>
    <x v="1"/>
    <x v="0"/>
    <x v="0"/>
    <x v="0"/>
    <n v="25801.696730238509"/>
  </r>
  <r>
    <d v="2024-02-23T00:00:00"/>
    <x v="1"/>
    <x v="0"/>
    <d v="2024-03-02T00:00:00"/>
    <n v="3"/>
    <n v="2024"/>
    <n v="8"/>
    <x v="1"/>
    <x v="0"/>
    <x v="0"/>
    <x v="0"/>
    <n v="25801.696730238509"/>
  </r>
  <r>
    <d v="2024-02-24T00:00:00"/>
    <x v="1"/>
    <x v="0"/>
    <d v="2024-03-03T00:00:00"/>
    <n v="3"/>
    <n v="2024"/>
    <n v="8"/>
    <x v="1"/>
    <x v="3"/>
    <x v="0"/>
    <x v="1"/>
    <n v="93047.032102972342"/>
  </r>
  <r>
    <d v="2024-02-24T00:00:00"/>
    <x v="1"/>
    <x v="0"/>
    <d v="2024-03-03T00:00:00"/>
    <n v="3"/>
    <n v="2024"/>
    <n v="8"/>
    <x v="1"/>
    <x v="3"/>
    <x v="0"/>
    <x v="1"/>
    <n v="93047.032102972342"/>
  </r>
  <r>
    <d v="2024-02-25T00:00:00"/>
    <x v="1"/>
    <x v="0"/>
    <d v="2024-03-04T00:00:00"/>
    <n v="3"/>
    <n v="2024"/>
    <n v="8"/>
    <x v="1"/>
    <x v="1"/>
    <x v="0"/>
    <x v="0"/>
    <n v="52975.930063470863"/>
  </r>
  <r>
    <d v="2024-02-25T00:00:00"/>
    <x v="1"/>
    <x v="0"/>
    <d v="2024-03-04T00:00:00"/>
    <n v="3"/>
    <n v="2024"/>
    <n v="8"/>
    <x v="1"/>
    <x v="1"/>
    <x v="0"/>
    <x v="0"/>
    <n v="52975.930063470863"/>
  </r>
  <r>
    <d v="2024-02-26T00:00:00"/>
    <x v="1"/>
    <x v="0"/>
    <d v="2024-03-05T00:00:00"/>
    <n v="3"/>
    <n v="2024"/>
    <n v="8"/>
    <x v="1"/>
    <x v="3"/>
    <x v="0"/>
    <x v="1"/>
    <n v="57369.856002961897"/>
  </r>
  <r>
    <d v="2024-02-26T00:00:00"/>
    <x v="1"/>
    <x v="0"/>
    <d v="2024-03-05T00:00:00"/>
    <n v="3"/>
    <n v="2024"/>
    <n v="8"/>
    <x v="1"/>
    <x v="3"/>
    <x v="0"/>
    <x v="1"/>
    <n v="57369.856002961897"/>
  </r>
  <r>
    <d v="2024-02-27T00:00:00"/>
    <x v="1"/>
    <x v="0"/>
    <d v="2024-03-06T00:00:00"/>
    <n v="3"/>
    <n v="2024"/>
    <n v="8"/>
    <x v="1"/>
    <x v="3"/>
    <x v="0"/>
    <x v="0"/>
    <n v="66384.495413356693"/>
  </r>
  <r>
    <d v="2024-02-27T00:00:00"/>
    <x v="1"/>
    <x v="0"/>
    <d v="2024-03-06T00:00:00"/>
    <n v="3"/>
    <n v="2024"/>
    <n v="8"/>
    <x v="1"/>
    <x v="3"/>
    <x v="0"/>
    <x v="0"/>
    <n v="66384.495413356693"/>
  </r>
  <r>
    <d v="2024-02-28T00:00:00"/>
    <x v="1"/>
    <x v="0"/>
    <d v="2024-03-07T00:00:00"/>
    <n v="3"/>
    <n v="2024"/>
    <n v="8"/>
    <x v="1"/>
    <x v="2"/>
    <x v="0"/>
    <x v="0"/>
    <n v="21192.119883679316"/>
  </r>
  <r>
    <d v="2024-02-28T00:00:00"/>
    <x v="1"/>
    <x v="0"/>
    <d v="2024-03-07T00:00:00"/>
    <n v="3"/>
    <n v="2024"/>
    <n v="8"/>
    <x v="1"/>
    <x v="2"/>
    <x v="0"/>
    <x v="0"/>
    <n v="21192.119883679316"/>
  </r>
  <r>
    <d v="2024-02-29T00:00:00"/>
    <x v="1"/>
    <x v="0"/>
    <d v="2024-03-08T00:00:00"/>
    <n v="3"/>
    <n v="2024"/>
    <n v="8"/>
    <x v="1"/>
    <x v="1"/>
    <x v="0"/>
    <x v="0"/>
    <n v="38685.530044447536"/>
  </r>
  <r>
    <d v="2024-02-29T00:00:00"/>
    <x v="1"/>
    <x v="0"/>
    <d v="2024-03-08T00:00:00"/>
    <n v="3"/>
    <n v="2024"/>
    <n v="8"/>
    <x v="1"/>
    <x v="1"/>
    <x v="0"/>
    <x v="0"/>
    <n v="38685.530044447536"/>
  </r>
  <r>
    <d v="2024-03-01T00:00:00"/>
    <x v="2"/>
    <x v="0"/>
    <d v="2024-03-09T00:00:00"/>
    <n v="3"/>
    <n v="2024"/>
    <n v="8"/>
    <x v="1"/>
    <x v="4"/>
    <x v="0"/>
    <x v="0"/>
    <n v="28014.143714495382"/>
  </r>
  <r>
    <d v="2024-03-01T00:00:00"/>
    <x v="2"/>
    <x v="0"/>
    <d v="2024-03-09T00:00:00"/>
    <n v="3"/>
    <n v="2024"/>
    <n v="8"/>
    <x v="1"/>
    <x v="4"/>
    <x v="0"/>
    <x v="0"/>
    <n v="28014.143714495382"/>
  </r>
  <r>
    <d v="2024-03-02T00:00:00"/>
    <x v="2"/>
    <x v="0"/>
    <d v="2024-03-10T00:00:00"/>
    <n v="3"/>
    <n v="2024"/>
    <n v="8"/>
    <x v="1"/>
    <x v="1"/>
    <x v="0"/>
    <x v="0"/>
    <n v="1119.6711348096244"/>
  </r>
  <r>
    <d v="2024-03-02T00:00:00"/>
    <x v="2"/>
    <x v="0"/>
    <d v="2024-03-10T00:00:00"/>
    <n v="3"/>
    <n v="2024"/>
    <n v="8"/>
    <x v="1"/>
    <x v="1"/>
    <x v="0"/>
    <x v="0"/>
    <n v="1119.6711348096244"/>
  </r>
  <r>
    <d v="2024-03-03T00:00:00"/>
    <x v="2"/>
    <x v="0"/>
    <d v="2024-03-11T00:00:00"/>
    <n v="3"/>
    <n v="2024"/>
    <n v="8"/>
    <x v="1"/>
    <x v="1"/>
    <x v="0"/>
    <x v="0"/>
    <n v="12554.70003614495"/>
  </r>
  <r>
    <d v="2024-03-03T00:00:00"/>
    <x v="2"/>
    <x v="0"/>
    <d v="2024-03-11T00:00:00"/>
    <n v="3"/>
    <n v="2024"/>
    <n v="8"/>
    <x v="1"/>
    <x v="1"/>
    <x v="0"/>
    <x v="0"/>
    <n v="12554.70003614495"/>
  </r>
  <r>
    <d v="2024-03-04T00:00:00"/>
    <x v="2"/>
    <x v="0"/>
    <d v="2024-03-12T00:00:00"/>
    <n v="3"/>
    <n v="2024"/>
    <n v="8"/>
    <x v="1"/>
    <x v="6"/>
    <x v="0"/>
    <x v="0"/>
    <n v="10442.351296416829"/>
  </r>
  <r>
    <d v="2024-03-04T00:00:00"/>
    <x v="2"/>
    <x v="0"/>
    <d v="2024-03-12T00:00:00"/>
    <n v="3"/>
    <n v="2024"/>
    <n v="8"/>
    <x v="1"/>
    <x v="6"/>
    <x v="0"/>
    <x v="0"/>
    <n v="10442.351296416829"/>
  </r>
  <r>
    <d v="2024-03-05T00:00:00"/>
    <x v="2"/>
    <x v="0"/>
    <d v="2024-03-13T00:00:00"/>
    <n v="3"/>
    <n v="2024"/>
    <n v="8"/>
    <x v="1"/>
    <x v="7"/>
    <x v="1"/>
    <x v="1"/>
    <n v="49925.218969612513"/>
  </r>
  <r>
    <d v="2024-03-05T00:00:00"/>
    <x v="2"/>
    <x v="0"/>
    <d v="2024-03-13T00:00:00"/>
    <n v="3"/>
    <n v="2024"/>
    <n v="8"/>
    <x v="1"/>
    <x v="7"/>
    <x v="1"/>
    <x v="1"/>
    <n v="49925.218969612513"/>
  </r>
  <r>
    <d v="2024-03-06T00:00:00"/>
    <x v="2"/>
    <x v="0"/>
    <d v="2024-03-14T00:00:00"/>
    <n v="3"/>
    <n v="2024"/>
    <n v="8"/>
    <x v="1"/>
    <x v="1"/>
    <x v="1"/>
    <x v="0"/>
    <n v="1009.8641171828459"/>
  </r>
  <r>
    <d v="2024-03-06T00:00:00"/>
    <x v="2"/>
    <x v="0"/>
    <d v="2024-03-14T00:00:00"/>
    <n v="3"/>
    <n v="2024"/>
    <n v="8"/>
    <x v="1"/>
    <x v="1"/>
    <x v="1"/>
    <x v="0"/>
    <n v="1009.8641171828459"/>
  </r>
  <r>
    <d v="2024-03-07T00:00:00"/>
    <x v="2"/>
    <x v="0"/>
    <d v="2024-03-15T00:00:00"/>
    <n v="3"/>
    <n v="2024"/>
    <n v="8"/>
    <x v="1"/>
    <x v="6"/>
    <x v="1"/>
    <x v="1"/>
    <n v="392.03361989580964"/>
  </r>
  <r>
    <d v="2024-03-07T00:00:00"/>
    <x v="2"/>
    <x v="0"/>
    <d v="2024-03-15T00:00:00"/>
    <n v="3"/>
    <n v="2024"/>
    <n v="8"/>
    <x v="1"/>
    <x v="6"/>
    <x v="1"/>
    <x v="1"/>
    <n v="392.03361989580964"/>
  </r>
  <r>
    <d v="2024-03-08T00:00:00"/>
    <x v="2"/>
    <x v="0"/>
    <d v="2024-03-12T00:00:00"/>
    <n v="3"/>
    <n v="2024"/>
    <n v="4"/>
    <x v="0"/>
    <x v="7"/>
    <x v="1"/>
    <x v="0"/>
    <n v="17658.691580209917"/>
  </r>
  <r>
    <d v="2024-03-08T00:00:00"/>
    <x v="2"/>
    <x v="0"/>
    <d v="2024-03-12T00:00:00"/>
    <n v="3"/>
    <n v="2024"/>
    <n v="4"/>
    <x v="0"/>
    <x v="7"/>
    <x v="1"/>
    <x v="0"/>
    <n v="17658.691580209917"/>
  </r>
  <r>
    <d v="2024-03-09T00:00:00"/>
    <x v="2"/>
    <x v="0"/>
    <d v="2024-03-13T00:00:00"/>
    <n v="3"/>
    <n v="2024"/>
    <n v="4"/>
    <x v="0"/>
    <x v="1"/>
    <x v="0"/>
    <x v="1"/>
    <n v="12804.146711951975"/>
  </r>
  <r>
    <d v="2024-03-09T00:00:00"/>
    <x v="2"/>
    <x v="0"/>
    <d v="2024-03-13T00:00:00"/>
    <n v="3"/>
    <n v="2024"/>
    <n v="4"/>
    <x v="0"/>
    <x v="1"/>
    <x v="0"/>
    <x v="1"/>
    <n v="12804.146711951975"/>
  </r>
  <r>
    <d v="2024-03-10T00:00:00"/>
    <x v="2"/>
    <x v="0"/>
    <d v="2024-03-14T00:00:00"/>
    <n v="3"/>
    <n v="2024"/>
    <n v="4"/>
    <x v="0"/>
    <x v="6"/>
    <x v="1"/>
    <x v="1"/>
    <n v="10631.890590875177"/>
  </r>
  <r>
    <d v="2024-03-10T00:00:00"/>
    <x v="2"/>
    <x v="0"/>
    <d v="2024-03-14T00:00:00"/>
    <n v="3"/>
    <n v="2024"/>
    <n v="4"/>
    <x v="0"/>
    <x v="6"/>
    <x v="1"/>
    <x v="1"/>
    <n v="10631.890590875177"/>
  </r>
  <r>
    <d v="2024-03-11T00:00:00"/>
    <x v="2"/>
    <x v="0"/>
    <d v="2024-03-15T00:00:00"/>
    <n v="3"/>
    <n v="2024"/>
    <n v="4"/>
    <x v="0"/>
    <x v="7"/>
    <x v="0"/>
    <x v="1"/>
    <n v="13741.678179635075"/>
  </r>
  <r>
    <d v="2024-03-11T00:00:00"/>
    <x v="2"/>
    <x v="0"/>
    <d v="2024-03-15T00:00:00"/>
    <n v="3"/>
    <n v="2024"/>
    <n v="4"/>
    <x v="0"/>
    <x v="7"/>
    <x v="0"/>
    <x v="1"/>
    <n v="13741.678179635075"/>
  </r>
  <r>
    <d v="2024-03-12T00:00:00"/>
    <x v="2"/>
    <x v="0"/>
    <d v="2024-03-12T00:00:00"/>
    <n v="3"/>
    <n v="2024"/>
    <n v="0"/>
    <x v="0"/>
    <x v="1"/>
    <x v="0"/>
    <x v="1"/>
    <n v="46880.258771141416"/>
  </r>
  <r>
    <d v="2024-03-12T00:00:00"/>
    <x v="2"/>
    <x v="0"/>
    <d v="2024-03-12T00:00:00"/>
    <n v="3"/>
    <n v="2024"/>
    <n v="0"/>
    <x v="0"/>
    <x v="1"/>
    <x v="0"/>
    <x v="1"/>
    <n v="46880.258771141416"/>
  </r>
  <r>
    <d v="2024-03-13T00:00:00"/>
    <x v="2"/>
    <x v="0"/>
    <d v="2024-03-13T00:00:00"/>
    <n v="3"/>
    <n v="2024"/>
    <n v="0"/>
    <x v="0"/>
    <x v="6"/>
    <x v="0"/>
    <x v="1"/>
    <n v="24626.471065977388"/>
  </r>
  <r>
    <d v="2024-03-13T00:00:00"/>
    <x v="2"/>
    <x v="0"/>
    <d v="2024-03-13T00:00:00"/>
    <n v="3"/>
    <n v="2024"/>
    <n v="0"/>
    <x v="0"/>
    <x v="6"/>
    <x v="0"/>
    <x v="1"/>
    <n v="24626.471065977388"/>
  </r>
  <r>
    <d v="2024-03-14T00:00:00"/>
    <x v="2"/>
    <x v="0"/>
    <d v="2024-03-14T00:00:00"/>
    <n v="3"/>
    <n v="2024"/>
    <n v="0"/>
    <x v="0"/>
    <x v="7"/>
    <x v="0"/>
    <x v="1"/>
    <n v="37106.394697299649"/>
  </r>
  <r>
    <d v="2024-03-14T00:00:00"/>
    <x v="2"/>
    <x v="0"/>
    <d v="2024-03-14T00:00:00"/>
    <n v="3"/>
    <n v="2024"/>
    <n v="0"/>
    <x v="0"/>
    <x v="7"/>
    <x v="0"/>
    <x v="1"/>
    <n v="37106.394697299649"/>
  </r>
  <r>
    <d v="2024-03-15T00:00:00"/>
    <x v="2"/>
    <x v="0"/>
    <d v="2024-03-15T00:00:00"/>
    <n v="3"/>
    <n v="2024"/>
    <n v="0"/>
    <x v="0"/>
    <x v="3"/>
    <x v="1"/>
    <x v="1"/>
    <n v="42980.873465247387"/>
  </r>
  <r>
    <d v="2024-03-15T00:00:00"/>
    <x v="2"/>
    <x v="0"/>
    <d v="2024-03-15T00:00:00"/>
    <n v="3"/>
    <n v="2024"/>
    <n v="0"/>
    <x v="0"/>
    <x v="3"/>
    <x v="1"/>
    <x v="1"/>
    <n v="42980.873465247387"/>
  </r>
  <r>
    <d v="2024-03-16T00:00:00"/>
    <x v="2"/>
    <x v="0"/>
    <d v="2024-04-08T00:00:00"/>
    <n v="4"/>
    <n v="2024"/>
    <n v="23"/>
    <x v="1"/>
    <x v="3"/>
    <x v="1"/>
    <x v="1"/>
    <n v="14548.936801333062"/>
  </r>
  <r>
    <d v="2024-03-16T00:00:00"/>
    <x v="2"/>
    <x v="0"/>
    <d v="2024-04-08T00:00:00"/>
    <n v="4"/>
    <n v="2024"/>
    <n v="23"/>
    <x v="1"/>
    <x v="3"/>
    <x v="1"/>
    <x v="1"/>
    <n v="14548.936801333062"/>
  </r>
  <r>
    <d v="2024-03-17T00:00:00"/>
    <x v="2"/>
    <x v="0"/>
    <d v="2024-04-09T00:00:00"/>
    <n v="4"/>
    <n v="2024"/>
    <n v="23"/>
    <x v="1"/>
    <x v="2"/>
    <x v="1"/>
    <x v="0"/>
    <n v="20816.179576934792"/>
  </r>
  <r>
    <d v="2024-03-17T00:00:00"/>
    <x v="2"/>
    <x v="0"/>
    <d v="2024-04-09T00:00:00"/>
    <n v="4"/>
    <n v="2024"/>
    <n v="23"/>
    <x v="1"/>
    <x v="2"/>
    <x v="1"/>
    <x v="0"/>
    <n v="20816.179576934792"/>
  </r>
  <r>
    <d v="2024-03-18T00:00:00"/>
    <x v="2"/>
    <x v="0"/>
    <d v="2024-04-10T00:00:00"/>
    <n v="4"/>
    <n v="2024"/>
    <n v="23"/>
    <x v="1"/>
    <x v="2"/>
    <x v="1"/>
    <x v="1"/>
    <n v="38967.524410551843"/>
  </r>
  <r>
    <d v="2024-03-18T00:00:00"/>
    <x v="2"/>
    <x v="0"/>
    <d v="2024-04-10T00:00:00"/>
    <n v="4"/>
    <n v="2024"/>
    <n v="23"/>
    <x v="1"/>
    <x v="2"/>
    <x v="1"/>
    <x v="1"/>
    <n v="38967.524410551843"/>
  </r>
  <r>
    <d v="2024-03-19T00:00:00"/>
    <x v="2"/>
    <x v="0"/>
    <d v="2024-04-11T00:00:00"/>
    <n v="4"/>
    <n v="2024"/>
    <n v="23"/>
    <x v="1"/>
    <x v="0"/>
    <x v="0"/>
    <x v="0"/>
    <n v="12911.046650816881"/>
  </r>
  <r>
    <d v="2024-03-19T00:00:00"/>
    <x v="2"/>
    <x v="0"/>
    <d v="2024-04-11T00:00:00"/>
    <n v="4"/>
    <n v="2024"/>
    <n v="23"/>
    <x v="1"/>
    <x v="0"/>
    <x v="0"/>
    <x v="0"/>
    <n v="12911.046650816881"/>
  </r>
  <r>
    <d v="2024-03-20T00:00:00"/>
    <x v="2"/>
    <x v="0"/>
    <d v="2024-04-08T00:00:00"/>
    <n v="4"/>
    <n v="2024"/>
    <n v="19"/>
    <x v="1"/>
    <x v="3"/>
    <x v="1"/>
    <x v="1"/>
    <n v="45749.332322226401"/>
  </r>
  <r>
    <d v="2024-03-20T00:00:00"/>
    <x v="2"/>
    <x v="0"/>
    <d v="2024-04-08T00:00:00"/>
    <n v="4"/>
    <n v="2024"/>
    <n v="19"/>
    <x v="1"/>
    <x v="3"/>
    <x v="1"/>
    <x v="1"/>
    <n v="45749.332322226401"/>
  </r>
  <r>
    <d v="2024-03-21T00:00:00"/>
    <x v="2"/>
    <x v="0"/>
    <d v="2024-04-09T00:00:00"/>
    <n v="4"/>
    <n v="2024"/>
    <n v="19"/>
    <x v="1"/>
    <x v="1"/>
    <x v="0"/>
    <x v="0"/>
    <n v="15605.476689966252"/>
  </r>
  <r>
    <d v="2024-03-21T00:00:00"/>
    <x v="2"/>
    <x v="0"/>
    <d v="2024-04-09T00:00:00"/>
    <n v="4"/>
    <n v="2024"/>
    <n v="19"/>
    <x v="1"/>
    <x v="1"/>
    <x v="0"/>
    <x v="0"/>
    <n v="15605.476689966252"/>
  </r>
  <r>
    <d v="2024-03-22T00:00:00"/>
    <x v="2"/>
    <x v="0"/>
    <d v="2024-04-10T00:00:00"/>
    <n v="4"/>
    <n v="2024"/>
    <n v="19"/>
    <x v="1"/>
    <x v="3"/>
    <x v="0"/>
    <x v="1"/>
    <n v="35028.599259046212"/>
  </r>
  <r>
    <d v="2024-03-22T00:00:00"/>
    <x v="2"/>
    <x v="0"/>
    <d v="2024-04-10T00:00:00"/>
    <n v="4"/>
    <n v="2024"/>
    <n v="19"/>
    <x v="1"/>
    <x v="3"/>
    <x v="0"/>
    <x v="1"/>
    <n v="35028.599259046212"/>
  </r>
  <r>
    <d v="2024-03-23T00:00:00"/>
    <x v="2"/>
    <x v="0"/>
    <d v="2024-04-11T00:00:00"/>
    <n v="4"/>
    <n v="2024"/>
    <n v="19"/>
    <x v="1"/>
    <x v="3"/>
    <x v="0"/>
    <x v="0"/>
    <n v="84795.722835783788"/>
  </r>
  <r>
    <d v="2024-03-23T00:00:00"/>
    <x v="2"/>
    <x v="0"/>
    <d v="2024-04-11T00:00:00"/>
    <n v="4"/>
    <n v="2024"/>
    <n v="19"/>
    <x v="1"/>
    <x v="3"/>
    <x v="0"/>
    <x v="0"/>
    <n v="84795.722835783788"/>
  </r>
  <r>
    <d v="2024-03-24T00:00:00"/>
    <x v="2"/>
    <x v="0"/>
    <d v="2024-04-08T00:00:00"/>
    <n v="4"/>
    <n v="2024"/>
    <n v="15"/>
    <x v="1"/>
    <x v="2"/>
    <x v="0"/>
    <x v="0"/>
    <n v="44360.342936189234"/>
  </r>
  <r>
    <d v="2024-03-24T00:00:00"/>
    <x v="2"/>
    <x v="0"/>
    <d v="2024-04-08T00:00:00"/>
    <n v="4"/>
    <n v="2024"/>
    <n v="15"/>
    <x v="1"/>
    <x v="2"/>
    <x v="0"/>
    <x v="0"/>
    <n v="44360.342936189234"/>
  </r>
  <r>
    <d v="2024-03-25T00:00:00"/>
    <x v="2"/>
    <x v="0"/>
    <d v="2024-04-09T00:00:00"/>
    <n v="4"/>
    <n v="2024"/>
    <n v="15"/>
    <x v="1"/>
    <x v="1"/>
    <x v="0"/>
    <x v="0"/>
    <n v="2796.8389570668605"/>
  </r>
  <r>
    <d v="2024-03-25T00:00:00"/>
    <x v="2"/>
    <x v="0"/>
    <d v="2024-04-09T00:00:00"/>
    <n v="4"/>
    <n v="2024"/>
    <n v="15"/>
    <x v="1"/>
    <x v="1"/>
    <x v="0"/>
    <x v="0"/>
    <n v="2796.8389570668605"/>
  </r>
  <r>
    <d v="2024-03-26T00:00:00"/>
    <x v="2"/>
    <x v="0"/>
    <d v="2024-04-10T00:00:00"/>
    <n v="4"/>
    <n v="2024"/>
    <n v="15"/>
    <x v="1"/>
    <x v="4"/>
    <x v="0"/>
    <x v="1"/>
    <n v="26701.207445646723"/>
  </r>
  <r>
    <d v="2024-03-26T00:00:00"/>
    <x v="2"/>
    <x v="0"/>
    <d v="2024-04-10T00:00:00"/>
    <n v="4"/>
    <n v="2024"/>
    <n v="15"/>
    <x v="1"/>
    <x v="4"/>
    <x v="0"/>
    <x v="1"/>
    <n v="26701.207445646723"/>
  </r>
  <r>
    <d v="2024-03-27T00:00:00"/>
    <x v="2"/>
    <x v="0"/>
    <d v="2024-04-11T00:00:00"/>
    <n v="4"/>
    <n v="2024"/>
    <n v="15"/>
    <x v="1"/>
    <x v="1"/>
    <x v="0"/>
    <x v="0"/>
    <n v="81015.278731380298"/>
  </r>
  <r>
    <d v="2024-03-27T00:00:00"/>
    <x v="2"/>
    <x v="0"/>
    <d v="2024-04-11T00:00:00"/>
    <n v="4"/>
    <n v="2024"/>
    <n v="15"/>
    <x v="1"/>
    <x v="1"/>
    <x v="0"/>
    <x v="0"/>
    <n v="81015.278731380298"/>
  </r>
  <r>
    <d v="2024-03-28T00:00:00"/>
    <x v="2"/>
    <x v="0"/>
    <d v="2024-04-08T00:00:00"/>
    <n v="4"/>
    <n v="2024"/>
    <n v="11"/>
    <x v="1"/>
    <x v="1"/>
    <x v="0"/>
    <x v="1"/>
    <n v="33845.435724735027"/>
  </r>
  <r>
    <d v="2024-03-28T00:00:00"/>
    <x v="2"/>
    <x v="0"/>
    <d v="2024-04-08T00:00:00"/>
    <n v="4"/>
    <n v="2024"/>
    <n v="11"/>
    <x v="1"/>
    <x v="1"/>
    <x v="0"/>
    <x v="1"/>
    <n v="33845.435724735027"/>
  </r>
  <r>
    <d v="2024-03-29T00:00:00"/>
    <x v="2"/>
    <x v="0"/>
    <d v="2024-04-09T00:00:00"/>
    <n v="4"/>
    <n v="2024"/>
    <n v="11"/>
    <x v="1"/>
    <x v="6"/>
    <x v="0"/>
    <x v="0"/>
    <n v="43021.140583256667"/>
  </r>
  <r>
    <d v="2024-03-29T00:00:00"/>
    <x v="2"/>
    <x v="0"/>
    <d v="2024-04-09T00:00:00"/>
    <n v="4"/>
    <n v="2024"/>
    <n v="11"/>
    <x v="1"/>
    <x v="6"/>
    <x v="0"/>
    <x v="0"/>
    <n v="43021.140583256667"/>
  </r>
  <r>
    <d v="2024-03-30T00:00:00"/>
    <x v="2"/>
    <x v="0"/>
    <d v="2024-04-10T00:00:00"/>
    <n v="4"/>
    <n v="2024"/>
    <n v="11"/>
    <x v="1"/>
    <x v="7"/>
    <x v="0"/>
    <x v="1"/>
    <n v="82851.761963397308"/>
  </r>
  <r>
    <d v="2024-03-30T00:00:00"/>
    <x v="2"/>
    <x v="0"/>
    <d v="2024-04-10T00:00:00"/>
    <n v="4"/>
    <n v="2024"/>
    <n v="11"/>
    <x v="1"/>
    <x v="7"/>
    <x v="0"/>
    <x v="1"/>
    <n v="82851.761963397308"/>
  </r>
  <r>
    <d v="2024-03-31T00:00:00"/>
    <x v="2"/>
    <x v="0"/>
    <d v="2024-04-11T00:00:00"/>
    <n v="4"/>
    <n v="2024"/>
    <n v="11"/>
    <x v="1"/>
    <x v="1"/>
    <x v="0"/>
    <x v="1"/>
    <n v="80230.400892329781"/>
  </r>
  <r>
    <d v="2024-03-31T00:00:00"/>
    <x v="2"/>
    <x v="0"/>
    <d v="2024-04-11T00:00:00"/>
    <n v="4"/>
    <n v="2024"/>
    <n v="11"/>
    <x v="1"/>
    <x v="1"/>
    <x v="0"/>
    <x v="1"/>
    <n v="80230.400892329781"/>
  </r>
  <r>
    <d v="2024-04-01T00:00:00"/>
    <x v="3"/>
    <x v="0"/>
    <d v="2024-04-08T00:00:00"/>
    <n v="4"/>
    <n v="2024"/>
    <n v="7"/>
    <x v="1"/>
    <x v="6"/>
    <x v="0"/>
    <x v="1"/>
    <n v="48852.922078856376"/>
  </r>
  <r>
    <d v="2024-04-01T00:00:00"/>
    <x v="3"/>
    <x v="0"/>
    <d v="2024-04-08T00:00:00"/>
    <n v="4"/>
    <n v="2024"/>
    <n v="7"/>
    <x v="1"/>
    <x v="6"/>
    <x v="0"/>
    <x v="1"/>
    <n v="48852.922078856376"/>
  </r>
  <r>
    <d v="2024-04-02T00:00:00"/>
    <x v="3"/>
    <x v="0"/>
    <d v="2024-04-09T00:00:00"/>
    <n v="4"/>
    <n v="2024"/>
    <n v="7"/>
    <x v="1"/>
    <x v="0"/>
    <x v="0"/>
    <x v="1"/>
    <n v="87137.501684054136"/>
  </r>
  <r>
    <d v="2024-04-02T00:00:00"/>
    <x v="3"/>
    <x v="0"/>
    <d v="2024-04-09T00:00:00"/>
    <n v="4"/>
    <n v="2024"/>
    <n v="7"/>
    <x v="1"/>
    <x v="0"/>
    <x v="0"/>
    <x v="1"/>
    <n v="87137.501684054136"/>
  </r>
  <r>
    <d v="2024-04-03T00:00:00"/>
    <x v="3"/>
    <x v="0"/>
    <d v="2024-04-10T00:00:00"/>
    <n v="4"/>
    <n v="2024"/>
    <n v="7"/>
    <x v="1"/>
    <x v="1"/>
    <x v="0"/>
    <x v="1"/>
    <n v="21798.108990889763"/>
  </r>
  <r>
    <d v="2024-04-03T00:00:00"/>
    <x v="3"/>
    <x v="0"/>
    <d v="2024-04-10T00:00:00"/>
    <n v="4"/>
    <n v="2024"/>
    <n v="7"/>
    <x v="1"/>
    <x v="1"/>
    <x v="0"/>
    <x v="1"/>
    <n v="21798.108990889763"/>
  </r>
  <r>
    <d v="2024-04-04T00:00:00"/>
    <x v="3"/>
    <x v="0"/>
    <d v="2024-04-11T00:00:00"/>
    <n v="4"/>
    <n v="2024"/>
    <n v="7"/>
    <x v="1"/>
    <x v="2"/>
    <x v="0"/>
    <x v="1"/>
    <n v="63316.163184700512"/>
  </r>
  <r>
    <d v="2024-04-04T00:00:00"/>
    <x v="3"/>
    <x v="0"/>
    <d v="2024-04-11T00:00:00"/>
    <n v="4"/>
    <n v="2024"/>
    <n v="7"/>
    <x v="1"/>
    <x v="2"/>
    <x v="0"/>
    <x v="1"/>
    <n v="63316.163184700512"/>
  </r>
  <r>
    <d v="2024-04-05T00:00:00"/>
    <x v="3"/>
    <x v="0"/>
    <d v="2024-04-08T00:00:00"/>
    <n v="4"/>
    <n v="2024"/>
    <n v="3"/>
    <x v="0"/>
    <x v="3"/>
    <x v="0"/>
    <x v="0"/>
    <n v="53045.970272333208"/>
  </r>
  <r>
    <d v="2024-04-05T00:00:00"/>
    <x v="3"/>
    <x v="0"/>
    <d v="2024-04-08T00:00:00"/>
    <n v="4"/>
    <n v="2024"/>
    <n v="3"/>
    <x v="0"/>
    <x v="3"/>
    <x v="0"/>
    <x v="0"/>
    <n v="53045.970272333208"/>
  </r>
  <r>
    <d v="2024-04-06T00:00:00"/>
    <x v="3"/>
    <x v="0"/>
    <d v="2024-04-09T00:00:00"/>
    <n v="4"/>
    <n v="2024"/>
    <n v="3"/>
    <x v="0"/>
    <x v="3"/>
    <x v="0"/>
    <x v="1"/>
    <n v="60849.558378494017"/>
  </r>
  <r>
    <d v="2024-04-06T00:00:00"/>
    <x v="3"/>
    <x v="0"/>
    <d v="2024-04-09T00:00:00"/>
    <n v="4"/>
    <n v="2024"/>
    <n v="3"/>
    <x v="0"/>
    <x v="3"/>
    <x v="0"/>
    <x v="1"/>
    <n v="60849.558378494017"/>
  </r>
  <r>
    <d v="2024-04-07T00:00:00"/>
    <x v="3"/>
    <x v="0"/>
    <d v="2024-04-10T00:00:00"/>
    <n v="4"/>
    <n v="2024"/>
    <n v="3"/>
    <x v="0"/>
    <x v="2"/>
    <x v="0"/>
    <x v="0"/>
    <n v="88408.869168683261"/>
  </r>
  <r>
    <d v="2024-04-07T00:00:00"/>
    <x v="3"/>
    <x v="0"/>
    <d v="2024-04-10T00:00:00"/>
    <n v="4"/>
    <n v="2024"/>
    <n v="3"/>
    <x v="0"/>
    <x v="2"/>
    <x v="0"/>
    <x v="0"/>
    <n v="88408.869168683261"/>
  </r>
  <r>
    <d v="2024-04-08T00:00:00"/>
    <x v="3"/>
    <x v="0"/>
    <d v="2024-04-11T00:00:00"/>
    <n v="4"/>
    <n v="2024"/>
    <n v="3"/>
    <x v="0"/>
    <x v="1"/>
    <x v="0"/>
    <x v="1"/>
    <n v="7306.9740138025472"/>
  </r>
  <r>
    <d v="2024-04-08T00:00:00"/>
    <x v="3"/>
    <x v="0"/>
    <d v="2024-04-11T00:00:00"/>
    <n v="4"/>
    <n v="2024"/>
    <n v="3"/>
    <x v="0"/>
    <x v="1"/>
    <x v="0"/>
    <x v="1"/>
    <n v="7306.9740138025472"/>
  </r>
  <r>
    <d v="2024-04-09T00:00:00"/>
    <x v="3"/>
    <x v="0"/>
    <d v="2024-04-19T00:00:00"/>
    <n v="4"/>
    <n v="2024"/>
    <n v="10"/>
    <x v="1"/>
    <x v="4"/>
    <x v="0"/>
    <x v="0"/>
    <n v="8153.766365647075"/>
  </r>
  <r>
    <d v="2024-04-09T00:00:00"/>
    <x v="3"/>
    <x v="0"/>
    <d v="2024-04-19T00:00:00"/>
    <n v="4"/>
    <n v="2024"/>
    <n v="10"/>
    <x v="1"/>
    <x v="4"/>
    <x v="0"/>
    <x v="0"/>
    <n v="8153.766365647075"/>
  </r>
  <r>
    <d v="2024-04-10T00:00:00"/>
    <x v="3"/>
    <x v="0"/>
    <d v="2024-04-19T00:00:00"/>
    <n v="4"/>
    <n v="2024"/>
    <n v="9"/>
    <x v="1"/>
    <x v="1"/>
    <x v="0"/>
    <x v="1"/>
    <n v="64437.338041710958"/>
  </r>
  <r>
    <d v="2024-04-10T00:00:00"/>
    <x v="3"/>
    <x v="0"/>
    <d v="2024-04-19T00:00:00"/>
    <n v="4"/>
    <n v="2024"/>
    <n v="9"/>
    <x v="1"/>
    <x v="1"/>
    <x v="0"/>
    <x v="1"/>
    <n v="64437.338041710958"/>
  </r>
  <r>
    <d v="2024-04-11T00:00:00"/>
    <x v="3"/>
    <x v="0"/>
    <d v="2024-04-19T00:00:00"/>
    <n v="4"/>
    <n v="2024"/>
    <n v="8"/>
    <x v="1"/>
    <x v="1"/>
    <x v="0"/>
    <x v="0"/>
    <n v="40005.305171729531"/>
  </r>
  <r>
    <d v="2024-04-11T00:00:00"/>
    <x v="3"/>
    <x v="0"/>
    <d v="2024-04-19T00:00:00"/>
    <n v="4"/>
    <n v="2024"/>
    <n v="8"/>
    <x v="1"/>
    <x v="1"/>
    <x v="0"/>
    <x v="0"/>
    <n v="40005.305171729531"/>
  </r>
  <r>
    <d v="2024-04-12T00:00:00"/>
    <x v="3"/>
    <x v="0"/>
    <d v="2024-04-19T00:00:00"/>
    <n v="4"/>
    <n v="2024"/>
    <n v="7"/>
    <x v="1"/>
    <x v="4"/>
    <x v="0"/>
    <x v="0"/>
    <n v="17723.72387717689"/>
  </r>
  <r>
    <d v="2024-04-12T00:00:00"/>
    <x v="3"/>
    <x v="0"/>
    <d v="2024-04-19T00:00:00"/>
    <n v="4"/>
    <n v="2024"/>
    <n v="7"/>
    <x v="1"/>
    <x v="4"/>
    <x v="0"/>
    <x v="0"/>
    <n v="17723.72387717689"/>
  </r>
  <r>
    <d v="2024-04-13T00:00:00"/>
    <x v="3"/>
    <x v="0"/>
    <d v="2024-04-19T00:00:00"/>
    <n v="4"/>
    <n v="2024"/>
    <n v="6"/>
    <x v="1"/>
    <x v="1"/>
    <x v="0"/>
    <x v="0"/>
    <n v="29108.624273058304"/>
  </r>
  <r>
    <d v="2024-04-13T00:00:00"/>
    <x v="3"/>
    <x v="0"/>
    <d v="2024-04-19T00:00:00"/>
    <n v="4"/>
    <n v="2024"/>
    <n v="6"/>
    <x v="1"/>
    <x v="1"/>
    <x v="0"/>
    <x v="0"/>
    <n v="29108.624273058304"/>
  </r>
  <r>
    <d v="2024-04-14T00:00:00"/>
    <x v="3"/>
    <x v="0"/>
    <d v="2024-04-19T00:00:00"/>
    <n v="4"/>
    <n v="2024"/>
    <n v="5"/>
    <x v="0"/>
    <x v="5"/>
    <x v="1"/>
    <x v="0"/>
    <n v="28837.859122354337"/>
  </r>
  <r>
    <d v="2024-04-14T00:00:00"/>
    <x v="3"/>
    <x v="0"/>
    <d v="2024-04-19T00:00:00"/>
    <n v="4"/>
    <n v="2024"/>
    <n v="5"/>
    <x v="0"/>
    <x v="5"/>
    <x v="1"/>
    <x v="0"/>
    <n v="28837.859122354337"/>
  </r>
  <r>
    <d v="2024-04-15T00:00:00"/>
    <x v="3"/>
    <x v="0"/>
    <d v="2024-04-19T00:00:00"/>
    <n v="4"/>
    <n v="2024"/>
    <n v="4"/>
    <x v="0"/>
    <x v="3"/>
    <x v="0"/>
    <x v="0"/>
    <n v="34794.856207542703"/>
  </r>
  <r>
    <d v="2024-04-15T00:00:00"/>
    <x v="3"/>
    <x v="0"/>
    <d v="2024-04-19T00:00:00"/>
    <n v="4"/>
    <n v="2024"/>
    <n v="4"/>
    <x v="0"/>
    <x v="3"/>
    <x v="0"/>
    <x v="0"/>
    <n v="34794.856207542703"/>
  </r>
  <r>
    <d v="2024-04-16T00:00:00"/>
    <x v="3"/>
    <x v="0"/>
    <d v="2024-04-19T00:00:00"/>
    <n v="4"/>
    <n v="2024"/>
    <n v="3"/>
    <x v="0"/>
    <x v="3"/>
    <x v="0"/>
    <x v="0"/>
    <n v="17921.424988420138"/>
  </r>
  <r>
    <d v="2024-04-16T00:00:00"/>
    <x v="3"/>
    <x v="0"/>
    <d v="2024-04-19T00:00:00"/>
    <n v="4"/>
    <n v="2024"/>
    <n v="3"/>
    <x v="0"/>
    <x v="3"/>
    <x v="0"/>
    <x v="0"/>
    <n v="17921.424988420138"/>
  </r>
  <r>
    <d v="2024-04-17T00:00:00"/>
    <x v="3"/>
    <x v="0"/>
    <d v="2024-04-19T00:00:00"/>
    <n v="4"/>
    <n v="2024"/>
    <n v="2"/>
    <x v="0"/>
    <x v="2"/>
    <x v="0"/>
    <x v="0"/>
    <n v="2579.720544926839"/>
  </r>
  <r>
    <d v="2024-04-17T00:00:00"/>
    <x v="3"/>
    <x v="0"/>
    <d v="2024-04-19T00:00:00"/>
    <n v="4"/>
    <n v="2024"/>
    <n v="2"/>
    <x v="0"/>
    <x v="2"/>
    <x v="0"/>
    <x v="0"/>
    <n v="2579.720544926839"/>
  </r>
  <r>
    <d v="2024-04-18T00:00:00"/>
    <x v="3"/>
    <x v="0"/>
    <d v="2024-04-19T00:00:00"/>
    <n v="4"/>
    <n v="2024"/>
    <n v="1"/>
    <x v="0"/>
    <x v="1"/>
    <x v="0"/>
    <x v="1"/>
    <n v="22167.56163180606"/>
  </r>
  <r>
    <d v="2024-04-18T00:00:00"/>
    <x v="3"/>
    <x v="0"/>
    <d v="2024-04-19T00:00:00"/>
    <n v="4"/>
    <n v="2024"/>
    <n v="1"/>
    <x v="0"/>
    <x v="1"/>
    <x v="0"/>
    <x v="1"/>
    <n v="22167.56163180606"/>
  </r>
  <r>
    <d v="2024-04-19T00:00:00"/>
    <x v="3"/>
    <x v="0"/>
    <d v="2024-04-19T00:00:00"/>
    <n v="4"/>
    <n v="2024"/>
    <n v="0"/>
    <x v="0"/>
    <x v="4"/>
    <x v="0"/>
    <x v="0"/>
    <n v="46682.951526164332"/>
  </r>
  <r>
    <d v="2024-04-19T00:00:00"/>
    <x v="3"/>
    <x v="0"/>
    <d v="2024-04-19T00:00:00"/>
    <n v="4"/>
    <n v="2024"/>
    <n v="0"/>
    <x v="0"/>
    <x v="4"/>
    <x v="0"/>
    <x v="0"/>
    <n v="46682.951526164332"/>
  </r>
  <r>
    <d v="2024-04-20T00:00:00"/>
    <x v="3"/>
    <x v="0"/>
    <d v="2024-04-30T00:00:00"/>
    <n v="4"/>
    <n v="2024"/>
    <n v="10"/>
    <x v="1"/>
    <x v="1"/>
    <x v="0"/>
    <x v="1"/>
    <n v="41460.513802960246"/>
  </r>
  <r>
    <d v="2024-04-20T00:00:00"/>
    <x v="3"/>
    <x v="0"/>
    <d v="2024-04-30T00:00:00"/>
    <n v="4"/>
    <n v="2024"/>
    <n v="10"/>
    <x v="1"/>
    <x v="1"/>
    <x v="0"/>
    <x v="1"/>
    <n v="41460.513802960246"/>
  </r>
  <r>
    <d v="2024-04-21T00:00:00"/>
    <x v="3"/>
    <x v="0"/>
    <d v="2024-05-01T00:00:00"/>
    <n v="5"/>
    <n v="2024"/>
    <n v="10"/>
    <x v="1"/>
    <x v="1"/>
    <x v="0"/>
    <x v="0"/>
    <n v="46140.384651100147"/>
  </r>
  <r>
    <d v="2024-04-21T00:00:00"/>
    <x v="3"/>
    <x v="0"/>
    <d v="2024-05-01T00:00:00"/>
    <n v="5"/>
    <n v="2024"/>
    <n v="10"/>
    <x v="1"/>
    <x v="1"/>
    <x v="0"/>
    <x v="0"/>
    <n v="46140.384651100147"/>
  </r>
  <r>
    <d v="2024-04-22T00:00:00"/>
    <x v="3"/>
    <x v="0"/>
    <d v="2024-05-02T00:00:00"/>
    <n v="5"/>
    <n v="2024"/>
    <n v="10"/>
    <x v="1"/>
    <x v="0"/>
    <x v="0"/>
    <x v="1"/>
    <n v="9407.5260876297525"/>
  </r>
  <r>
    <d v="2024-04-22T00:00:00"/>
    <x v="3"/>
    <x v="0"/>
    <d v="2024-05-02T00:00:00"/>
    <n v="5"/>
    <n v="2024"/>
    <n v="10"/>
    <x v="1"/>
    <x v="0"/>
    <x v="0"/>
    <x v="1"/>
    <n v="9407.5260876297525"/>
  </r>
  <r>
    <d v="2024-04-23T00:00:00"/>
    <x v="3"/>
    <x v="0"/>
    <d v="2024-05-03T00:00:00"/>
    <n v="5"/>
    <n v="2024"/>
    <n v="10"/>
    <x v="1"/>
    <x v="1"/>
    <x v="0"/>
    <x v="1"/>
    <n v="41288.197872277866"/>
  </r>
  <r>
    <d v="2024-04-23T00:00:00"/>
    <x v="3"/>
    <x v="0"/>
    <d v="2024-05-03T00:00:00"/>
    <n v="5"/>
    <n v="2024"/>
    <n v="10"/>
    <x v="1"/>
    <x v="1"/>
    <x v="0"/>
    <x v="1"/>
    <n v="41288.197872277866"/>
  </r>
  <r>
    <d v="2024-04-24T00:00:00"/>
    <x v="3"/>
    <x v="0"/>
    <d v="2024-05-04T00:00:00"/>
    <n v="5"/>
    <n v="2024"/>
    <n v="10"/>
    <x v="1"/>
    <x v="2"/>
    <x v="0"/>
    <x v="1"/>
    <n v="5530.3832607197683"/>
  </r>
  <r>
    <d v="2024-04-24T00:00:00"/>
    <x v="3"/>
    <x v="0"/>
    <d v="2024-05-04T00:00:00"/>
    <n v="5"/>
    <n v="2024"/>
    <n v="10"/>
    <x v="1"/>
    <x v="2"/>
    <x v="0"/>
    <x v="1"/>
    <n v="5530.3832607197683"/>
  </r>
  <r>
    <d v="2024-04-25T00:00:00"/>
    <x v="3"/>
    <x v="0"/>
    <d v="2024-05-05T00:00:00"/>
    <n v="5"/>
    <n v="2024"/>
    <n v="10"/>
    <x v="1"/>
    <x v="3"/>
    <x v="0"/>
    <x v="1"/>
    <n v="28490.727523938898"/>
  </r>
  <r>
    <d v="2024-04-25T00:00:00"/>
    <x v="3"/>
    <x v="0"/>
    <d v="2024-05-05T00:00:00"/>
    <n v="5"/>
    <n v="2024"/>
    <n v="10"/>
    <x v="1"/>
    <x v="3"/>
    <x v="0"/>
    <x v="1"/>
    <n v="28490.727523938898"/>
  </r>
  <r>
    <d v="2024-04-26T00:00:00"/>
    <x v="3"/>
    <x v="0"/>
    <d v="2024-05-06T00:00:00"/>
    <n v="5"/>
    <n v="2024"/>
    <n v="10"/>
    <x v="1"/>
    <x v="3"/>
    <x v="0"/>
    <x v="1"/>
    <n v="28994.864984511354"/>
  </r>
  <r>
    <d v="2024-04-26T00:00:00"/>
    <x v="3"/>
    <x v="0"/>
    <d v="2024-05-06T00:00:00"/>
    <n v="5"/>
    <n v="2024"/>
    <n v="10"/>
    <x v="1"/>
    <x v="3"/>
    <x v="0"/>
    <x v="1"/>
    <n v="28994.864984511354"/>
  </r>
  <r>
    <d v="2024-04-27T00:00:00"/>
    <x v="3"/>
    <x v="0"/>
    <d v="2024-05-07T00:00:00"/>
    <n v="5"/>
    <n v="2024"/>
    <n v="10"/>
    <x v="1"/>
    <x v="2"/>
    <x v="1"/>
    <x v="1"/>
    <n v="1407.1761321699294"/>
  </r>
  <r>
    <d v="2024-04-27T00:00:00"/>
    <x v="3"/>
    <x v="0"/>
    <d v="2024-05-07T00:00:00"/>
    <n v="5"/>
    <n v="2024"/>
    <n v="10"/>
    <x v="1"/>
    <x v="2"/>
    <x v="1"/>
    <x v="1"/>
    <n v="1407.1761321699294"/>
  </r>
  <r>
    <d v="2024-04-28T00:00:00"/>
    <x v="3"/>
    <x v="0"/>
    <d v="2024-05-08T00:00:00"/>
    <n v="5"/>
    <n v="2024"/>
    <n v="10"/>
    <x v="1"/>
    <x v="1"/>
    <x v="1"/>
    <x v="1"/>
    <n v="28298.849542914468"/>
  </r>
  <r>
    <d v="2024-04-28T00:00:00"/>
    <x v="3"/>
    <x v="0"/>
    <d v="2024-05-08T00:00:00"/>
    <n v="5"/>
    <n v="2024"/>
    <n v="10"/>
    <x v="1"/>
    <x v="1"/>
    <x v="1"/>
    <x v="1"/>
    <n v="28298.849542914468"/>
  </r>
  <r>
    <d v="2024-04-29T00:00:00"/>
    <x v="3"/>
    <x v="0"/>
    <d v="2024-05-09T00:00:00"/>
    <n v="5"/>
    <n v="2024"/>
    <n v="10"/>
    <x v="1"/>
    <x v="4"/>
    <x v="1"/>
    <x v="1"/>
    <n v="26376.243273141405"/>
  </r>
  <r>
    <d v="2024-04-29T00:00:00"/>
    <x v="3"/>
    <x v="0"/>
    <d v="2024-05-09T00:00:00"/>
    <n v="5"/>
    <n v="2024"/>
    <n v="10"/>
    <x v="1"/>
    <x v="4"/>
    <x v="1"/>
    <x v="1"/>
    <n v="26376.243273141405"/>
  </r>
  <r>
    <d v="2024-04-30T00:00:00"/>
    <x v="3"/>
    <x v="0"/>
    <d v="2024-05-10T00:00:00"/>
    <n v="5"/>
    <n v="2024"/>
    <n v="10"/>
    <x v="1"/>
    <x v="1"/>
    <x v="1"/>
    <x v="0"/>
    <n v="33922.091675378164"/>
  </r>
  <r>
    <d v="2024-04-30T00:00:00"/>
    <x v="3"/>
    <x v="0"/>
    <d v="2024-05-10T00:00:00"/>
    <n v="5"/>
    <n v="2024"/>
    <n v="10"/>
    <x v="1"/>
    <x v="1"/>
    <x v="1"/>
    <x v="0"/>
    <n v="33922.091675378164"/>
  </r>
  <r>
    <d v="2024-05-01T00:00:00"/>
    <x v="4"/>
    <x v="0"/>
    <d v="2024-06-01T00:00:00"/>
    <n v="6"/>
    <n v="2024"/>
    <n v="31"/>
    <x v="1"/>
    <x v="1"/>
    <x v="1"/>
    <x v="1"/>
    <n v="19750.700029205105"/>
  </r>
  <r>
    <d v="2024-05-01T00:00:00"/>
    <x v="4"/>
    <x v="0"/>
    <d v="2024-06-01T00:00:00"/>
    <n v="6"/>
    <n v="2024"/>
    <n v="31"/>
    <x v="1"/>
    <x v="1"/>
    <x v="1"/>
    <x v="1"/>
    <n v="19750.700029205105"/>
  </r>
  <r>
    <d v="2024-05-02T00:00:00"/>
    <x v="4"/>
    <x v="0"/>
    <d v="2024-06-02T00:00:00"/>
    <n v="6"/>
    <n v="2024"/>
    <n v="31"/>
    <x v="1"/>
    <x v="6"/>
    <x v="1"/>
    <x v="0"/>
    <n v="44884.108140999742"/>
  </r>
  <r>
    <d v="2024-05-02T00:00:00"/>
    <x v="4"/>
    <x v="0"/>
    <d v="2024-06-02T00:00:00"/>
    <n v="6"/>
    <n v="2024"/>
    <n v="31"/>
    <x v="1"/>
    <x v="6"/>
    <x v="1"/>
    <x v="0"/>
    <n v="44884.108140999742"/>
  </r>
  <r>
    <d v="2024-05-03T00:00:00"/>
    <x v="4"/>
    <x v="0"/>
    <d v="2024-06-03T00:00:00"/>
    <n v="6"/>
    <n v="2024"/>
    <n v="31"/>
    <x v="1"/>
    <x v="7"/>
    <x v="1"/>
    <x v="1"/>
    <n v="7403.6709730557668"/>
  </r>
  <r>
    <d v="2024-05-03T00:00:00"/>
    <x v="4"/>
    <x v="0"/>
    <d v="2024-06-03T00:00:00"/>
    <n v="6"/>
    <n v="2024"/>
    <n v="31"/>
    <x v="1"/>
    <x v="7"/>
    <x v="1"/>
    <x v="1"/>
    <n v="7403.6709730557668"/>
  </r>
  <r>
    <d v="2024-05-04T00:00:00"/>
    <x v="4"/>
    <x v="0"/>
    <d v="2024-06-04T00:00:00"/>
    <n v="6"/>
    <n v="2024"/>
    <n v="31"/>
    <x v="1"/>
    <x v="1"/>
    <x v="1"/>
    <x v="0"/>
    <n v="2090.3926680132122"/>
  </r>
  <r>
    <d v="2024-05-04T00:00:00"/>
    <x v="4"/>
    <x v="0"/>
    <d v="2024-06-04T00:00:00"/>
    <n v="6"/>
    <n v="2024"/>
    <n v="31"/>
    <x v="1"/>
    <x v="1"/>
    <x v="1"/>
    <x v="0"/>
    <n v="2090.3926680132122"/>
  </r>
  <r>
    <d v="2024-05-05T00:00:00"/>
    <x v="4"/>
    <x v="0"/>
    <d v="2024-06-05T00:00:00"/>
    <n v="6"/>
    <n v="2024"/>
    <n v="31"/>
    <x v="1"/>
    <x v="6"/>
    <x v="1"/>
    <x v="1"/>
    <n v="5490.6986658540573"/>
  </r>
  <r>
    <d v="2024-05-05T00:00:00"/>
    <x v="4"/>
    <x v="0"/>
    <d v="2024-06-05T00:00:00"/>
    <n v="6"/>
    <n v="2024"/>
    <n v="31"/>
    <x v="1"/>
    <x v="6"/>
    <x v="1"/>
    <x v="1"/>
    <n v="5490.6986658540573"/>
  </r>
  <r>
    <d v="2024-05-06T00:00:00"/>
    <x v="4"/>
    <x v="0"/>
    <d v="2024-06-06T00:00:00"/>
    <n v="6"/>
    <n v="2024"/>
    <n v="31"/>
    <x v="1"/>
    <x v="7"/>
    <x v="1"/>
    <x v="0"/>
    <n v="332.76603292484828"/>
  </r>
  <r>
    <d v="2024-05-06T00:00:00"/>
    <x v="4"/>
    <x v="0"/>
    <d v="2024-06-06T00:00:00"/>
    <n v="6"/>
    <n v="2024"/>
    <n v="31"/>
    <x v="1"/>
    <x v="7"/>
    <x v="1"/>
    <x v="0"/>
    <n v="332.76603292484828"/>
  </r>
  <r>
    <d v="2024-05-07T00:00:00"/>
    <x v="4"/>
    <x v="0"/>
    <d v="2024-06-07T00:00:00"/>
    <n v="6"/>
    <n v="2024"/>
    <n v="31"/>
    <x v="1"/>
    <x v="1"/>
    <x v="1"/>
    <x v="0"/>
    <n v="4993.2722951211072"/>
  </r>
  <r>
    <d v="2024-05-07T00:00:00"/>
    <x v="4"/>
    <x v="0"/>
    <d v="2024-06-07T00:00:00"/>
    <n v="6"/>
    <n v="2024"/>
    <n v="31"/>
    <x v="1"/>
    <x v="1"/>
    <x v="1"/>
    <x v="0"/>
    <n v="4993.2722951211072"/>
  </r>
  <r>
    <d v="2024-05-08T00:00:00"/>
    <x v="4"/>
    <x v="0"/>
    <d v="2024-06-08T00:00:00"/>
    <n v="6"/>
    <n v="2024"/>
    <n v="31"/>
    <x v="1"/>
    <x v="2"/>
    <x v="1"/>
    <x v="0"/>
    <n v="6346.6205282148449"/>
  </r>
  <r>
    <d v="2024-05-08T00:00:00"/>
    <x v="4"/>
    <x v="0"/>
    <d v="2024-06-08T00:00:00"/>
    <n v="6"/>
    <n v="2024"/>
    <n v="31"/>
    <x v="1"/>
    <x v="2"/>
    <x v="1"/>
    <x v="0"/>
    <n v="6346.6205282148449"/>
  </r>
  <r>
    <d v="2024-05-09T00:00:00"/>
    <x v="4"/>
    <x v="0"/>
    <d v="2024-06-09T00:00:00"/>
    <n v="6"/>
    <n v="2024"/>
    <n v="31"/>
    <x v="1"/>
    <x v="3"/>
    <x v="1"/>
    <x v="1"/>
    <n v="3450.1843813872169"/>
  </r>
  <r>
    <d v="2024-05-09T00:00:00"/>
    <x v="4"/>
    <x v="0"/>
    <d v="2024-06-09T00:00:00"/>
    <n v="6"/>
    <n v="2024"/>
    <n v="31"/>
    <x v="1"/>
    <x v="3"/>
    <x v="1"/>
    <x v="1"/>
    <n v="3450.1843813872169"/>
  </r>
  <r>
    <d v="2024-05-10T00:00:00"/>
    <x v="4"/>
    <x v="0"/>
    <d v="2024-06-10T00:00:00"/>
    <n v="6"/>
    <n v="2024"/>
    <n v="31"/>
    <x v="1"/>
    <x v="3"/>
    <x v="1"/>
    <x v="0"/>
    <n v="5240.1087145138144"/>
  </r>
  <r>
    <d v="2024-05-10T00:00:00"/>
    <x v="4"/>
    <x v="0"/>
    <d v="2024-06-10T00:00:00"/>
    <n v="6"/>
    <n v="2024"/>
    <n v="31"/>
    <x v="1"/>
    <x v="3"/>
    <x v="1"/>
    <x v="0"/>
    <n v="5240.1087145138144"/>
  </r>
  <r>
    <d v="2024-05-11T00:00:00"/>
    <x v="4"/>
    <x v="0"/>
    <d v="2024-06-11T00:00:00"/>
    <n v="6"/>
    <n v="2024"/>
    <n v="31"/>
    <x v="1"/>
    <x v="2"/>
    <x v="1"/>
    <x v="1"/>
    <n v="9024.5688951688953"/>
  </r>
  <r>
    <d v="2024-05-11T00:00:00"/>
    <x v="4"/>
    <x v="0"/>
    <d v="2024-06-11T00:00:00"/>
    <n v="6"/>
    <n v="2024"/>
    <n v="31"/>
    <x v="1"/>
    <x v="2"/>
    <x v="1"/>
    <x v="1"/>
    <n v="9024.5688951688953"/>
  </r>
  <r>
    <d v="2024-05-12T00:00:00"/>
    <x v="4"/>
    <x v="0"/>
    <d v="2024-06-01T00:00:00"/>
    <n v="6"/>
    <n v="2024"/>
    <n v="20"/>
    <x v="1"/>
    <x v="1"/>
    <x v="1"/>
    <x v="0"/>
    <n v="1278.7332919310102"/>
  </r>
  <r>
    <d v="2024-05-12T00:00:00"/>
    <x v="4"/>
    <x v="0"/>
    <d v="2024-06-01T00:00:00"/>
    <n v="6"/>
    <n v="2024"/>
    <n v="20"/>
    <x v="1"/>
    <x v="1"/>
    <x v="1"/>
    <x v="0"/>
    <n v="1278.7332919310102"/>
  </r>
  <r>
    <d v="2024-05-13T00:00:00"/>
    <x v="4"/>
    <x v="0"/>
    <d v="2024-06-02T00:00:00"/>
    <n v="6"/>
    <n v="2024"/>
    <n v="20"/>
    <x v="1"/>
    <x v="4"/>
    <x v="0"/>
    <x v="1"/>
    <n v="9372.9942769202953"/>
  </r>
  <r>
    <d v="2024-05-13T00:00:00"/>
    <x v="4"/>
    <x v="0"/>
    <d v="2024-06-02T00:00:00"/>
    <n v="6"/>
    <n v="2024"/>
    <n v="20"/>
    <x v="1"/>
    <x v="4"/>
    <x v="0"/>
    <x v="1"/>
    <n v="9372.9942769202953"/>
  </r>
  <r>
    <d v="2024-05-14T00:00:00"/>
    <x v="4"/>
    <x v="0"/>
    <d v="2024-06-03T00:00:00"/>
    <n v="6"/>
    <n v="2024"/>
    <n v="20"/>
    <x v="1"/>
    <x v="1"/>
    <x v="0"/>
    <x v="1"/>
    <n v="364.41926882634368"/>
  </r>
  <r>
    <d v="2024-05-14T00:00:00"/>
    <x v="4"/>
    <x v="0"/>
    <d v="2024-06-14T00:00:00"/>
    <n v="6"/>
    <n v="2024"/>
    <n v="31"/>
    <x v="1"/>
    <x v="5"/>
    <x v="1"/>
    <x v="1"/>
    <n v="28837.859122354337"/>
  </r>
  <r>
    <d v="2024-05-14T00:00:00"/>
    <x v="4"/>
    <x v="0"/>
    <d v="2024-06-03T00:00:00"/>
    <n v="6"/>
    <n v="2024"/>
    <n v="20"/>
    <x v="1"/>
    <x v="1"/>
    <x v="0"/>
    <x v="1"/>
    <n v="364.41926882634368"/>
  </r>
  <r>
    <d v="2024-05-14T00:00:00"/>
    <x v="4"/>
    <x v="0"/>
    <d v="2024-06-14T00:00:00"/>
    <n v="6"/>
    <n v="2024"/>
    <n v="31"/>
    <x v="1"/>
    <x v="5"/>
    <x v="1"/>
    <x v="1"/>
    <n v="28837.859122354337"/>
  </r>
  <r>
    <d v="2024-05-15T00:00:00"/>
    <x v="4"/>
    <x v="0"/>
    <d v="2024-06-04T00:00:00"/>
    <n v="6"/>
    <n v="2024"/>
    <n v="20"/>
    <x v="1"/>
    <x v="1"/>
    <x v="0"/>
    <x v="1"/>
    <n v="9928.3446095201434"/>
  </r>
  <r>
    <d v="2024-05-15T00:00:00"/>
    <x v="4"/>
    <x v="0"/>
    <d v="2024-06-04T00:00:00"/>
    <n v="6"/>
    <n v="2024"/>
    <n v="20"/>
    <x v="1"/>
    <x v="1"/>
    <x v="0"/>
    <x v="1"/>
    <n v="9928.3446095201434"/>
  </r>
  <r>
    <d v="2024-05-16T00:00:00"/>
    <x v="4"/>
    <x v="0"/>
    <d v="2024-06-05T00:00:00"/>
    <n v="6"/>
    <n v="2024"/>
    <n v="20"/>
    <x v="1"/>
    <x v="6"/>
    <x v="0"/>
    <x v="1"/>
    <n v="2003.14819042113"/>
  </r>
  <r>
    <d v="2024-05-16T00:00:00"/>
    <x v="4"/>
    <x v="0"/>
    <d v="2024-06-05T00:00:00"/>
    <n v="6"/>
    <n v="2024"/>
    <n v="20"/>
    <x v="1"/>
    <x v="6"/>
    <x v="0"/>
    <x v="1"/>
    <n v="2003.14819042113"/>
  </r>
  <r>
    <d v="2024-05-17T00:00:00"/>
    <x v="4"/>
    <x v="0"/>
    <d v="2024-06-06T00:00:00"/>
    <n v="6"/>
    <n v="2024"/>
    <n v="20"/>
    <x v="1"/>
    <x v="7"/>
    <x v="0"/>
    <x v="1"/>
    <n v="4504.7590772748335"/>
  </r>
  <r>
    <d v="2024-05-17T00:00:00"/>
    <x v="4"/>
    <x v="0"/>
    <d v="2024-06-06T00:00:00"/>
    <n v="6"/>
    <n v="2024"/>
    <n v="20"/>
    <x v="1"/>
    <x v="7"/>
    <x v="0"/>
    <x v="1"/>
    <n v="4504.7590772748335"/>
  </r>
  <r>
    <d v="2024-05-18T00:00:00"/>
    <x v="4"/>
    <x v="0"/>
    <d v="2024-06-07T00:00:00"/>
    <n v="6"/>
    <n v="2024"/>
    <n v="20"/>
    <x v="1"/>
    <x v="1"/>
    <x v="0"/>
    <x v="1"/>
    <n v="8570.6654782719852"/>
  </r>
  <r>
    <d v="2024-05-18T00:00:00"/>
    <x v="4"/>
    <x v="0"/>
    <d v="2024-06-07T00:00:00"/>
    <n v="6"/>
    <n v="2024"/>
    <n v="20"/>
    <x v="1"/>
    <x v="1"/>
    <x v="0"/>
    <x v="1"/>
    <n v="8570.6654782719852"/>
  </r>
  <r>
    <d v="2024-05-19T00:00:00"/>
    <x v="4"/>
    <x v="0"/>
    <d v="2024-06-08T00:00:00"/>
    <n v="6"/>
    <n v="2024"/>
    <n v="20"/>
    <x v="1"/>
    <x v="6"/>
    <x v="0"/>
    <x v="1"/>
    <n v="2446.2145057026742"/>
  </r>
  <r>
    <d v="2024-05-19T00:00:00"/>
    <x v="4"/>
    <x v="0"/>
    <d v="2024-06-08T00:00:00"/>
    <n v="6"/>
    <n v="2024"/>
    <n v="20"/>
    <x v="1"/>
    <x v="6"/>
    <x v="0"/>
    <x v="1"/>
    <n v="2446.2145057026742"/>
  </r>
  <r>
    <d v="2024-05-20T00:00:00"/>
    <x v="4"/>
    <x v="0"/>
    <d v="2024-06-09T00:00:00"/>
    <n v="6"/>
    <n v="2024"/>
    <n v="20"/>
    <x v="1"/>
    <x v="7"/>
    <x v="0"/>
    <x v="0"/>
    <n v="4124.7205999713542"/>
  </r>
  <r>
    <d v="2024-05-20T00:00:00"/>
    <x v="4"/>
    <x v="0"/>
    <d v="2024-06-09T00:00:00"/>
    <n v="6"/>
    <n v="2024"/>
    <n v="20"/>
    <x v="1"/>
    <x v="7"/>
    <x v="0"/>
    <x v="0"/>
    <n v="4124.7205999713542"/>
  </r>
  <r>
    <d v="2024-05-21T00:00:00"/>
    <x v="4"/>
    <x v="0"/>
    <d v="2024-06-10T00:00:00"/>
    <n v="6"/>
    <n v="2024"/>
    <n v="20"/>
    <x v="1"/>
    <x v="3"/>
    <x v="1"/>
    <x v="1"/>
    <n v="4967.0362499952007"/>
  </r>
  <r>
    <d v="2024-05-21T00:00:00"/>
    <x v="4"/>
    <x v="0"/>
    <d v="2024-06-10T00:00:00"/>
    <n v="6"/>
    <n v="2024"/>
    <n v="20"/>
    <x v="1"/>
    <x v="3"/>
    <x v="1"/>
    <x v="1"/>
    <n v="4967.0362499952007"/>
  </r>
  <r>
    <d v="2024-05-22T00:00:00"/>
    <x v="4"/>
    <x v="0"/>
    <d v="2024-06-11T00:00:00"/>
    <n v="6"/>
    <n v="2024"/>
    <n v="20"/>
    <x v="1"/>
    <x v="3"/>
    <x v="1"/>
    <x v="0"/>
    <n v="9338.4553798948564"/>
  </r>
  <r>
    <d v="2024-05-22T00:00:00"/>
    <x v="4"/>
    <x v="0"/>
    <d v="2024-06-11T00:00:00"/>
    <n v="6"/>
    <n v="2024"/>
    <n v="20"/>
    <x v="1"/>
    <x v="3"/>
    <x v="1"/>
    <x v="0"/>
    <n v="9338.4553798948564"/>
  </r>
  <r>
    <d v="2024-05-23T00:00:00"/>
    <x v="4"/>
    <x v="0"/>
    <d v="2024-06-01T00:00:00"/>
    <n v="6"/>
    <n v="2024"/>
    <n v="9"/>
    <x v="1"/>
    <x v="2"/>
    <x v="1"/>
    <x v="1"/>
    <n v="7665.9336072455999"/>
  </r>
  <r>
    <d v="2024-05-23T00:00:00"/>
    <x v="4"/>
    <x v="0"/>
    <d v="2024-06-01T00:00:00"/>
    <n v="6"/>
    <n v="2024"/>
    <n v="9"/>
    <x v="1"/>
    <x v="2"/>
    <x v="1"/>
    <x v="1"/>
    <n v="7665.9336072455999"/>
  </r>
  <r>
    <d v="2024-05-24T00:00:00"/>
    <x v="4"/>
    <x v="0"/>
    <d v="2024-06-02T00:00:00"/>
    <n v="6"/>
    <n v="2024"/>
    <n v="9"/>
    <x v="1"/>
    <x v="2"/>
    <x v="1"/>
    <x v="0"/>
    <n v="9626.4855660855828"/>
  </r>
  <r>
    <d v="2024-05-24T00:00:00"/>
    <x v="4"/>
    <x v="0"/>
    <d v="2024-06-02T00:00:00"/>
    <n v="6"/>
    <n v="2024"/>
    <n v="9"/>
    <x v="1"/>
    <x v="2"/>
    <x v="1"/>
    <x v="0"/>
    <n v="9626.4855660855828"/>
  </r>
  <r>
    <d v="2024-05-25T00:00:00"/>
    <x v="4"/>
    <x v="0"/>
    <d v="2024-06-03T00:00:00"/>
    <n v="6"/>
    <n v="2024"/>
    <n v="9"/>
    <x v="1"/>
    <x v="0"/>
    <x v="1"/>
    <x v="1"/>
    <n v="3013.2532387337674"/>
  </r>
  <r>
    <d v="2024-05-25T00:00:00"/>
    <x v="4"/>
    <x v="0"/>
    <d v="2024-06-03T00:00:00"/>
    <n v="6"/>
    <n v="2024"/>
    <n v="9"/>
    <x v="1"/>
    <x v="0"/>
    <x v="1"/>
    <x v="1"/>
    <n v="3013.2532387337674"/>
  </r>
  <r>
    <d v="2024-05-26T00:00:00"/>
    <x v="4"/>
    <x v="0"/>
    <d v="2024-06-04T00:00:00"/>
    <n v="6"/>
    <n v="2024"/>
    <n v="9"/>
    <x v="1"/>
    <x v="3"/>
    <x v="0"/>
    <x v="0"/>
    <n v="5438.8480770064843"/>
  </r>
  <r>
    <d v="2024-05-26T00:00:00"/>
    <x v="4"/>
    <x v="0"/>
    <d v="2024-06-04T00:00:00"/>
    <n v="6"/>
    <n v="2024"/>
    <n v="9"/>
    <x v="1"/>
    <x v="3"/>
    <x v="0"/>
    <x v="0"/>
    <n v="5438.8480770064843"/>
  </r>
  <r>
    <d v="2024-05-27T00:00:00"/>
    <x v="4"/>
    <x v="0"/>
    <d v="2024-06-05T00:00:00"/>
    <n v="6"/>
    <n v="2024"/>
    <n v="9"/>
    <x v="1"/>
    <x v="1"/>
    <x v="1"/>
    <x v="1"/>
    <n v="5769.2412625529396"/>
  </r>
  <r>
    <d v="2024-05-27T00:00:00"/>
    <x v="4"/>
    <x v="0"/>
    <d v="2024-06-05T00:00:00"/>
    <n v="6"/>
    <n v="2024"/>
    <n v="9"/>
    <x v="1"/>
    <x v="1"/>
    <x v="1"/>
    <x v="1"/>
    <n v="5769.2412625529396"/>
  </r>
  <r>
    <d v="2024-05-28T00:00:00"/>
    <x v="4"/>
    <x v="0"/>
    <d v="2024-06-06T00:00:00"/>
    <n v="6"/>
    <n v="2024"/>
    <n v="9"/>
    <x v="1"/>
    <x v="3"/>
    <x v="0"/>
    <x v="0"/>
    <n v="1835.6129661493558"/>
  </r>
  <r>
    <d v="2024-05-28T00:00:00"/>
    <x v="4"/>
    <x v="0"/>
    <d v="2024-06-06T00:00:00"/>
    <n v="6"/>
    <n v="2024"/>
    <n v="9"/>
    <x v="1"/>
    <x v="3"/>
    <x v="0"/>
    <x v="0"/>
    <n v="1835.6129661493558"/>
  </r>
  <r>
    <d v="2024-05-29T00:00:00"/>
    <x v="4"/>
    <x v="0"/>
    <d v="2024-06-07T00:00:00"/>
    <n v="6"/>
    <n v="2024"/>
    <n v="9"/>
    <x v="1"/>
    <x v="3"/>
    <x v="1"/>
    <x v="1"/>
    <n v="8279.403084398733"/>
  </r>
  <r>
    <d v="2024-05-29T00:00:00"/>
    <x v="4"/>
    <x v="0"/>
    <d v="2024-06-07T00:00:00"/>
    <n v="6"/>
    <n v="2024"/>
    <n v="9"/>
    <x v="1"/>
    <x v="3"/>
    <x v="1"/>
    <x v="1"/>
    <n v="8279.403084398733"/>
  </r>
  <r>
    <d v="2024-05-30T00:00:00"/>
    <x v="4"/>
    <x v="0"/>
    <d v="2024-06-08T00:00:00"/>
    <n v="6"/>
    <n v="2024"/>
    <n v="9"/>
    <x v="1"/>
    <x v="2"/>
    <x v="0"/>
    <x v="0"/>
    <n v="3883.7889915423675"/>
  </r>
  <r>
    <d v="2024-05-30T00:00:00"/>
    <x v="4"/>
    <x v="0"/>
    <d v="2024-06-08T00:00:00"/>
    <n v="6"/>
    <n v="2024"/>
    <n v="9"/>
    <x v="1"/>
    <x v="2"/>
    <x v="0"/>
    <x v="0"/>
    <n v="3883.7889915423675"/>
  </r>
  <r>
    <d v="2024-05-31T00:00:00"/>
    <x v="4"/>
    <x v="0"/>
    <d v="2024-06-09T00:00:00"/>
    <n v="6"/>
    <n v="2024"/>
    <n v="9"/>
    <x v="1"/>
    <x v="1"/>
    <x v="1"/>
    <x v="1"/>
    <n v="7849.1692322569879"/>
  </r>
  <r>
    <d v="2024-05-31T00:00:00"/>
    <x v="4"/>
    <x v="0"/>
    <d v="2024-06-09T00:00:00"/>
    <n v="6"/>
    <n v="2024"/>
    <n v="9"/>
    <x v="1"/>
    <x v="1"/>
    <x v="1"/>
    <x v="1"/>
    <n v="7849.1692322569879"/>
  </r>
  <r>
    <d v="2024-06-01T00:00:00"/>
    <x v="5"/>
    <x v="0"/>
    <d v="2024-06-10T00:00:00"/>
    <n v="6"/>
    <n v="2024"/>
    <n v="9"/>
    <x v="1"/>
    <x v="4"/>
    <x v="0"/>
    <x v="0"/>
    <n v="6918.547760863893"/>
  </r>
  <r>
    <d v="2024-06-01T00:00:00"/>
    <x v="5"/>
    <x v="0"/>
    <d v="2024-06-10T00:00:00"/>
    <n v="6"/>
    <n v="2024"/>
    <n v="9"/>
    <x v="1"/>
    <x v="4"/>
    <x v="0"/>
    <x v="0"/>
    <n v="6918.547760863893"/>
  </r>
  <r>
    <d v="2024-06-02T00:00:00"/>
    <x v="5"/>
    <x v="0"/>
    <d v="2024-06-11T00:00:00"/>
    <n v="6"/>
    <n v="2024"/>
    <n v="9"/>
    <x v="1"/>
    <x v="1"/>
    <x v="1"/>
    <x v="0"/>
    <n v="39367.4337650854"/>
  </r>
  <r>
    <d v="2024-06-02T00:00:00"/>
    <x v="5"/>
    <x v="0"/>
    <d v="2024-06-11T00:00:00"/>
    <n v="6"/>
    <n v="2024"/>
    <n v="9"/>
    <x v="1"/>
    <x v="1"/>
    <x v="1"/>
    <x v="0"/>
    <n v="39367.4337650854"/>
  </r>
  <r>
    <d v="2024-06-03T00:00:00"/>
    <x v="5"/>
    <x v="0"/>
    <d v="2024-06-05T00:00:00"/>
    <n v="6"/>
    <n v="2024"/>
    <n v="2"/>
    <x v="0"/>
    <x v="1"/>
    <x v="0"/>
    <x v="0"/>
    <n v="37197.974246983758"/>
  </r>
  <r>
    <d v="2024-06-03T00:00:00"/>
    <x v="5"/>
    <x v="0"/>
    <d v="2024-06-05T00:00:00"/>
    <n v="6"/>
    <n v="2024"/>
    <n v="2"/>
    <x v="0"/>
    <x v="1"/>
    <x v="0"/>
    <x v="0"/>
    <n v="37197.974246983758"/>
  </r>
  <r>
    <d v="2024-06-04T00:00:00"/>
    <x v="5"/>
    <x v="0"/>
    <d v="2024-06-06T00:00:00"/>
    <n v="6"/>
    <n v="2024"/>
    <n v="2"/>
    <x v="0"/>
    <x v="6"/>
    <x v="1"/>
    <x v="0"/>
    <n v="9408.798201071977"/>
  </r>
  <r>
    <d v="2024-06-04T00:00:00"/>
    <x v="5"/>
    <x v="0"/>
    <d v="2024-06-06T00:00:00"/>
    <n v="6"/>
    <n v="2024"/>
    <n v="2"/>
    <x v="0"/>
    <x v="6"/>
    <x v="1"/>
    <x v="0"/>
    <n v="9408.798201071977"/>
  </r>
  <r>
    <d v="2024-06-05T00:00:00"/>
    <x v="5"/>
    <x v="0"/>
    <d v="2024-06-05T00:00:00"/>
    <n v="6"/>
    <n v="2024"/>
    <n v="0"/>
    <x v="0"/>
    <x v="7"/>
    <x v="1"/>
    <x v="0"/>
    <n v="26250.851852602529"/>
  </r>
  <r>
    <d v="2024-06-05T00:00:00"/>
    <x v="5"/>
    <x v="0"/>
    <d v="2024-06-05T00:00:00"/>
    <n v="6"/>
    <n v="2024"/>
    <n v="0"/>
    <x v="0"/>
    <x v="7"/>
    <x v="1"/>
    <x v="0"/>
    <n v="26250.851852602529"/>
  </r>
  <r>
    <d v="2024-06-06T00:00:00"/>
    <x v="5"/>
    <x v="0"/>
    <d v="2024-06-06T00:00:00"/>
    <n v="6"/>
    <n v="2024"/>
    <n v="0"/>
    <x v="0"/>
    <x v="1"/>
    <x v="1"/>
    <x v="0"/>
    <n v="15605.760034037763"/>
  </r>
  <r>
    <d v="2024-06-06T00:00:00"/>
    <x v="5"/>
    <x v="0"/>
    <d v="2024-06-06T00:00:00"/>
    <n v="6"/>
    <n v="2024"/>
    <n v="0"/>
    <x v="0"/>
    <x v="1"/>
    <x v="1"/>
    <x v="0"/>
    <n v="15605.760034037763"/>
  </r>
  <r>
    <d v="2024-06-07T00:00:00"/>
    <x v="5"/>
    <x v="0"/>
    <d v="2024-06-07T00:00:00"/>
    <n v="6"/>
    <n v="2024"/>
    <n v="0"/>
    <x v="0"/>
    <x v="6"/>
    <x v="0"/>
    <x v="0"/>
    <n v="33217.677788755078"/>
  </r>
  <r>
    <d v="2024-06-07T00:00:00"/>
    <x v="5"/>
    <x v="0"/>
    <d v="2024-06-07T00:00:00"/>
    <n v="6"/>
    <n v="2024"/>
    <n v="0"/>
    <x v="0"/>
    <x v="6"/>
    <x v="0"/>
    <x v="0"/>
    <n v="33217.677788755078"/>
  </r>
  <r>
    <d v="2024-06-08T00:00:00"/>
    <x v="5"/>
    <x v="0"/>
    <d v="2024-06-08T00:00:00"/>
    <n v="6"/>
    <n v="2024"/>
    <n v="0"/>
    <x v="0"/>
    <x v="7"/>
    <x v="1"/>
    <x v="1"/>
    <n v="12584.35832259141"/>
  </r>
  <r>
    <d v="2024-06-08T00:00:00"/>
    <x v="5"/>
    <x v="0"/>
    <d v="2024-06-08T00:00:00"/>
    <n v="6"/>
    <n v="2024"/>
    <n v="0"/>
    <x v="0"/>
    <x v="7"/>
    <x v="1"/>
    <x v="1"/>
    <n v="12584.35832259141"/>
  </r>
  <r>
    <d v="2024-06-09T00:00:00"/>
    <x v="5"/>
    <x v="0"/>
    <d v="2024-06-09T00:00:00"/>
    <n v="6"/>
    <n v="2024"/>
    <n v="0"/>
    <x v="0"/>
    <x v="1"/>
    <x v="0"/>
    <x v="0"/>
    <n v="24161.221595613846"/>
  </r>
  <r>
    <d v="2024-06-09T00:00:00"/>
    <x v="5"/>
    <x v="0"/>
    <d v="2024-06-09T00:00:00"/>
    <n v="6"/>
    <n v="2024"/>
    <n v="0"/>
    <x v="0"/>
    <x v="1"/>
    <x v="0"/>
    <x v="0"/>
    <n v="24161.221595613846"/>
  </r>
  <r>
    <d v="2024-06-10T00:00:00"/>
    <x v="5"/>
    <x v="0"/>
    <d v="2024-06-10T00:00:00"/>
    <n v="6"/>
    <n v="2024"/>
    <n v="0"/>
    <x v="0"/>
    <x v="6"/>
    <x v="1"/>
    <x v="1"/>
    <n v="19823.456892143349"/>
  </r>
  <r>
    <d v="2024-06-10T00:00:00"/>
    <x v="5"/>
    <x v="0"/>
    <d v="2024-06-10T00:00:00"/>
    <n v="6"/>
    <n v="2024"/>
    <n v="0"/>
    <x v="0"/>
    <x v="6"/>
    <x v="1"/>
    <x v="1"/>
    <n v="19823.456892143349"/>
  </r>
  <r>
    <d v="2024-06-11T00:00:00"/>
    <x v="5"/>
    <x v="0"/>
    <d v="2024-06-11T00:00:00"/>
    <n v="6"/>
    <n v="2024"/>
    <n v="0"/>
    <x v="0"/>
    <x v="7"/>
    <x v="0"/>
    <x v="0"/>
    <n v="23313.176623877167"/>
  </r>
  <r>
    <d v="2024-06-11T00:00:00"/>
    <x v="5"/>
    <x v="0"/>
    <d v="2024-06-11T00:00:00"/>
    <n v="6"/>
    <n v="2024"/>
    <n v="0"/>
    <x v="0"/>
    <x v="7"/>
    <x v="0"/>
    <x v="0"/>
    <n v="23313.176623877167"/>
  </r>
  <r>
    <d v="2024-06-12T00:00:00"/>
    <x v="5"/>
    <x v="0"/>
    <d v="2024-06-12T00:00:00"/>
    <n v="6"/>
    <n v="2024"/>
    <n v="0"/>
    <x v="0"/>
    <x v="1"/>
    <x v="1"/>
    <x v="1"/>
    <n v="1939.9182048715825"/>
  </r>
  <r>
    <d v="2024-06-12T00:00:00"/>
    <x v="5"/>
    <x v="0"/>
    <d v="2024-06-12T00:00:00"/>
    <n v="6"/>
    <n v="2024"/>
    <n v="0"/>
    <x v="0"/>
    <x v="1"/>
    <x v="1"/>
    <x v="1"/>
    <n v="1939.9182048715825"/>
  </r>
  <r>
    <d v="2024-06-13T00:00:00"/>
    <x v="5"/>
    <x v="0"/>
    <d v="2024-06-13T00:00:00"/>
    <n v="6"/>
    <n v="2024"/>
    <n v="0"/>
    <x v="0"/>
    <x v="6"/>
    <x v="0"/>
    <x v="1"/>
    <n v="35122.566020724196"/>
  </r>
  <r>
    <d v="2024-06-13T00:00:00"/>
    <x v="5"/>
    <x v="0"/>
    <d v="2024-06-13T00:00:00"/>
    <n v="6"/>
    <n v="2024"/>
    <n v="0"/>
    <x v="0"/>
    <x v="6"/>
    <x v="0"/>
    <x v="1"/>
    <n v="35122.566020724196"/>
  </r>
  <r>
    <d v="2024-06-14T00:00:00"/>
    <x v="5"/>
    <x v="0"/>
    <d v="2024-06-14T00:00:00"/>
    <n v="6"/>
    <n v="2024"/>
    <n v="0"/>
    <x v="0"/>
    <x v="7"/>
    <x v="1"/>
    <x v="1"/>
    <n v="4932.927726308526"/>
  </r>
  <r>
    <d v="2024-06-14T00:00:00"/>
    <x v="5"/>
    <x v="0"/>
    <d v="2024-08-14T00:00:00"/>
    <n v="8"/>
    <n v="2024"/>
    <n v="61"/>
    <x v="1"/>
    <x v="5"/>
    <x v="1"/>
    <x v="1"/>
    <n v="28837.859122354337"/>
  </r>
  <r>
    <d v="2024-06-14T00:00:00"/>
    <x v="5"/>
    <x v="0"/>
    <d v="2024-06-14T00:00:00"/>
    <n v="6"/>
    <n v="2024"/>
    <n v="0"/>
    <x v="0"/>
    <x v="7"/>
    <x v="1"/>
    <x v="1"/>
    <n v="4932.927726308526"/>
  </r>
  <r>
    <d v="2024-06-14T00:00:00"/>
    <x v="5"/>
    <x v="0"/>
    <d v="2024-08-14T00:00:00"/>
    <n v="8"/>
    <n v="2024"/>
    <n v="61"/>
    <x v="1"/>
    <x v="5"/>
    <x v="1"/>
    <x v="1"/>
    <n v="28837.859122354337"/>
  </r>
  <r>
    <d v="2024-06-15T00:00:00"/>
    <x v="5"/>
    <x v="0"/>
    <d v="2024-06-24T00:00:00"/>
    <n v="6"/>
    <n v="2024"/>
    <n v="9"/>
    <x v="1"/>
    <x v="3"/>
    <x v="1"/>
    <x v="1"/>
    <n v="36118.339254323706"/>
  </r>
  <r>
    <d v="2024-06-15T00:00:00"/>
    <x v="5"/>
    <x v="0"/>
    <d v="2024-06-24T00:00:00"/>
    <n v="6"/>
    <n v="2024"/>
    <n v="9"/>
    <x v="1"/>
    <x v="3"/>
    <x v="1"/>
    <x v="1"/>
    <n v="36118.339254323706"/>
  </r>
  <r>
    <d v="2024-06-16T00:00:00"/>
    <x v="5"/>
    <x v="0"/>
    <d v="2024-06-25T00:00:00"/>
    <n v="6"/>
    <n v="2024"/>
    <n v="9"/>
    <x v="1"/>
    <x v="3"/>
    <x v="1"/>
    <x v="1"/>
    <n v="41985.410978946282"/>
  </r>
  <r>
    <d v="2024-06-16T00:00:00"/>
    <x v="5"/>
    <x v="0"/>
    <d v="2024-06-25T00:00:00"/>
    <n v="6"/>
    <n v="2024"/>
    <n v="9"/>
    <x v="1"/>
    <x v="3"/>
    <x v="1"/>
    <x v="1"/>
    <n v="41985.410978946282"/>
  </r>
  <r>
    <d v="2024-06-17T00:00:00"/>
    <x v="5"/>
    <x v="0"/>
    <d v="2024-06-26T00:00:00"/>
    <n v="6"/>
    <n v="2024"/>
    <n v="9"/>
    <x v="1"/>
    <x v="2"/>
    <x v="1"/>
    <x v="1"/>
    <n v="37353.647678046211"/>
  </r>
  <r>
    <d v="2024-06-17T00:00:00"/>
    <x v="5"/>
    <x v="0"/>
    <d v="2024-06-26T00:00:00"/>
    <n v="6"/>
    <n v="2024"/>
    <n v="9"/>
    <x v="1"/>
    <x v="2"/>
    <x v="1"/>
    <x v="1"/>
    <n v="37353.647678046211"/>
  </r>
  <r>
    <d v="2024-06-18T00:00:00"/>
    <x v="5"/>
    <x v="0"/>
    <d v="2024-06-27T00:00:00"/>
    <n v="6"/>
    <n v="2024"/>
    <n v="9"/>
    <x v="1"/>
    <x v="2"/>
    <x v="0"/>
    <x v="1"/>
    <n v="31709.567340678906"/>
  </r>
  <r>
    <d v="2024-06-18T00:00:00"/>
    <x v="5"/>
    <x v="0"/>
    <d v="2024-06-27T00:00:00"/>
    <n v="6"/>
    <n v="2024"/>
    <n v="9"/>
    <x v="1"/>
    <x v="2"/>
    <x v="0"/>
    <x v="1"/>
    <n v="31709.567340678906"/>
  </r>
  <r>
    <d v="2024-06-19T00:00:00"/>
    <x v="5"/>
    <x v="0"/>
    <d v="2024-06-28T00:00:00"/>
    <n v="6"/>
    <n v="2024"/>
    <n v="9"/>
    <x v="1"/>
    <x v="0"/>
    <x v="1"/>
    <x v="1"/>
    <n v="46924.995920947556"/>
  </r>
  <r>
    <d v="2024-06-19T00:00:00"/>
    <x v="5"/>
    <x v="0"/>
    <d v="2024-06-28T00:00:00"/>
    <n v="6"/>
    <n v="2024"/>
    <n v="9"/>
    <x v="1"/>
    <x v="0"/>
    <x v="1"/>
    <x v="1"/>
    <n v="46924.995920947556"/>
  </r>
  <r>
    <d v="2024-06-20T00:00:00"/>
    <x v="5"/>
    <x v="0"/>
    <d v="2024-06-29T00:00:00"/>
    <n v="6"/>
    <n v="2024"/>
    <n v="9"/>
    <x v="1"/>
    <x v="3"/>
    <x v="0"/>
    <x v="0"/>
    <n v="11240.269956701277"/>
  </r>
  <r>
    <d v="2024-06-20T00:00:00"/>
    <x v="5"/>
    <x v="0"/>
    <d v="2024-06-29T00:00:00"/>
    <n v="6"/>
    <n v="2024"/>
    <n v="9"/>
    <x v="1"/>
    <x v="3"/>
    <x v="0"/>
    <x v="0"/>
    <n v="11240.269956701277"/>
  </r>
  <r>
    <d v="2024-06-21T00:00:00"/>
    <x v="5"/>
    <x v="0"/>
    <d v="2024-06-24T00:00:00"/>
    <n v="6"/>
    <n v="2024"/>
    <n v="3"/>
    <x v="0"/>
    <x v="1"/>
    <x v="1"/>
    <x v="1"/>
    <n v="37998.143004621576"/>
  </r>
  <r>
    <d v="2024-06-21T00:00:00"/>
    <x v="5"/>
    <x v="0"/>
    <d v="2024-06-24T00:00:00"/>
    <n v="6"/>
    <n v="2024"/>
    <n v="3"/>
    <x v="0"/>
    <x v="1"/>
    <x v="1"/>
    <x v="1"/>
    <n v="37998.143004621576"/>
  </r>
  <r>
    <d v="2024-06-22T00:00:00"/>
    <x v="5"/>
    <x v="0"/>
    <d v="2024-06-25T00:00:00"/>
    <n v="6"/>
    <n v="2024"/>
    <n v="3"/>
    <x v="0"/>
    <x v="3"/>
    <x v="0"/>
    <x v="0"/>
    <n v="781.49109780922822"/>
  </r>
  <r>
    <d v="2024-06-22T00:00:00"/>
    <x v="5"/>
    <x v="0"/>
    <d v="2024-06-25T00:00:00"/>
    <n v="6"/>
    <n v="2024"/>
    <n v="3"/>
    <x v="0"/>
    <x v="3"/>
    <x v="0"/>
    <x v="0"/>
    <n v="781.49109780922822"/>
  </r>
  <r>
    <d v="2024-06-23T00:00:00"/>
    <x v="5"/>
    <x v="0"/>
    <d v="2024-06-26T00:00:00"/>
    <n v="6"/>
    <n v="2024"/>
    <n v="3"/>
    <x v="0"/>
    <x v="3"/>
    <x v="1"/>
    <x v="1"/>
    <n v="12812.740390877292"/>
  </r>
  <r>
    <d v="2024-06-23T00:00:00"/>
    <x v="5"/>
    <x v="0"/>
    <d v="2024-06-26T00:00:00"/>
    <n v="6"/>
    <n v="2024"/>
    <n v="3"/>
    <x v="0"/>
    <x v="3"/>
    <x v="1"/>
    <x v="1"/>
    <n v="12812.740390877292"/>
  </r>
  <r>
    <d v="2024-06-24T00:00:00"/>
    <x v="5"/>
    <x v="0"/>
    <d v="2024-06-27T00:00:00"/>
    <n v="6"/>
    <n v="2024"/>
    <n v="3"/>
    <x v="0"/>
    <x v="2"/>
    <x v="0"/>
    <x v="0"/>
    <n v="2551.0315768564606"/>
  </r>
  <r>
    <d v="2024-06-24T00:00:00"/>
    <x v="5"/>
    <x v="0"/>
    <d v="2024-06-27T00:00:00"/>
    <n v="6"/>
    <n v="2024"/>
    <n v="3"/>
    <x v="0"/>
    <x v="2"/>
    <x v="0"/>
    <x v="0"/>
    <n v="2551.0315768564606"/>
  </r>
  <r>
    <d v="2024-06-25T00:00:00"/>
    <x v="5"/>
    <x v="0"/>
    <d v="2024-06-28T00:00:00"/>
    <n v="6"/>
    <n v="2024"/>
    <n v="3"/>
    <x v="0"/>
    <x v="1"/>
    <x v="1"/>
    <x v="1"/>
    <n v="27373.012338246943"/>
  </r>
  <r>
    <d v="2024-06-25T00:00:00"/>
    <x v="5"/>
    <x v="0"/>
    <d v="2024-06-28T00:00:00"/>
    <n v="6"/>
    <n v="2024"/>
    <n v="3"/>
    <x v="0"/>
    <x v="1"/>
    <x v="1"/>
    <x v="1"/>
    <n v="27373.012338246943"/>
  </r>
  <r>
    <d v="2024-06-26T00:00:00"/>
    <x v="5"/>
    <x v="0"/>
    <d v="2024-06-29T00:00:00"/>
    <n v="6"/>
    <n v="2024"/>
    <n v="3"/>
    <x v="0"/>
    <x v="4"/>
    <x v="1"/>
    <x v="0"/>
    <n v="33784.085177193912"/>
  </r>
  <r>
    <d v="2024-06-26T00:00:00"/>
    <x v="5"/>
    <x v="0"/>
    <d v="2024-06-29T00:00:00"/>
    <n v="6"/>
    <n v="2024"/>
    <n v="3"/>
    <x v="0"/>
    <x v="4"/>
    <x v="1"/>
    <x v="0"/>
    <n v="33784.085177193912"/>
  </r>
  <r>
    <d v="2024-06-27T00:00:00"/>
    <x v="5"/>
    <x v="0"/>
    <d v="2024-07-02T00:00:00"/>
    <n v="7"/>
    <n v="2024"/>
    <n v="5"/>
    <x v="0"/>
    <x v="1"/>
    <x v="1"/>
    <x v="0"/>
    <n v="6956.6969303594014"/>
  </r>
  <r>
    <d v="2024-06-27T00:00:00"/>
    <x v="5"/>
    <x v="0"/>
    <d v="2024-07-02T00:00:00"/>
    <n v="7"/>
    <n v="2024"/>
    <n v="5"/>
    <x v="0"/>
    <x v="1"/>
    <x v="1"/>
    <x v="0"/>
    <n v="6956.6969303594014"/>
  </r>
  <r>
    <d v="2024-06-28T00:00:00"/>
    <x v="5"/>
    <x v="0"/>
    <d v="2024-07-03T00:00:00"/>
    <n v="7"/>
    <n v="2024"/>
    <n v="5"/>
    <x v="0"/>
    <x v="1"/>
    <x v="1"/>
    <x v="0"/>
    <n v="15572.831514688862"/>
  </r>
  <r>
    <d v="2024-06-28T00:00:00"/>
    <x v="5"/>
    <x v="0"/>
    <d v="2024-07-03T00:00:00"/>
    <n v="7"/>
    <n v="2024"/>
    <n v="5"/>
    <x v="0"/>
    <x v="1"/>
    <x v="1"/>
    <x v="0"/>
    <n v="15572.831514688862"/>
  </r>
  <r>
    <d v="2024-06-29T00:00:00"/>
    <x v="5"/>
    <x v="0"/>
    <d v="2024-07-04T00:00:00"/>
    <n v="7"/>
    <n v="2024"/>
    <n v="5"/>
    <x v="0"/>
    <x v="6"/>
    <x v="1"/>
    <x v="1"/>
    <n v="36591.842889440653"/>
  </r>
  <r>
    <d v="2024-06-29T00:00:00"/>
    <x v="5"/>
    <x v="0"/>
    <d v="2024-07-04T00:00:00"/>
    <n v="7"/>
    <n v="2024"/>
    <n v="5"/>
    <x v="0"/>
    <x v="6"/>
    <x v="1"/>
    <x v="1"/>
    <n v="36591.842889440653"/>
  </r>
  <r>
    <d v="2024-06-30T00:00:00"/>
    <x v="5"/>
    <x v="0"/>
    <d v="2024-07-02T00:00:00"/>
    <n v="7"/>
    <n v="2024"/>
    <n v="2"/>
    <x v="0"/>
    <x v="7"/>
    <x v="1"/>
    <x v="0"/>
    <n v="45229.48455234406"/>
  </r>
  <r>
    <d v="2024-06-30T00:00:00"/>
    <x v="5"/>
    <x v="0"/>
    <d v="2024-07-02T00:00:00"/>
    <n v="7"/>
    <n v="2024"/>
    <n v="2"/>
    <x v="0"/>
    <x v="7"/>
    <x v="1"/>
    <x v="0"/>
    <n v="45229.48455234406"/>
  </r>
  <r>
    <d v="2024-07-01T00:00:00"/>
    <x v="6"/>
    <x v="0"/>
    <d v="2024-07-03T00:00:00"/>
    <n v="7"/>
    <n v="2024"/>
    <n v="2"/>
    <x v="0"/>
    <x v="1"/>
    <x v="1"/>
    <x v="1"/>
    <n v="43400.568751068444"/>
  </r>
  <r>
    <d v="2024-07-01T00:00:00"/>
    <x v="6"/>
    <x v="0"/>
    <d v="2024-07-03T00:00:00"/>
    <n v="7"/>
    <n v="2024"/>
    <n v="2"/>
    <x v="0"/>
    <x v="1"/>
    <x v="1"/>
    <x v="1"/>
    <n v="43400.568751068444"/>
  </r>
  <r>
    <d v="2024-07-02T00:00:00"/>
    <x v="6"/>
    <x v="0"/>
    <d v="2024-07-04T00:00:00"/>
    <n v="7"/>
    <n v="2024"/>
    <n v="2"/>
    <x v="0"/>
    <x v="3"/>
    <x v="1"/>
    <x v="0"/>
    <n v="14669.105591572439"/>
  </r>
  <r>
    <d v="2024-07-02T00:00:00"/>
    <x v="6"/>
    <x v="0"/>
    <d v="2024-07-04T00:00:00"/>
    <n v="7"/>
    <n v="2024"/>
    <n v="2"/>
    <x v="0"/>
    <x v="3"/>
    <x v="1"/>
    <x v="0"/>
    <n v="14669.105591572439"/>
  </r>
  <r>
    <d v="2024-07-03T00:00:00"/>
    <x v="6"/>
    <x v="0"/>
    <d v="2024-07-16T00:00:00"/>
    <n v="7"/>
    <n v="2024"/>
    <n v="13"/>
    <x v="1"/>
    <x v="3"/>
    <x v="0"/>
    <x v="1"/>
    <n v="47694.617553684315"/>
  </r>
  <r>
    <d v="2024-07-03T00:00:00"/>
    <x v="6"/>
    <x v="0"/>
    <d v="2024-07-16T00:00:00"/>
    <n v="7"/>
    <n v="2024"/>
    <n v="13"/>
    <x v="1"/>
    <x v="3"/>
    <x v="0"/>
    <x v="1"/>
    <n v="47694.617553684315"/>
  </r>
  <r>
    <d v="2024-07-04T00:00:00"/>
    <x v="6"/>
    <x v="0"/>
    <d v="2024-07-17T00:00:00"/>
    <n v="7"/>
    <n v="2024"/>
    <n v="13"/>
    <x v="1"/>
    <x v="2"/>
    <x v="0"/>
    <x v="1"/>
    <n v="33365.931248055655"/>
  </r>
  <r>
    <d v="2024-07-04T00:00:00"/>
    <x v="6"/>
    <x v="0"/>
    <d v="2024-07-17T00:00:00"/>
    <n v="7"/>
    <n v="2024"/>
    <n v="13"/>
    <x v="1"/>
    <x v="2"/>
    <x v="0"/>
    <x v="1"/>
    <n v="33365.931248055655"/>
  </r>
  <r>
    <d v="2024-07-05T00:00:00"/>
    <x v="6"/>
    <x v="0"/>
    <d v="2024-07-18T00:00:00"/>
    <n v="7"/>
    <n v="2024"/>
    <n v="13"/>
    <x v="1"/>
    <x v="2"/>
    <x v="0"/>
    <x v="1"/>
    <n v="36067.204707342134"/>
  </r>
  <r>
    <d v="2024-07-05T00:00:00"/>
    <x v="6"/>
    <x v="0"/>
    <d v="2024-07-18T00:00:00"/>
    <n v="7"/>
    <n v="2024"/>
    <n v="13"/>
    <x v="1"/>
    <x v="2"/>
    <x v="0"/>
    <x v="1"/>
    <n v="36067.204707342134"/>
  </r>
  <r>
    <d v="2024-07-06T00:00:00"/>
    <x v="6"/>
    <x v="0"/>
    <d v="2024-07-19T00:00:00"/>
    <n v="7"/>
    <n v="2024"/>
    <n v="13"/>
    <x v="1"/>
    <x v="0"/>
    <x v="1"/>
    <x v="1"/>
    <n v="7941.9452556496408"/>
  </r>
  <r>
    <d v="2024-07-06T00:00:00"/>
    <x v="6"/>
    <x v="0"/>
    <d v="2024-07-19T00:00:00"/>
    <n v="7"/>
    <n v="2024"/>
    <n v="13"/>
    <x v="1"/>
    <x v="0"/>
    <x v="1"/>
    <x v="1"/>
    <n v="7941.9452556496408"/>
  </r>
  <r>
    <d v="2024-07-07T00:00:00"/>
    <x v="6"/>
    <x v="0"/>
    <d v="2024-07-20T00:00:00"/>
    <n v="7"/>
    <n v="2024"/>
    <n v="13"/>
    <x v="1"/>
    <x v="3"/>
    <x v="1"/>
    <x v="1"/>
    <n v="1195.601599152134"/>
  </r>
  <r>
    <d v="2024-07-07T00:00:00"/>
    <x v="6"/>
    <x v="0"/>
    <d v="2024-07-20T00:00:00"/>
    <n v="7"/>
    <n v="2024"/>
    <n v="13"/>
    <x v="1"/>
    <x v="3"/>
    <x v="1"/>
    <x v="1"/>
    <n v="1195.601599152134"/>
  </r>
  <r>
    <d v="2024-07-08T00:00:00"/>
    <x v="6"/>
    <x v="0"/>
    <d v="2024-07-21T00:00:00"/>
    <n v="7"/>
    <n v="2024"/>
    <n v="13"/>
    <x v="1"/>
    <x v="1"/>
    <x v="1"/>
    <x v="1"/>
    <n v="9412.1045122147189"/>
  </r>
  <r>
    <d v="2024-07-08T00:00:00"/>
    <x v="6"/>
    <x v="0"/>
    <d v="2024-07-21T00:00:00"/>
    <n v="7"/>
    <n v="2024"/>
    <n v="13"/>
    <x v="1"/>
    <x v="1"/>
    <x v="1"/>
    <x v="1"/>
    <n v="9412.1045122147189"/>
  </r>
  <r>
    <d v="2024-07-09T00:00:00"/>
    <x v="6"/>
    <x v="0"/>
    <d v="2024-07-22T00:00:00"/>
    <n v="7"/>
    <n v="2024"/>
    <n v="13"/>
    <x v="1"/>
    <x v="3"/>
    <x v="1"/>
    <x v="0"/>
    <n v="5432.3169311185948"/>
  </r>
  <r>
    <d v="2024-07-09T00:00:00"/>
    <x v="6"/>
    <x v="0"/>
    <d v="2024-07-22T00:00:00"/>
    <n v="7"/>
    <n v="2024"/>
    <n v="13"/>
    <x v="1"/>
    <x v="3"/>
    <x v="1"/>
    <x v="0"/>
    <n v="5432.3169311185948"/>
  </r>
  <r>
    <d v="2024-07-10T00:00:00"/>
    <x v="6"/>
    <x v="0"/>
    <d v="2024-07-23T00:00:00"/>
    <n v="7"/>
    <n v="2024"/>
    <n v="13"/>
    <x v="1"/>
    <x v="1"/>
    <x v="1"/>
    <x v="1"/>
    <n v="8968.3411871392163"/>
  </r>
  <r>
    <d v="2024-07-10T00:00:00"/>
    <x v="6"/>
    <x v="0"/>
    <d v="2024-07-23T00:00:00"/>
    <n v="7"/>
    <n v="2024"/>
    <n v="13"/>
    <x v="1"/>
    <x v="1"/>
    <x v="1"/>
    <x v="1"/>
    <n v="8968.3411871392163"/>
  </r>
  <r>
    <d v="2024-07-11T00:00:00"/>
    <x v="6"/>
    <x v="0"/>
    <d v="2024-07-24T00:00:00"/>
    <n v="7"/>
    <n v="2024"/>
    <n v="13"/>
    <x v="1"/>
    <x v="1"/>
    <x v="0"/>
    <x v="0"/>
    <n v="97.381049679793335"/>
  </r>
  <r>
    <d v="2024-07-11T00:00:00"/>
    <x v="6"/>
    <x v="0"/>
    <d v="2024-07-24T00:00:00"/>
    <n v="7"/>
    <n v="2024"/>
    <n v="13"/>
    <x v="1"/>
    <x v="1"/>
    <x v="0"/>
    <x v="0"/>
    <n v="97.381049679793335"/>
  </r>
  <r>
    <d v="2024-07-12T00:00:00"/>
    <x v="6"/>
    <x v="0"/>
    <d v="2024-07-25T00:00:00"/>
    <n v="7"/>
    <n v="2024"/>
    <n v="13"/>
    <x v="1"/>
    <x v="1"/>
    <x v="1"/>
    <x v="1"/>
    <n v="6819.7898200313075"/>
  </r>
  <r>
    <d v="2024-07-12T00:00:00"/>
    <x v="6"/>
    <x v="0"/>
    <d v="2024-07-25T00:00:00"/>
    <n v="7"/>
    <n v="2024"/>
    <n v="13"/>
    <x v="1"/>
    <x v="1"/>
    <x v="1"/>
    <x v="1"/>
    <n v="6819.7898200313075"/>
  </r>
  <r>
    <d v="2024-07-13T00:00:00"/>
    <x v="6"/>
    <x v="0"/>
    <d v="2024-07-26T00:00:00"/>
    <n v="7"/>
    <n v="2024"/>
    <n v="13"/>
    <x v="1"/>
    <x v="1"/>
    <x v="0"/>
    <x v="0"/>
    <n v="8574.5851059674605"/>
  </r>
  <r>
    <d v="2024-07-13T00:00:00"/>
    <x v="6"/>
    <x v="0"/>
    <d v="2024-07-26T00:00:00"/>
    <n v="7"/>
    <n v="2024"/>
    <n v="13"/>
    <x v="1"/>
    <x v="1"/>
    <x v="0"/>
    <x v="0"/>
    <n v="8574.5851059674605"/>
  </r>
  <r>
    <d v="2024-07-14T00:00:00"/>
    <x v="6"/>
    <x v="0"/>
    <d v="2024-07-27T00:00:00"/>
    <n v="7"/>
    <n v="2024"/>
    <n v="13"/>
    <x v="1"/>
    <x v="1"/>
    <x v="1"/>
    <x v="1"/>
    <n v="8.4982917376719147"/>
  </r>
  <r>
    <d v="2024-07-14T00:00:00"/>
    <x v="6"/>
    <x v="0"/>
    <d v="2024-07-27T00:00:00"/>
    <n v="7"/>
    <n v="2024"/>
    <n v="13"/>
    <x v="1"/>
    <x v="1"/>
    <x v="1"/>
    <x v="1"/>
    <n v="8.4982917376719147"/>
  </r>
  <r>
    <d v="2024-07-15T00:00:00"/>
    <x v="6"/>
    <x v="0"/>
    <d v="2024-07-28T00:00:00"/>
    <n v="7"/>
    <n v="2024"/>
    <n v="13"/>
    <x v="1"/>
    <x v="1"/>
    <x v="0"/>
    <x v="0"/>
    <n v="730.57419015299945"/>
  </r>
  <r>
    <d v="2024-07-15T00:00:00"/>
    <x v="6"/>
    <x v="0"/>
    <d v="2024-07-28T00:00:00"/>
    <n v="7"/>
    <n v="2024"/>
    <n v="13"/>
    <x v="1"/>
    <x v="1"/>
    <x v="0"/>
    <x v="0"/>
    <n v="730.57419015299945"/>
  </r>
  <r>
    <d v="2024-07-16T00:00:00"/>
    <x v="6"/>
    <x v="0"/>
    <d v="2024-07-29T00:00:00"/>
    <n v="7"/>
    <n v="2024"/>
    <n v="13"/>
    <x v="1"/>
    <x v="1"/>
    <x v="1"/>
    <x v="0"/>
    <n v="7197.3973943459678"/>
  </r>
  <r>
    <d v="2024-07-16T00:00:00"/>
    <x v="6"/>
    <x v="0"/>
    <d v="2024-07-29T00:00:00"/>
    <n v="7"/>
    <n v="2024"/>
    <n v="13"/>
    <x v="1"/>
    <x v="1"/>
    <x v="1"/>
    <x v="0"/>
    <n v="7197.3973943459678"/>
  </r>
  <r>
    <d v="2024-07-17T00:00:00"/>
    <x v="6"/>
    <x v="0"/>
    <d v="2024-07-30T00:00:00"/>
    <n v="7"/>
    <n v="2024"/>
    <n v="13"/>
    <x v="1"/>
    <x v="1"/>
    <x v="0"/>
    <x v="0"/>
    <n v="5248.3064565256309"/>
  </r>
  <r>
    <d v="2024-07-17T00:00:00"/>
    <x v="6"/>
    <x v="0"/>
    <d v="2024-07-30T00:00:00"/>
    <n v="7"/>
    <n v="2024"/>
    <n v="13"/>
    <x v="1"/>
    <x v="1"/>
    <x v="0"/>
    <x v="0"/>
    <n v="5248.3064565256309"/>
  </r>
  <r>
    <d v="2024-07-18T00:00:00"/>
    <x v="6"/>
    <x v="0"/>
    <d v="2024-07-31T00:00:00"/>
    <n v="7"/>
    <n v="2024"/>
    <n v="13"/>
    <x v="1"/>
    <x v="1"/>
    <x v="1"/>
    <x v="0"/>
    <n v="546.04607730529881"/>
  </r>
  <r>
    <d v="2024-07-18T00:00:00"/>
    <x v="6"/>
    <x v="0"/>
    <d v="2024-07-31T00:00:00"/>
    <n v="7"/>
    <n v="2024"/>
    <n v="13"/>
    <x v="1"/>
    <x v="1"/>
    <x v="1"/>
    <x v="0"/>
    <n v="546.04607730529881"/>
  </r>
  <r>
    <d v="2024-07-19T00:00:00"/>
    <x v="6"/>
    <x v="0"/>
    <d v="2024-08-01T00:00:00"/>
    <n v="8"/>
    <n v="2024"/>
    <n v="13"/>
    <x v="1"/>
    <x v="1"/>
    <x v="0"/>
    <x v="0"/>
    <n v="6791.675463208584"/>
  </r>
  <r>
    <d v="2024-07-19T00:00:00"/>
    <x v="6"/>
    <x v="0"/>
    <d v="2024-08-01T00:00:00"/>
    <n v="8"/>
    <n v="2024"/>
    <n v="13"/>
    <x v="1"/>
    <x v="1"/>
    <x v="0"/>
    <x v="0"/>
    <n v="6791.675463208584"/>
  </r>
  <r>
    <d v="2024-07-20T00:00:00"/>
    <x v="6"/>
    <x v="0"/>
    <d v="2024-08-02T00:00:00"/>
    <n v="8"/>
    <n v="2024"/>
    <n v="13"/>
    <x v="1"/>
    <x v="1"/>
    <x v="1"/>
    <x v="0"/>
    <n v="9018.8994594159612"/>
  </r>
  <r>
    <d v="2024-07-20T00:00:00"/>
    <x v="6"/>
    <x v="0"/>
    <d v="2024-08-02T00:00:00"/>
    <n v="8"/>
    <n v="2024"/>
    <n v="13"/>
    <x v="1"/>
    <x v="1"/>
    <x v="1"/>
    <x v="0"/>
    <n v="9018.8994594159612"/>
  </r>
  <r>
    <d v="2024-07-21T00:00:00"/>
    <x v="6"/>
    <x v="0"/>
    <d v="2024-08-03T00:00:00"/>
    <n v="8"/>
    <n v="2024"/>
    <n v="13"/>
    <x v="1"/>
    <x v="1"/>
    <x v="1"/>
    <x v="0"/>
    <n v="6140.2295585166785"/>
  </r>
  <r>
    <d v="2024-07-21T00:00:00"/>
    <x v="6"/>
    <x v="0"/>
    <d v="2024-08-03T00:00:00"/>
    <n v="8"/>
    <n v="2024"/>
    <n v="13"/>
    <x v="1"/>
    <x v="1"/>
    <x v="1"/>
    <x v="0"/>
    <n v="6140.2295585166785"/>
  </r>
  <r>
    <d v="2024-07-22T00:00:00"/>
    <x v="6"/>
    <x v="0"/>
    <d v="2024-08-04T00:00:00"/>
    <n v="8"/>
    <n v="2024"/>
    <n v="13"/>
    <x v="1"/>
    <x v="1"/>
    <x v="1"/>
    <x v="1"/>
    <n v="3431.1957725513707"/>
  </r>
  <r>
    <d v="2024-07-22T00:00:00"/>
    <x v="6"/>
    <x v="0"/>
    <d v="2024-08-04T00:00:00"/>
    <n v="8"/>
    <n v="2024"/>
    <n v="13"/>
    <x v="1"/>
    <x v="1"/>
    <x v="1"/>
    <x v="1"/>
    <n v="3431.1957725513707"/>
  </r>
  <r>
    <d v="2024-07-23T00:00:00"/>
    <x v="6"/>
    <x v="0"/>
    <d v="2024-08-05T00:00:00"/>
    <n v="8"/>
    <n v="2024"/>
    <n v="13"/>
    <x v="1"/>
    <x v="2"/>
    <x v="0"/>
    <x v="0"/>
    <n v="6597.323020521284"/>
  </r>
  <r>
    <d v="2024-07-23T00:00:00"/>
    <x v="6"/>
    <x v="0"/>
    <d v="2024-08-05T00:00:00"/>
    <n v="8"/>
    <n v="2024"/>
    <n v="13"/>
    <x v="1"/>
    <x v="2"/>
    <x v="0"/>
    <x v="0"/>
    <n v="6597.323020521284"/>
  </r>
  <r>
    <d v="2024-07-24T00:00:00"/>
    <x v="6"/>
    <x v="0"/>
    <d v="2024-08-06T00:00:00"/>
    <n v="8"/>
    <n v="2024"/>
    <n v="13"/>
    <x v="1"/>
    <x v="0"/>
    <x v="1"/>
    <x v="1"/>
    <n v="3303.5250351198488"/>
  </r>
  <r>
    <d v="2024-07-24T00:00:00"/>
    <x v="6"/>
    <x v="0"/>
    <d v="2024-08-06T00:00:00"/>
    <n v="8"/>
    <n v="2024"/>
    <n v="13"/>
    <x v="1"/>
    <x v="0"/>
    <x v="1"/>
    <x v="1"/>
    <n v="3303.5250351198488"/>
  </r>
  <r>
    <d v="2024-07-25T00:00:00"/>
    <x v="6"/>
    <x v="0"/>
    <d v="2024-08-07T00:00:00"/>
    <n v="8"/>
    <n v="2024"/>
    <n v="13"/>
    <x v="1"/>
    <x v="3"/>
    <x v="0"/>
    <x v="0"/>
    <n v="5400.9648940121606"/>
  </r>
  <r>
    <d v="2024-07-25T00:00:00"/>
    <x v="6"/>
    <x v="0"/>
    <d v="2024-08-07T00:00:00"/>
    <n v="8"/>
    <n v="2024"/>
    <n v="13"/>
    <x v="1"/>
    <x v="3"/>
    <x v="0"/>
    <x v="0"/>
    <n v="5400.9648940121606"/>
  </r>
  <r>
    <d v="2024-07-26T00:00:00"/>
    <x v="6"/>
    <x v="0"/>
    <d v="2024-08-08T00:00:00"/>
    <n v="8"/>
    <n v="2024"/>
    <n v="13"/>
    <x v="1"/>
    <x v="1"/>
    <x v="1"/>
    <x v="1"/>
    <n v="9115.8852567733775"/>
  </r>
  <r>
    <d v="2024-07-26T00:00:00"/>
    <x v="6"/>
    <x v="0"/>
    <d v="2024-08-08T00:00:00"/>
    <n v="8"/>
    <n v="2024"/>
    <n v="13"/>
    <x v="1"/>
    <x v="1"/>
    <x v="1"/>
    <x v="1"/>
    <n v="9115.8852567733775"/>
  </r>
  <r>
    <d v="2024-07-27T00:00:00"/>
    <x v="6"/>
    <x v="0"/>
    <d v="2024-08-09T00:00:00"/>
    <n v="8"/>
    <n v="2024"/>
    <n v="13"/>
    <x v="1"/>
    <x v="3"/>
    <x v="0"/>
    <x v="1"/>
    <n v="3827.3677498784932"/>
  </r>
  <r>
    <d v="2024-07-27T00:00:00"/>
    <x v="6"/>
    <x v="0"/>
    <d v="2024-08-09T00:00:00"/>
    <n v="8"/>
    <n v="2024"/>
    <n v="13"/>
    <x v="1"/>
    <x v="3"/>
    <x v="0"/>
    <x v="1"/>
    <n v="3827.3677498784932"/>
  </r>
  <r>
    <d v="2024-07-28T00:00:00"/>
    <x v="6"/>
    <x v="0"/>
    <d v="2024-08-10T00:00:00"/>
    <n v="8"/>
    <n v="2024"/>
    <n v="13"/>
    <x v="1"/>
    <x v="3"/>
    <x v="1"/>
    <x v="1"/>
    <n v="3287.8891719923499"/>
  </r>
  <r>
    <d v="2024-07-28T00:00:00"/>
    <x v="6"/>
    <x v="0"/>
    <d v="2024-08-10T00:00:00"/>
    <n v="8"/>
    <n v="2024"/>
    <n v="13"/>
    <x v="1"/>
    <x v="3"/>
    <x v="1"/>
    <x v="1"/>
    <n v="3287.8891719923499"/>
  </r>
  <r>
    <d v="2024-07-29T00:00:00"/>
    <x v="6"/>
    <x v="0"/>
    <d v="2024-08-11T00:00:00"/>
    <n v="8"/>
    <n v="2024"/>
    <n v="13"/>
    <x v="1"/>
    <x v="2"/>
    <x v="0"/>
    <x v="1"/>
    <n v="8301.5138163464999"/>
  </r>
  <r>
    <d v="2024-07-29T00:00:00"/>
    <x v="6"/>
    <x v="0"/>
    <d v="2024-08-11T00:00:00"/>
    <n v="8"/>
    <n v="2024"/>
    <n v="13"/>
    <x v="1"/>
    <x v="2"/>
    <x v="0"/>
    <x v="1"/>
    <n v="8301.5138163464999"/>
  </r>
  <r>
    <d v="2024-07-30T00:00:00"/>
    <x v="6"/>
    <x v="0"/>
    <d v="2024-08-12T00:00:00"/>
    <n v="8"/>
    <n v="2024"/>
    <n v="13"/>
    <x v="1"/>
    <x v="1"/>
    <x v="1"/>
    <x v="1"/>
    <n v="4552.4629811762861"/>
  </r>
  <r>
    <d v="2024-07-30T00:00:00"/>
    <x v="6"/>
    <x v="0"/>
    <d v="2024-08-12T00:00:00"/>
    <n v="8"/>
    <n v="2024"/>
    <n v="13"/>
    <x v="1"/>
    <x v="1"/>
    <x v="1"/>
    <x v="1"/>
    <n v="4552.4629811762861"/>
  </r>
  <r>
    <d v="2024-07-31T00:00:00"/>
    <x v="6"/>
    <x v="0"/>
    <d v="2024-08-13T00:00:00"/>
    <n v="8"/>
    <n v="2024"/>
    <n v="13"/>
    <x v="1"/>
    <x v="4"/>
    <x v="0"/>
    <x v="1"/>
    <n v="4756.9229129573996"/>
  </r>
  <r>
    <d v="2024-07-31T00:00:00"/>
    <x v="6"/>
    <x v="0"/>
    <d v="2024-08-13T00:00:00"/>
    <n v="8"/>
    <n v="2024"/>
    <n v="13"/>
    <x v="1"/>
    <x v="4"/>
    <x v="0"/>
    <x v="1"/>
    <n v="4756.9229129573996"/>
  </r>
  <r>
    <d v="2024-08-01T00:00:00"/>
    <x v="7"/>
    <x v="0"/>
    <d v="2024-08-14T00:00:00"/>
    <n v="8"/>
    <n v="2024"/>
    <n v="13"/>
    <x v="1"/>
    <x v="1"/>
    <x v="0"/>
    <x v="1"/>
    <n v="2747.6836537043769"/>
  </r>
  <r>
    <d v="2024-08-01T00:00:00"/>
    <x v="7"/>
    <x v="0"/>
    <d v="2024-08-14T00:00:00"/>
    <n v="8"/>
    <n v="2024"/>
    <n v="13"/>
    <x v="1"/>
    <x v="1"/>
    <x v="0"/>
    <x v="1"/>
    <n v="2747.6836537043769"/>
  </r>
  <r>
    <d v="2024-08-02T00:00:00"/>
    <x v="7"/>
    <x v="0"/>
    <d v="2024-08-15T00:00:00"/>
    <n v="8"/>
    <n v="2024"/>
    <n v="13"/>
    <x v="1"/>
    <x v="1"/>
    <x v="0"/>
    <x v="1"/>
    <n v="82.06021621325776"/>
  </r>
  <r>
    <d v="2024-08-02T00:00:00"/>
    <x v="7"/>
    <x v="0"/>
    <d v="2024-08-15T00:00:00"/>
    <n v="8"/>
    <n v="2024"/>
    <n v="13"/>
    <x v="1"/>
    <x v="1"/>
    <x v="0"/>
    <x v="1"/>
    <n v="82.06021621325776"/>
  </r>
  <r>
    <d v="2024-08-03T00:00:00"/>
    <x v="7"/>
    <x v="0"/>
    <d v="2024-08-04T00:00:00"/>
    <n v="8"/>
    <n v="2024"/>
    <n v="1"/>
    <x v="0"/>
    <x v="6"/>
    <x v="1"/>
    <x v="0"/>
    <n v="5878.5285785473798"/>
  </r>
  <r>
    <d v="2024-08-03T00:00:00"/>
    <x v="7"/>
    <x v="0"/>
    <d v="2024-08-04T00:00:00"/>
    <n v="8"/>
    <n v="2024"/>
    <n v="1"/>
    <x v="0"/>
    <x v="6"/>
    <x v="1"/>
    <x v="0"/>
    <n v="5878.5285785473798"/>
  </r>
  <r>
    <d v="2024-08-04T00:00:00"/>
    <x v="7"/>
    <x v="0"/>
    <d v="2024-08-05T00:00:00"/>
    <n v="8"/>
    <n v="2024"/>
    <n v="1"/>
    <x v="0"/>
    <x v="7"/>
    <x v="1"/>
    <x v="1"/>
    <n v="3424.5912525408908"/>
  </r>
  <r>
    <d v="2024-08-04T00:00:00"/>
    <x v="7"/>
    <x v="0"/>
    <d v="2024-08-05T00:00:00"/>
    <n v="8"/>
    <n v="2024"/>
    <n v="1"/>
    <x v="0"/>
    <x v="7"/>
    <x v="1"/>
    <x v="1"/>
    <n v="3424.5912525408908"/>
  </r>
  <r>
    <d v="2024-08-05T00:00:00"/>
    <x v="7"/>
    <x v="0"/>
    <d v="2024-08-06T00:00:00"/>
    <n v="8"/>
    <n v="2024"/>
    <n v="1"/>
    <x v="0"/>
    <x v="1"/>
    <x v="1"/>
    <x v="0"/>
    <n v="1777.6117506757716"/>
  </r>
  <r>
    <d v="2024-08-05T00:00:00"/>
    <x v="7"/>
    <x v="0"/>
    <d v="2024-08-06T00:00:00"/>
    <n v="8"/>
    <n v="2024"/>
    <n v="1"/>
    <x v="0"/>
    <x v="1"/>
    <x v="1"/>
    <x v="0"/>
    <n v="1777.6117506757716"/>
  </r>
  <r>
    <d v="2024-08-06T00:00:00"/>
    <x v="7"/>
    <x v="0"/>
    <d v="2024-08-07T00:00:00"/>
    <n v="8"/>
    <n v="2024"/>
    <n v="1"/>
    <x v="0"/>
    <x v="3"/>
    <x v="1"/>
    <x v="1"/>
    <n v="210.02723399890621"/>
  </r>
  <r>
    <d v="2024-08-06T00:00:00"/>
    <x v="7"/>
    <x v="0"/>
    <d v="2024-08-07T00:00:00"/>
    <n v="8"/>
    <n v="2024"/>
    <n v="1"/>
    <x v="0"/>
    <x v="3"/>
    <x v="1"/>
    <x v="1"/>
    <n v="210.02723399890621"/>
  </r>
  <r>
    <d v="2024-08-07T00:00:00"/>
    <x v="7"/>
    <x v="0"/>
    <d v="2024-08-08T00:00:00"/>
    <n v="8"/>
    <n v="2024"/>
    <n v="1"/>
    <x v="0"/>
    <x v="3"/>
    <x v="1"/>
    <x v="0"/>
    <n v="8603.2142920294045"/>
  </r>
  <r>
    <d v="2024-08-07T00:00:00"/>
    <x v="7"/>
    <x v="0"/>
    <d v="2024-08-08T00:00:00"/>
    <n v="8"/>
    <n v="2024"/>
    <n v="1"/>
    <x v="0"/>
    <x v="3"/>
    <x v="1"/>
    <x v="0"/>
    <n v="8603.2142920294045"/>
  </r>
  <r>
    <d v="2024-08-08T00:00:00"/>
    <x v="7"/>
    <x v="0"/>
    <d v="2024-08-09T00:00:00"/>
    <n v="8"/>
    <n v="2024"/>
    <n v="1"/>
    <x v="0"/>
    <x v="2"/>
    <x v="0"/>
    <x v="1"/>
    <n v="1990.2892366446533"/>
  </r>
  <r>
    <d v="2024-08-08T00:00:00"/>
    <x v="7"/>
    <x v="0"/>
    <d v="2024-08-09T00:00:00"/>
    <n v="8"/>
    <n v="2024"/>
    <n v="1"/>
    <x v="0"/>
    <x v="2"/>
    <x v="0"/>
    <x v="1"/>
    <n v="1990.2892366446533"/>
  </r>
  <r>
    <d v="2024-08-09T00:00:00"/>
    <x v="7"/>
    <x v="0"/>
    <d v="2024-08-10T00:00:00"/>
    <n v="8"/>
    <n v="2024"/>
    <n v="1"/>
    <x v="0"/>
    <x v="2"/>
    <x v="1"/>
    <x v="0"/>
    <n v="4133.9463755476318"/>
  </r>
  <r>
    <d v="2024-08-09T00:00:00"/>
    <x v="7"/>
    <x v="0"/>
    <d v="2024-08-10T00:00:00"/>
    <n v="8"/>
    <n v="2024"/>
    <n v="1"/>
    <x v="0"/>
    <x v="2"/>
    <x v="1"/>
    <x v="0"/>
    <n v="4133.9463755476318"/>
  </r>
  <r>
    <d v="2024-08-10T00:00:00"/>
    <x v="7"/>
    <x v="0"/>
    <d v="2024-08-11T00:00:00"/>
    <n v="8"/>
    <n v="2024"/>
    <n v="1"/>
    <x v="0"/>
    <x v="0"/>
    <x v="0"/>
    <x v="0"/>
    <n v="1868.0333921814529"/>
  </r>
  <r>
    <d v="2024-08-10T00:00:00"/>
    <x v="7"/>
    <x v="0"/>
    <d v="2024-08-11T00:00:00"/>
    <n v="8"/>
    <n v="2024"/>
    <n v="1"/>
    <x v="0"/>
    <x v="0"/>
    <x v="0"/>
    <x v="0"/>
    <n v="1868.0333921814529"/>
  </r>
  <r>
    <d v="2024-08-11T00:00:00"/>
    <x v="7"/>
    <x v="0"/>
    <d v="2024-08-12T00:00:00"/>
    <n v="8"/>
    <n v="2024"/>
    <n v="1"/>
    <x v="0"/>
    <x v="3"/>
    <x v="1"/>
    <x v="0"/>
    <n v="6575.2156674378748"/>
  </r>
  <r>
    <d v="2024-08-11T00:00:00"/>
    <x v="7"/>
    <x v="0"/>
    <d v="2024-08-12T00:00:00"/>
    <n v="8"/>
    <n v="2024"/>
    <n v="1"/>
    <x v="0"/>
    <x v="3"/>
    <x v="1"/>
    <x v="0"/>
    <n v="6575.2156674378748"/>
  </r>
  <r>
    <d v="2024-08-12T00:00:00"/>
    <x v="7"/>
    <x v="0"/>
    <d v="2024-08-13T00:00:00"/>
    <n v="8"/>
    <n v="2024"/>
    <n v="1"/>
    <x v="0"/>
    <x v="1"/>
    <x v="0"/>
    <x v="1"/>
    <n v="1353.3888342960242"/>
  </r>
  <r>
    <d v="2024-08-12T00:00:00"/>
    <x v="7"/>
    <x v="0"/>
    <d v="2024-08-13T00:00:00"/>
    <n v="8"/>
    <n v="2024"/>
    <n v="1"/>
    <x v="0"/>
    <x v="1"/>
    <x v="0"/>
    <x v="1"/>
    <n v="1353.3888342960242"/>
  </r>
  <r>
    <d v="2024-08-13T00:00:00"/>
    <x v="7"/>
    <x v="0"/>
    <d v="2024-08-14T00:00:00"/>
    <n v="8"/>
    <n v="2024"/>
    <n v="1"/>
    <x v="0"/>
    <x v="3"/>
    <x v="1"/>
    <x v="0"/>
    <n v="120.36831969897466"/>
  </r>
  <r>
    <d v="2024-08-13T00:00:00"/>
    <x v="7"/>
    <x v="0"/>
    <d v="2024-08-14T00:00:00"/>
    <n v="8"/>
    <n v="2024"/>
    <n v="1"/>
    <x v="0"/>
    <x v="3"/>
    <x v="1"/>
    <x v="0"/>
    <n v="120.36831969897466"/>
  </r>
  <r>
    <d v="2024-08-14T00:00:00"/>
    <x v="7"/>
    <x v="0"/>
    <d v="2024-08-15T00:00:00"/>
    <n v="8"/>
    <n v="2024"/>
    <n v="1"/>
    <x v="0"/>
    <x v="1"/>
    <x v="0"/>
    <x v="1"/>
    <n v="1053.0305136956019"/>
  </r>
  <r>
    <d v="2024-08-14T00:00:00"/>
    <x v="3"/>
    <x v="0"/>
    <d v="2024-09-14T00:00:00"/>
    <n v="4"/>
    <n v="2024"/>
    <n v="5"/>
    <x v="0"/>
    <x v="5"/>
    <x v="1"/>
    <x v="0"/>
    <n v="28837.859122354337"/>
  </r>
  <r>
    <d v="2024-08-14T00:00:00"/>
    <x v="7"/>
    <x v="0"/>
    <d v="2024-08-15T00:00:00"/>
    <n v="8"/>
    <n v="2024"/>
    <n v="1"/>
    <x v="0"/>
    <x v="1"/>
    <x v="0"/>
    <x v="1"/>
    <n v="1053.0305136956019"/>
  </r>
  <r>
    <d v="2024-08-14T00:00:00"/>
    <x v="3"/>
    <x v="0"/>
    <d v="2024-09-14T00:00:00"/>
    <n v="4"/>
    <n v="2024"/>
    <n v="5"/>
    <x v="0"/>
    <x v="5"/>
    <x v="1"/>
    <x v="0"/>
    <n v="28837.859122354337"/>
  </r>
  <r>
    <d v="2024-08-15T00:00:00"/>
    <x v="7"/>
    <x v="0"/>
    <d v="2024-08-30T00:00:00"/>
    <n v="8"/>
    <n v="2024"/>
    <n v="15"/>
    <x v="1"/>
    <x v="1"/>
    <x v="0"/>
    <x v="0"/>
    <n v="3405.1456496107025"/>
  </r>
  <r>
    <d v="2024-08-15T00:00:00"/>
    <x v="7"/>
    <x v="0"/>
    <d v="2024-08-30T00:00:00"/>
    <n v="8"/>
    <n v="2024"/>
    <n v="15"/>
    <x v="1"/>
    <x v="1"/>
    <x v="0"/>
    <x v="0"/>
    <n v="3405.1456496107025"/>
  </r>
  <r>
    <d v="2024-08-16T00:00:00"/>
    <x v="7"/>
    <x v="0"/>
    <d v="2024-08-31T00:00:00"/>
    <n v="8"/>
    <n v="2024"/>
    <n v="15"/>
    <x v="1"/>
    <x v="1"/>
    <x v="1"/>
    <x v="1"/>
    <n v="8949.1747466760226"/>
  </r>
  <r>
    <d v="2024-08-16T00:00:00"/>
    <x v="7"/>
    <x v="0"/>
    <d v="2024-08-31T00:00:00"/>
    <n v="8"/>
    <n v="2024"/>
    <n v="15"/>
    <x v="1"/>
    <x v="1"/>
    <x v="1"/>
    <x v="1"/>
    <n v="8949.1747466760226"/>
  </r>
  <r>
    <d v="2024-08-17T00:00:00"/>
    <x v="7"/>
    <x v="0"/>
    <d v="2024-09-01T00:00:00"/>
    <n v="9"/>
    <n v="2024"/>
    <n v="15"/>
    <x v="1"/>
    <x v="1"/>
    <x v="1"/>
    <x v="1"/>
    <n v="7843.9299558995872"/>
  </r>
  <r>
    <d v="2024-08-17T00:00:00"/>
    <x v="7"/>
    <x v="0"/>
    <d v="2024-09-01T00:00:00"/>
    <n v="9"/>
    <n v="2024"/>
    <n v="15"/>
    <x v="1"/>
    <x v="1"/>
    <x v="1"/>
    <x v="1"/>
    <n v="7843.9299558995872"/>
  </r>
  <r>
    <d v="2024-08-18T00:00:00"/>
    <x v="7"/>
    <x v="0"/>
    <d v="2024-09-02T00:00:00"/>
    <n v="9"/>
    <n v="2024"/>
    <n v="15"/>
    <x v="1"/>
    <x v="1"/>
    <x v="1"/>
    <x v="1"/>
    <n v="9786.0239672925582"/>
  </r>
  <r>
    <d v="2024-08-18T00:00:00"/>
    <x v="7"/>
    <x v="0"/>
    <d v="2024-09-02T00:00:00"/>
    <n v="9"/>
    <n v="2024"/>
    <n v="15"/>
    <x v="1"/>
    <x v="1"/>
    <x v="1"/>
    <x v="1"/>
    <n v="9786.0239672925582"/>
  </r>
  <r>
    <d v="2024-08-19T00:00:00"/>
    <x v="7"/>
    <x v="0"/>
    <d v="2024-09-03T00:00:00"/>
    <n v="9"/>
    <n v="2024"/>
    <n v="15"/>
    <x v="1"/>
    <x v="1"/>
    <x v="0"/>
    <x v="1"/>
    <n v="5207.4643756553405"/>
  </r>
  <r>
    <d v="2024-08-19T00:00:00"/>
    <x v="7"/>
    <x v="0"/>
    <d v="2024-09-03T00:00:00"/>
    <n v="9"/>
    <n v="2024"/>
    <n v="15"/>
    <x v="1"/>
    <x v="1"/>
    <x v="0"/>
    <x v="1"/>
    <n v="5207.4643756553405"/>
  </r>
  <r>
    <d v="2024-08-20T00:00:00"/>
    <x v="7"/>
    <x v="0"/>
    <d v="2024-09-04T00:00:00"/>
    <n v="9"/>
    <n v="2024"/>
    <n v="15"/>
    <x v="1"/>
    <x v="1"/>
    <x v="1"/>
    <x v="1"/>
    <n v="5776.2769961637314"/>
  </r>
  <r>
    <d v="2024-08-20T00:00:00"/>
    <x v="7"/>
    <x v="0"/>
    <d v="2024-09-04T00:00:00"/>
    <n v="9"/>
    <n v="2024"/>
    <n v="15"/>
    <x v="1"/>
    <x v="1"/>
    <x v="1"/>
    <x v="1"/>
    <n v="5776.2769961637314"/>
  </r>
  <r>
    <d v="2024-08-21T00:00:00"/>
    <x v="7"/>
    <x v="0"/>
    <d v="2024-09-05T00:00:00"/>
    <n v="9"/>
    <n v="2024"/>
    <n v="15"/>
    <x v="1"/>
    <x v="1"/>
    <x v="0"/>
    <x v="1"/>
    <n v="8018.3606556964924"/>
  </r>
  <r>
    <d v="2024-08-21T00:00:00"/>
    <x v="7"/>
    <x v="0"/>
    <d v="2024-09-05T00:00:00"/>
    <n v="9"/>
    <n v="2024"/>
    <n v="15"/>
    <x v="1"/>
    <x v="1"/>
    <x v="0"/>
    <x v="1"/>
    <n v="8018.3606556964924"/>
  </r>
  <r>
    <d v="2024-08-22T00:00:00"/>
    <x v="7"/>
    <x v="0"/>
    <d v="2024-08-30T00:00:00"/>
    <n v="8"/>
    <n v="2024"/>
    <n v="8"/>
    <x v="1"/>
    <x v="1"/>
    <x v="1"/>
    <x v="1"/>
    <n v="7942.8953094123071"/>
  </r>
  <r>
    <d v="2024-08-22T00:00:00"/>
    <x v="7"/>
    <x v="0"/>
    <d v="2024-08-30T00:00:00"/>
    <n v="8"/>
    <n v="2024"/>
    <n v="8"/>
    <x v="1"/>
    <x v="1"/>
    <x v="1"/>
    <x v="1"/>
    <n v="7942.8953094123071"/>
  </r>
  <r>
    <d v="2024-08-23T00:00:00"/>
    <x v="7"/>
    <x v="0"/>
    <d v="2024-08-31T00:00:00"/>
    <n v="8"/>
    <n v="2024"/>
    <n v="8"/>
    <x v="1"/>
    <x v="1"/>
    <x v="0"/>
    <x v="0"/>
    <n v="8243.3064537400114"/>
  </r>
  <r>
    <d v="2024-08-23T00:00:00"/>
    <x v="7"/>
    <x v="0"/>
    <d v="2024-08-31T00:00:00"/>
    <n v="8"/>
    <n v="2024"/>
    <n v="8"/>
    <x v="1"/>
    <x v="1"/>
    <x v="0"/>
    <x v="0"/>
    <n v="8243.3064537400114"/>
  </r>
  <r>
    <d v="2024-08-24T00:00:00"/>
    <x v="7"/>
    <x v="0"/>
    <d v="2024-09-01T00:00:00"/>
    <n v="9"/>
    <n v="2024"/>
    <n v="8"/>
    <x v="1"/>
    <x v="1"/>
    <x v="1"/>
    <x v="1"/>
    <n v="433.61937834917705"/>
  </r>
  <r>
    <d v="2024-08-24T00:00:00"/>
    <x v="7"/>
    <x v="0"/>
    <d v="2024-09-01T00:00:00"/>
    <n v="9"/>
    <n v="2024"/>
    <n v="8"/>
    <x v="1"/>
    <x v="1"/>
    <x v="1"/>
    <x v="1"/>
    <n v="433.61937834917705"/>
  </r>
  <r>
    <d v="2024-08-25T00:00:00"/>
    <x v="7"/>
    <x v="0"/>
    <d v="2024-09-02T00:00:00"/>
    <n v="9"/>
    <n v="2024"/>
    <n v="8"/>
    <x v="1"/>
    <x v="6"/>
    <x v="0"/>
    <x v="0"/>
    <n v="264.54722986086421"/>
  </r>
  <r>
    <d v="2024-08-25T00:00:00"/>
    <x v="7"/>
    <x v="0"/>
    <d v="2024-09-02T00:00:00"/>
    <n v="9"/>
    <n v="2024"/>
    <n v="8"/>
    <x v="1"/>
    <x v="6"/>
    <x v="0"/>
    <x v="0"/>
    <n v="264.54722986086421"/>
  </r>
  <r>
    <d v="2024-08-26T00:00:00"/>
    <x v="7"/>
    <x v="0"/>
    <d v="2024-09-03T00:00:00"/>
    <n v="9"/>
    <n v="2024"/>
    <n v="8"/>
    <x v="1"/>
    <x v="7"/>
    <x v="1"/>
    <x v="1"/>
    <n v="9328.8930270276214"/>
  </r>
  <r>
    <d v="2024-08-26T00:00:00"/>
    <x v="7"/>
    <x v="0"/>
    <d v="2024-09-03T00:00:00"/>
    <n v="9"/>
    <n v="2024"/>
    <n v="8"/>
    <x v="1"/>
    <x v="7"/>
    <x v="1"/>
    <x v="1"/>
    <n v="9328.8930270276214"/>
  </r>
  <r>
    <d v="2024-08-27T00:00:00"/>
    <x v="7"/>
    <x v="0"/>
    <d v="2024-09-04T00:00:00"/>
    <n v="9"/>
    <n v="2024"/>
    <n v="8"/>
    <x v="1"/>
    <x v="1"/>
    <x v="0"/>
    <x v="0"/>
    <n v="1318.3353220535021"/>
  </r>
  <r>
    <d v="2024-08-27T00:00:00"/>
    <x v="7"/>
    <x v="0"/>
    <d v="2024-09-04T00:00:00"/>
    <n v="9"/>
    <n v="2024"/>
    <n v="8"/>
    <x v="1"/>
    <x v="1"/>
    <x v="0"/>
    <x v="0"/>
    <n v="1318.3353220535021"/>
  </r>
  <r>
    <d v="2024-08-28T00:00:00"/>
    <x v="7"/>
    <x v="0"/>
    <d v="2024-09-05T00:00:00"/>
    <n v="9"/>
    <n v="2024"/>
    <n v="8"/>
    <x v="1"/>
    <x v="6"/>
    <x v="0"/>
    <x v="1"/>
    <n v="4988.9707145149787"/>
  </r>
  <r>
    <d v="2024-08-28T00:00:00"/>
    <x v="7"/>
    <x v="0"/>
    <d v="2024-09-05T00:00:00"/>
    <n v="9"/>
    <n v="2024"/>
    <n v="8"/>
    <x v="1"/>
    <x v="6"/>
    <x v="0"/>
    <x v="1"/>
    <n v="4988.9707145149787"/>
  </r>
  <r>
    <d v="2024-08-29T00:00:00"/>
    <x v="7"/>
    <x v="0"/>
    <d v="2024-08-30T00:00:00"/>
    <n v="8"/>
    <n v="2024"/>
    <n v="1"/>
    <x v="0"/>
    <x v="7"/>
    <x v="0"/>
    <x v="0"/>
    <n v="7024.9254407868857"/>
  </r>
  <r>
    <d v="2024-08-29T00:00:00"/>
    <x v="7"/>
    <x v="0"/>
    <d v="2024-08-30T00:00:00"/>
    <n v="8"/>
    <n v="2024"/>
    <n v="1"/>
    <x v="0"/>
    <x v="7"/>
    <x v="0"/>
    <x v="0"/>
    <n v="7024.9254407868857"/>
  </r>
  <r>
    <d v="2024-08-30T00:00:00"/>
    <x v="7"/>
    <x v="0"/>
    <d v="2024-08-31T00:00:00"/>
    <n v="8"/>
    <n v="2024"/>
    <n v="1"/>
    <x v="0"/>
    <x v="3"/>
    <x v="0"/>
    <x v="1"/>
    <n v="1094.610435130845"/>
  </r>
  <r>
    <d v="2024-08-30T00:00:00"/>
    <x v="7"/>
    <x v="0"/>
    <d v="2024-08-31T00:00:00"/>
    <n v="8"/>
    <n v="2024"/>
    <n v="1"/>
    <x v="0"/>
    <x v="3"/>
    <x v="0"/>
    <x v="1"/>
    <n v="1094.610435130845"/>
  </r>
  <r>
    <d v="2024-08-31T00:00:00"/>
    <x v="7"/>
    <x v="0"/>
    <d v="2024-09-01T00:00:00"/>
    <n v="9"/>
    <n v="2024"/>
    <n v="1"/>
    <x v="0"/>
    <x v="3"/>
    <x v="0"/>
    <x v="0"/>
    <n v="6183.0332463780014"/>
  </r>
  <r>
    <d v="2024-08-31T00:00:00"/>
    <x v="7"/>
    <x v="0"/>
    <d v="2024-09-01T00:00:00"/>
    <n v="9"/>
    <n v="2024"/>
    <n v="1"/>
    <x v="0"/>
    <x v="3"/>
    <x v="0"/>
    <x v="0"/>
    <n v="6183.0332463780014"/>
  </r>
  <r>
    <d v="2024-09-01T00:00:00"/>
    <x v="8"/>
    <x v="0"/>
    <d v="2024-09-02T00:00:00"/>
    <n v="9"/>
    <n v="2024"/>
    <n v="1"/>
    <x v="0"/>
    <x v="2"/>
    <x v="0"/>
    <x v="1"/>
    <n v="3947.0632090874792"/>
  </r>
  <r>
    <d v="2024-09-01T00:00:00"/>
    <x v="8"/>
    <x v="0"/>
    <d v="2024-09-02T00:00:00"/>
    <n v="9"/>
    <n v="2024"/>
    <n v="1"/>
    <x v="0"/>
    <x v="2"/>
    <x v="0"/>
    <x v="1"/>
    <n v="3947.0632090874792"/>
  </r>
  <r>
    <d v="2024-09-02T00:00:00"/>
    <x v="8"/>
    <x v="0"/>
    <d v="2024-09-03T00:00:00"/>
    <n v="9"/>
    <n v="2024"/>
    <n v="1"/>
    <x v="0"/>
    <x v="2"/>
    <x v="0"/>
    <x v="0"/>
    <n v="5139.4709250361002"/>
  </r>
  <r>
    <d v="2024-09-02T00:00:00"/>
    <x v="8"/>
    <x v="0"/>
    <d v="2024-09-03T00:00:00"/>
    <n v="9"/>
    <n v="2024"/>
    <n v="1"/>
    <x v="0"/>
    <x v="2"/>
    <x v="0"/>
    <x v="0"/>
    <n v="5139.4709250361002"/>
  </r>
  <r>
    <d v="2024-09-03T00:00:00"/>
    <x v="8"/>
    <x v="0"/>
    <d v="2024-09-04T00:00:00"/>
    <n v="9"/>
    <n v="2024"/>
    <n v="1"/>
    <x v="0"/>
    <x v="0"/>
    <x v="0"/>
    <x v="1"/>
    <n v="2649.8281498702027"/>
  </r>
  <r>
    <d v="2024-09-03T00:00:00"/>
    <x v="8"/>
    <x v="0"/>
    <d v="2024-09-04T00:00:00"/>
    <n v="9"/>
    <n v="2024"/>
    <n v="1"/>
    <x v="0"/>
    <x v="0"/>
    <x v="0"/>
    <x v="1"/>
    <n v="2649.8281498702027"/>
  </r>
  <r>
    <d v="2024-09-04T00:00:00"/>
    <x v="8"/>
    <x v="0"/>
    <d v="2024-09-05T00:00:00"/>
    <n v="9"/>
    <n v="2024"/>
    <n v="1"/>
    <x v="0"/>
    <x v="3"/>
    <x v="0"/>
    <x v="0"/>
    <n v="2048.0366055492482"/>
  </r>
  <r>
    <d v="2024-09-04T00:00:00"/>
    <x v="8"/>
    <x v="0"/>
    <d v="2024-09-05T00:00:00"/>
    <n v="9"/>
    <n v="2024"/>
    <n v="1"/>
    <x v="0"/>
    <x v="3"/>
    <x v="0"/>
    <x v="0"/>
    <n v="2048.0366055492482"/>
  </r>
  <r>
    <d v="2024-09-05T00:00:00"/>
    <x v="8"/>
    <x v="0"/>
    <d v="2024-09-13T00:00:00"/>
    <n v="9"/>
    <n v="2024"/>
    <n v="8"/>
    <x v="1"/>
    <x v="1"/>
    <x v="0"/>
    <x v="0"/>
    <n v="2476.7422062079181"/>
  </r>
  <r>
    <d v="2024-09-05T00:00:00"/>
    <x v="8"/>
    <x v="0"/>
    <d v="2024-09-13T00:00:00"/>
    <n v="9"/>
    <n v="2024"/>
    <n v="8"/>
    <x v="1"/>
    <x v="1"/>
    <x v="0"/>
    <x v="0"/>
    <n v="2476.7422062079181"/>
  </r>
  <r>
    <d v="2024-09-06T00:00:00"/>
    <x v="8"/>
    <x v="0"/>
    <d v="2024-09-14T00:00:00"/>
    <n v="9"/>
    <n v="2024"/>
    <n v="8"/>
    <x v="1"/>
    <x v="3"/>
    <x v="1"/>
    <x v="0"/>
    <n v="1500.7601439802465"/>
  </r>
  <r>
    <d v="2024-09-06T00:00:00"/>
    <x v="8"/>
    <x v="0"/>
    <d v="2024-09-14T00:00:00"/>
    <n v="9"/>
    <n v="2024"/>
    <n v="8"/>
    <x v="1"/>
    <x v="3"/>
    <x v="1"/>
    <x v="0"/>
    <n v="1500.7601439802465"/>
  </r>
  <r>
    <d v="2024-09-07T00:00:00"/>
    <x v="8"/>
    <x v="0"/>
    <d v="2024-09-15T00:00:00"/>
    <n v="9"/>
    <n v="2024"/>
    <n v="8"/>
    <x v="1"/>
    <x v="3"/>
    <x v="1"/>
    <x v="0"/>
    <n v="2734.0778692608969"/>
  </r>
  <r>
    <d v="2024-09-07T00:00:00"/>
    <x v="8"/>
    <x v="0"/>
    <d v="2024-09-15T00:00:00"/>
    <n v="9"/>
    <n v="2024"/>
    <n v="8"/>
    <x v="1"/>
    <x v="3"/>
    <x v="1"/>
    <x v="0"/>
    <n v="2734.0778692608969"/>
  </r>
  <r>
    <d v="2024-09-08T00:00:00"/>
    <x v="8"/>
    <x v="0"/>
    <d v="2024-09-16T00:00:00"/>
    <n v="9"/>
    <n v="2024"/>
    <n v="8"/>
    <x v="1"/>
    <x v="2"/>
    <x v="1"/>
    <x v="0"/>
    <n v="8788.6201543504558"/>
  </r>
  <r>
    <d v="2024-09-08T00:00:00"/>
    <x v="8"/>
    <x v="0"/>
    <d v="2024-09-16T00:00:00"/>
    <n v="9"/>
    <n v="2024"/>
    <n v="8"/>
    <x v="1"/>
    <x v="2"/>
    <x v="1"/>
    <x v="0"/>
    <n v="8788.6201543504558"/>
  </r>
  <r>
    <d v="2024-09-09T00:00:00"/>
    <x v="8"/>
    <x v="0"/>
    <d v="2024-09-17T00:00:00"/>
    <n v="9"/>
    <n v="2024"/>
    <n v="8"/>
    <x v="1"/>
    <x v="1"/>
    <x v="1"/>
    <x v="0"/>
    <n v="2686.696797312441"/>
  </r>
  <r>
    <d v="2024-09-09T00:00:00"/>
    <x v="8"/>
    <x v="0"/>
    <d v="2024-09-17T00:00:00"/>
    <n v="9"/>
    <n v="2024"/>
    <n v="8"/>
    <x v="1"/>
    <x v="1"/>
    <x v="1"/>
    <x v="0"/>
    <n v="2686.696797312441"/>
  </r>
  <r>
    <d v="2024-09-10T00:00:00"/>
    <x v="8"/>
    <x v="0"/>
    <d v="2024-09-18T00:00:00"/>
    <n v="9"/>
    <n v="2024"/>
    <n v="8"/>
    <x v="1"/>
    <x v="4"/>
    <x v="1"/>
    <x v="0"/>
    <n v="3335.705816103175"/>
  </r>
  <r>
    <d v="2024-09-10T00:00:00"/>
    <x v="8"/>
    <x v="0"/>
    <d v="2024-09-18T00:00:00"/>
    <n v="9"/>
    <n v="2024"/>
    <n v="8"/>
    <x v="1"/>
    <x v="4"/>
    <x v="1"/>
    <x v="0"/>
    <n v="3335.705816103175"/>
  </r>
  <r>
    <d v="2024-09-11T00:00:00"/>
    <x v="8"/>
    <x v="0"/>
    <d v="2024-09-19T00:00:00"/>
    <n v="9"/>
    <n v="2024"/>
    <n v="8"/>
    <x v="1"/>
    <x v="1"/>
    <x v="0"/>
    <x v="1"/>
    <n v="3931.0478069881551"/>
  </r>
  <r>
    <d v="2024-09-11T00:00:00"/>
    <x v="8"/>
    <x v="0"/>
    <d v="2024-09-19T00:00:00"/>
    <n v="9"/>
    <n v="2024"/>
    <n v="8"/>
    <x v="1"/>
    <x v="1"/>
    <x v="0"/>
    <x v="1"/>
    <n v="3931.0478069881551"/>
  </r>
  <r>
    <d v="2024-09-12T00:00:00"/>
    <x v="8"/>
    <x v="0"/>
    <d v="2024-09-13T00:00:00"/>
    <n v="9"/>
    <n v="2024"/>
    <n v="1"/>
    <x v="0"/>
    <x v="1"/>
    <x v="1"/>
    <x v="0"/>
    <n v="3202.0262850152872"/>
  </r>
  <r>
    <d v="2024-09-12T00:00:00"/>
    <x v="8"/>
    <x v="0"/>
    <d v="2024-09-13T00:00:00"/>
    <n v="9"/>
    <n v="2024"/>
    <n v="1"/>
    <x v="0"/>
    <x v="1"/>
    <x v="1"/>
    <x v="0"/>
    <n v="3202.0262850152872"/>
  </r>
  <r>
    <d v="2024-09-13T00:00:00"/>
    <x v="8"/>
    <x v="0"/>
    <d v="2024-09-14T00:00:00"/>
    <n v="9"/>
    <n v="2024"/>
    <n v="1"/>
    <x v="0"/>
    <x v="6"/>
    <x v="0"/>
    <x v="1"/>
    <n v="6936.7450770997484"/>
  </r>
  <r>
    <d v="2024-09-13T00:00:00"/>
    <x v="8"/>
    <x v="0"/>
    <d v="2024-09-14T00:00:00"/>
    <n v="9"/>
    <n v="2024"/>
    <n v="1"/>
    <x v="0"/>
    <x v="6"/>
    <x v="0"/>
    <x v="1"/>
    <n v="6936.7450770997484"/>
  </r>
  <r>
    <d v="2024-09-14T00:00:00"/>
    <x v="8"/>
    <x v="0"/>
    <d v="2024-09-15T00:00:00"/>
    <n v="9"/>
    <n v="2024"/>
    <n v="1"/>
    <x v="0"/>
    <x v="7"/>
    <x v="1"/>
    <x v="0"/>
    <n v="4619.782192751979"/>
  </r>
  <r>
    <d v="2024-09-14T00:00:00"/>
    <x v="3"/>
    <x v="0"/>
    <d v="2024-09-19T00:00:00"/>
    <n v="4"/>
    <n v="2024"/>
    <n v="5"/>
    <x v="0"/>
    <x v="5"/>
    <x v="0"/>
    <x v="0"/>
    <n v="28837.859122354337"/>
  </r>
  <r>
    <d v="2024-09-14T00:00:00"/>
    <x v="8"/>
    <x v="0"/>
    <d v="2024-09-15T00:00:00"/>
    <n v="9"/>
    <n v="2024"/>
    <n v="1"/>
    <x v="0"/>
    <x v="7"/>
    <x v="1"/>
    <x v="0"/>
    <n v="4619.782192751979"/>
  </r>
  <r>
    <d v="2024-09-14T00:00:00"/>
    <x v="3"/>
    <x v="0"/>
    <d v="2024-09-19T00:00:00"/>
    <n v="4"/>
    <n v="2024"/>
    <n v="5"/>
    <x v="0"/>
    <x v="5"/>
    <x v="0"/>
    <x v="0"/>
    <n v="28837.859122354337"/>
  </r>
  <r>
    <d v="2024-09-15T00:00:00"/>
    <x v="8"/>
    <x v="0"/>
    <d v="2024-09-16T00:00:00"/>
    <n v="9"/>
    <n v="2024"/>
    <n v="1"/>
    <x v="0"/>
    <x v="1"/>
    <x v="1"/>
    <x v="1"/>
    <n v="4722.2786232790395"/>
  </r>
  <r>
    <d v="2024-09-15T00:00:00"/>
    <x v="8"/>
    <x v="0"/>
    <d v="2024-09-16T00:00:00"/>
    <n v="9"/>
    <n v="2024"/>
    <n v="1"/>
    <x v="0"/>
    <x v="1"/>
    <x v="1"/>
    <x v="1"/>
    <n v="4722.2786232790395"/>
  </r>
  <r>
    <d v="2024-09-16T00:00:00"/>
    <x v="8"/>
    <x v="0"/>
    <d v="2024-09-17T00:00:00"/>
    <n v="9"/>
    <n v="2024"/>
    <n v="1"/>
    <x v="0"/>
    <x v="3"/>
    <x v="0"/>
    <x v="1"/>
    <n v="2237.7783044661214"/>
  </r>
  <r>
    <d v="2024-09-16T00:00:00"/>
    <x v="8"/>
    <x v="0"/>
    <d v="2024-09-17T00:00:00"/>
    <n v="9"/>
    <n v="2024"/>
    <n v="1"/>
    <x v="0"/>
    <x v="3"/>
    <x v="0"/>
    <x v="1"/>
    <n v="2237.7783044661214"/>
  </r>
  <r>
    <d v="2024-09-17T00:00:00"/>
    <x v="8"/>
    <x v="0"/>
    <d v="2024-09-18T00:00:00"/>
    <n v="9"/>
    <n v="2024"/>
    <n v="1"/>
    <x v="0"/>
    <x v="3"/>
    <x v="1"/>
    <x v="1"/>
    <n v="3477.9690590560222"/>
  </r>
  <r>
    <d v="2024-09-17T00:00:00"/>
    <x v="8"/>
    <x v="0"/>
    <d v="2024-09-18T00:00:00"/>
    <n v="9"/>
    <n v="2024"/>
    <n v="1"/>
    <x v="0"/>
    <x v="3"/>
    <x v="1"/>
    <x v="1"/>
    <n v="3477.9690590560222"/>
  </r>
  <r>
    <d v="2024-09-18T00:00:00"/>
    <x v="8"/>
    <x v="0"/>
    <d v="2024-09-19T00:00:00"/>
    <n v="9"/>
    <n v="2024"/>
    <n v="1"/>
    <x v="0"/>
    <x v="2"/>
    <x v="0"/>
    <x v="1"/>
    <n v="4850.1244878205107"/>
  </r>
  <r>
    <d v="2024-09-18T00:00:00"/>
    <x v="8"/>
    <x v="0"/>
    <d v="2024-09-19T00:00:00"/>
    <n v="9"/>
    <n v="2024"/>
    <n v="1"/>
    <x v="0"/>
    <x v="2"/>
    <x v="0"/>
    <x v="1"/>
    <n v="4850.1244878205107"/>
  </r>
  <r>
    <d v="2024-09-19T00:00:00"/>
    <x v="8"/>
    <x v="0"/>
    <d v="2024-10-09T00:00:00"/>
    <n v="10"/>
    <n v="2024"/>
    <n v="20"/>
    <x v="1"/>
    <x v="2"/>
    <x v="1"/>
    <x v="1"/>
    <n v="9540.1533153138844"/>
  </r>
  <r>
    <d v="2024-09-19T00:00:00"/>
    <x v="3"/>
    <x v="0"/>
    <d v="2024-09-19T00:00:00"/>
    <n v="4"/>
    <n v="2024"/>
    <n v="5"/>
    <x v="0"/>
    <x v="5"/>
    <x v="1"/>
    <x v="0"/>
    <n v="28837.859122354337"/>
  </r>
  <r>
    <d v="2024-09-19T00:00:00"/>
    <x v="8"/>
    <x v="0"/>
    <d v="2024-10-09T00:00:00"/>
    <n v="10"/>
    <n v="2024"/>
    <n v="20"/>
    <x v="1"/>
    <x v="2"/>
    <x v="1"/>
    <x v="1"/>
    <n v="9540.1533153138844"/>
  </r>
  <r>
    <d v="2024-09-19T00:00:00"/>
    <x v="3"/>
    <x v="0"/>
    <d v="2024-09-19T00:00:00"/>
    <n v="4"/>
    <n v="2024"/>
    <n v="5"/>
    <x v="0"/>
    <x v="5"/>
    <x v="1"/>
    <x v="0"/>
    <n v="28837.859122354337"/>
  </r>
  <r>
    <d v="2024-09-20T00:00:00"/>
    <x v="8"/>
    <x v="0"/>
    <d v="2024-10-10T00:00:00"/>
    <n v="10"/>
    <n v="2024"/>
    <n v="20"/>
    <x v="1"/>
    <x v="0"/>
    <x v="1"/>
    <x v="1"/>
    <n v="2555.9802518310357"/>
  </r>
  <r>
    <d v="2024-09-20T00:00:00"/>
    <x v="8"/>
    <x v="0"/>
    <d v="2024-10-10T00:00:00"/>
    <n v="10"/>
    <n v="2024"/>
    <n v="20"/>
    <x v="1"/>
    <x v="0"/>
    <x v="1"/>
    <x v="1"/>
    <n v="2555.9802518310357"/>
  </r>
  <r>
    <d v="2024-09-21T00:00:00"/>
    <x v="8"/>
    <x v="0"/>
    <d v="2024-10-11T00:00:00"/>
    <n v="10"/>
    <n v="2024"/>
    <n v="20"/>
    <x v="1"/>
    <x v="3"/>
    <x v="0"/>
    <x v="1"/>
    <n v="5938.2143898342129"/>
  </r>
  <r>
    <d v="2024-09-21T00:00:00"/>
    <x v="8"/>
    <x v="0"/>
    <d v="2024-10-11T00:00:00"/>
    <n v="10"/>
    <n v="2024"/>
    <n v="20"/>
    <x v="1"/>
    <x v="3"/>
    <x v="0"/>
    <x v="1"/>
    <n v="5938.2143898342129"/>
  </r>
  <r>
    <d v="2024-09-22T00:00:00"/>
    <x v="8"/>
    <x v="0"/>
    <d v="2024-10-12T00:00:00"/>
    <n v="10"/>
    <n v="2024"/>
    <n v="20"/>
    <x v="1"/>
    <x v="1"/>
    <x v="1"/>
    <x v="1"/>
    <n v="4857.7720470377481"/>
  </r>
  <r>
    <d v="2024-09-22T00:00:00"/>
    <x v="8"/>
    <x v="0"/>
    <d v="2024-10-12T00:00:00"/>
    <n v="10"/>
    <n v="2024"/>
    <n v="20"/>
    <x v="1"/>
    <x v="1"/>
    <x v="1"/>
    <x v="1"/>
    <n v="4857.7720470377481"/>
  </r>
  <r>
    <d v="2024-09-23T00:00:00"/>
    <x v="8"/>
    <x v="0"/>
    <d v="2024-10-13T00:00:00"/>
    <n v="10"/>
    <n v="2024"/>
    <n v="20"/>
    <x v="1"/>
    <x v="3"/>
    <x v="0"/>
    <x v="0"/>
    <n v="910.9896860579247"/>
  </r>
  <r>
    <d v="2024-09-23T00:00:00"/>
    <x v="8"/>
    <x v="0"/>
    <d v="2024-10-13T00:00:00"/>
    <n v="10"/>
    <n v="2024"/>
    <n v="20"/>
    <x v="1"/>
    <x v="3"/>
    <x v="0"/>
    <x v="0"/>
    <n v="910.9896860579247"/>
  </r>
  <r>
    <d v="2024-09-24T00:00:00"/>
    <x v="8"/>
    <x v="0"/>
    <d v="2024-10-14T00:00:00"/>
    <n v="10"/>
    <n v="2024"/>
    <n v="20"/>
    <x v="1"/>
    <x v="1"/>
    <x v="1"/>
    <x v="1"/>
    <n v="4078.1460873355923"/>
  </r>
  <r>
    <d v="2024-09-24T00:00:00"/>
    <x v="8"/>
    <x v="0"/>
    <d v="2024-10-14T00:00:00"/>
    <n v="10"/>
    <n v="2024"/>
    <n v="20"/>
    <x v="1"/>
    <x v="1"/>
    <x v="1"/>
    <x v="1"/>
    <n v="4078.1460873355923"/>
  </r>
  <r>
    <d v="2024-09-25T00:00:00"/>
    <x v="8"/>
    <x v="0"/>
    <d v="2024-10-15T00:00:00"/>
    <n v="10"/>
    <n v="2024"/>
    <n v="20"/>
    <x v="1"/>
    <x v="1"/>
    <x v="0"/>
    <x v="0"/>
    <n v="4907.8946338840287"/>
  </r>
  <r>
    <d v="2024-09-25T00:00:00"/>
    <x v="8"/>
    <x v="0"/>
    <d v="2024-10-15T00:00:00"/>
    <n v="10"/>
    <n v="2024"/>
    <n v="20"/>
    <x v="1"/>
    <x v="1"/>
    <x v="0"/>
    <x v="0"/>
    <n v="4907.8946338840287"/>
  </r>
  <r>
    <d v="2024-09-26T00:00:00"/>
    <x v="8"/>
    <x v="0"/>
    <d v="2024-10-16T00:00:00"/>
    <n v="10"/>
    <n v="2024"/>
    <n v="20"/>
    <x v="1"/>
    <x v="1"/>
    <x v="1"/>
    <x v="1"/>
    <n v="6341.5347901322057"/>
  </r>
  <r>
    <d v="2024-09-26T00:00:00"/>
    <x v="8"/>
    <x v="0"/>
    <d v="2024-10-16T00:00:00"/>
    <n v="10"/>
    <n v="2024"/>
    <n v="20"/>
    <x v="1"/>
    <x v="1"/>
    <x v="1"/>
    <x v="1"/>
    <n v="6341.5347901322057"/>
  </r>
  <r>
    <d v="2024-09-27T00:00:00"/>
    <x v="8"/>
    <x v="0"/>
    <d v="2024-10-09T00:00:00"/>
    <n v="10"/>
    <n v="2024"/>
    <n v="12"/>
    <x v="1"/>
    <x v="1"/>
    <x v="0"/>
    <x v="0"/>
    <n v="7858.7573356376579"/>
  </r>
  <r>
    <d v="2024-09-27T00:00:00"/>
    <x v="8"/>
    <x v="0"/>
    <d v="2024-10-09T00:00:00"/>
    <n v="10"/>
    <n v="2024"/>
    <n v="12"/>
    <x v="1"/>
    <x v="1"/>
    <x v="0"/>
    <x v="0"/>
    <n v="7858.7573356376579"/>
  </r>
  <r>
    <d v="2024-09-28T00:00:00"/>
    <x v="8"/>
    <x v="0"/>
    <d v="2024-10-10T00:00:00"/>
    <n v="10"/>
    <n v="2024"/>
    <n v="12"/>
    <x v="1"/>
    <x v="1"/>
    <x v="1"/>
    <x v="1"/>
    <n v="9349.3329408673253"/>
  </r>
  <r>
    <d v="2024-09-28T00:00:00"/>
    <x v="8"/>
    <x v="0"/>
    <d v="2024-10-10T00:00:00"/>
    <n v="10"/>
    <n v="2024"/>
    <n v="12"/>
    <x v="1"/>
    <x v="1"/>
    <x v="1"/>
    <x v="1"/>
    <n v="9349.3329408673253"/>
  </r>
  <r>
    <d v="2024-09-29T00:00:00"/>
    <x v="8"/>
    <x v="0"/>
    <d v="2024-10-11T00:00:00"/>
    <n v="10"/>
    <n v="2024"/>
    <n v="12"/>
    <x v="1"/>
    <x v="1"/>
    <x v="0"/>
    <x v="0"/>
    <n v="9828.8175243299047"/>
  </r>
  <r>
    <d v="2024-09-29T00:00:00"/>
    <x v="8"/>
    <x v="0"/>
    <d v="2024-10-11T00:00:00"/>
    <n v="10"/>
    <n v="2024"/>
    <n v="12"/>
    <x v="1"/>
    <x v="1"/>
    <x v="0"/>
    <x v="0"/>
    <n v="9828.8175243299047"/>
  </r>
  <r>
    <d v="2024-09-30T00:00:00"/>
    <x v="8"/>
    <x v="0"/>
    <d v="2024-10-12T00:00:00"/>
    <n v="10"/>
    <n v="2024"/>
    <n v="12"/>
    <x v="1"/>
    <x v="1"/>
    <x v="0"/>
    <x v="0"/>
    <n v="7005.7506045116443"/>
  </r>
  <r>
    <d v="2024-09-30T00:00:00"/>
    <x v="8"/>
    <x v="0"/>
    <d v="2024-10-12T00:00:00"/>
    <n v="10"/>
    <n v="2024"/>
    <n v="12"/>
    <x v="1"/>
    <x v="1"/>
    <x v="0"/>
    <x v="0"/>
    <n v="7005.7506045116443"/>
  </r>
  <r>
    <d v="2024-10-01T00:00:00"/>
    <x v="9"/>
    <x v="0"/>
    <d v="2024-10-13T00:00:00"/>
    <n v="10"/>
    <n v="2024"/>
    <n v="12"/>
    <x v="1"/>
    <x v="1"/>
    <x v="0"/>
    <x v="0"/>
    <n v="8739.8829762503574"/>
  </r>
  <r>
    <d v="2024-10-01T00:00:00"/>
    <x v="9"/>
    <x v="0"/>
    <d v="2024-10-13T00:00:00"/>
    <n v="10"/>
    <n v="2024"/>
    <n v="12"/>
    <x v="1"/>
    <x v="1"/>
    <x v="0"/>
    <x v="0"/>
    <n v="8739.8829762503574"/>
  </r>
  <r>
    <d v="2024-10-02T00:00:00"/>
    <x v="9"/>
    <x v="0"/>
    <d v="2024-10-14T00:00:00"/>
    <n v="10"/>
    <n v="2024"/>
    <n v="12"/>
    <x v="1"/>
    <x v="1"/>
    <x v="1"/>
    <x v="1"/>
    <n v="9063.2898858545723"/>
  </r>
  <r>
    <d v="2024-10-02T00:00:00"/>
    <x v="9"/>
    <x v="0"/>
    <d v="2024-10-14T00:00:00"/>
    <n v="10"/>
    <n v="2024"/>
    <n v="12"/>
    <x v="1"/>
    <x v="1"/>
    <x v="1"/>
    <x v="1"/>
    <n v="9063.2898858545723"/>
  </r>
  <r>
    <d v="2024-10-03T00:00:00"/>
    <x v="9"/>
    <x v="0"/>
    <d v="2024-10-15T00:00:00"/>
    <n v="10"/>
    <n v="2024"/>
    <n v="12"/>
    <x v="1"/>
    <x v="1"/>
    <x v="1"/>
    <x v="0"/>
    <n v="4426.537052477569"/>
  </r>
  <r>
    <d v="2024-10-03T00:00:00"/>
    <x v="9"/>
    <x v="0"/>
    <d v="2024-10-15T00:00:00"/>
    <n v="10"/>
    <n v="2024"/>
    <n v="12"/>
    <x v="1"/>
    <x v="1"/>
    <x v="1"/>
    <x v="0"/>
    <n v="4426.537052477569"/>
  </r>
  <r>
    <d v="2024-10-04T00:00:00"/>
    <x v="9"/>
    <x v="0"/>
    <d v="2024-10-16T00:00:00"/>
    <n v="10"/>
    <n v="2024"/>
    <n v="12"/>
    <x v="1"/>
    <x v="1"/>
    <x v="1"/>
    <x v="1"/>
    <n v="7652.8183699501069"/>
  </r>
  <r>
    <d v="2024-10-04T00:00:00"/>
    <x v="9"/>
    <x v="0"/>
    <d v="2024-10-16T00:00:00"/>
    <n v="10"/>
    <n v="2024"/>
    <n v="12"/>
    <x v="1"/>
    <x v="1"/>
    <x v="1"/>
    <x v="1"/>
    <n v="7652.8183699501069"/>
  </r>
  <r>
    <d v="2024-10-05T00:00:00"/>
    <x v="9"/>
    <x v="0"/>
    <d v="2024-10-09T00:00:00"/>
    <n v="10"/>
    <n v="2024"/>
    <n v="4"/>
    <x v="0"/>
    <x v="1"/>
    <x v="1"/>
    <x v="0"/>
    <n v="6432.7802286522065"/>
  </r>
  <r>
    <d v="2024-10-05T00:00:00"/>
    <x v="9"/>
    <x v="0"/>
    <d v="2024-10-09T00:00:00"/>
    <n v="10"/>
    <n v="2024"/>
    <n v="4"/>
    <x v="0"/>
    <x v="1"/>
    <x v="1"/>
    <x v="0"/>
    <n v="6432.7802286522065"/>
  </r>
  <r>
    <d v="2024-10-06T00:00:00"/>
    <x v="9"/>
    <x v="0"/>
    <d v="2024-10-10T00:00:00"/>
    <n v="10"/>
    <n v="2024"/>
    <n v="4"/>
    <x v="0"/>
    <x v="1"/>
    <x v="1"/>
    <x v="1"/>
    <n v="9422.0252816338289"/>
  </r>
  <r>
    <d v="2024-10-06T00:00:00"/>
    <x v="9"/>
    <x v="0"/>
    <d v="2024-10-10T00:00:00"/>
    <n v="10"/>
    <n v="2024"/>
    <n v="4"/>
    <x v="0"/>
    <x v="1"/>
    <x v="1"/>
    <x v="1"/>
    <n v="9422.0252816338289"/>
  </r>
  <r>
    <d v="2024-10-07T00:00:00"/>
    <x v="9"/>
    <x v="0"/>
    <d v="2024-10-11T00:00:00"/>
    <n v="10"/>
    <n v="2024"/>
    <n v="4"/>
    <x v="0"/>
    <x v="1"/>
    <x v="0"/>
    <x v="1"/>
    <n v="6185.6561558220492"/>
  </r>
  <r>
    <d v="2024-10-07T00:00:00"/>
    <x v="9"/>
    <x v="0"/>
    <d v="2024-10-11T00:00:00"/>
    <n v="10"/>
    <n v="2024"/>
    <n v="4"/>
    <x v="0"/>
    <x v="1"/>
    <x v="0"/>
    <x v="1"/>
    <n v="6185.6561558220492"/>
  </r>
  <r>
    <d v="2024-10-08T00:00:00"/>
    <x v="9"/>
    <x v="0"/>
    <d v="2024-10-12T00:00:00"/>
    <n v="10"/>
    <n v="2024"/>
    <n v="4"/>
    <x v="0"/>
    <x v="6"/>
    <x v="1"/>
    <x v="1"/>
    <n v="6194.7432903036033"/>
  </r>
  <r>
    <d v="2024-10-08T00:00:00"/>
    <x v="9"/>
    <x v="0"/>
    <d v="2024-10-12T00:00:00"/>
    <n v="10"/>
    <n v="2024"/>
    <n v="4"/>
    <x v="0"/>
    <x v="6"/>
    <x v="1"/>
    <x v="1"/>
    <n v="6194.7432903036033"/>
  </r>
  <r>
    <d v="2024-10-09T00:00:00"/>
    <x v="9"/>
    <x v="0"/>
    <d v="2024-10-13T00:00:00"/>
    <n v="10"/>
    <n v="2024"/>
    <n v="4"/>
    <x v="0"/>
    <x v="7"/>
    <x v="0"/>
    <x v="1"/>
    <n v="6483.353231376077"/>
  </r>
  <r>
    <d v="2024-10-09T00:00:00"/>
    <x v="9"/>
    <x v="0"/>
    <d v="2024-10-13T00:00:00"/>
    <n v="10"/>
    <n v="2024"/>
    <n v="4"/>
    <x v="0"/>
    <x v="7"/>
    <x v="0"/>
    <x v="1"/>
    <n v="6483.353231376077"/>
  </r>
  <r>
    <d v="2024-10-10T00:00:00"/>
    <x v="9"/>
    <x v="0"/>
    <d v="2024-10-14T00:00:00"/>
    <n v="10"/>
    <n v="2024"/>
    <n v="4"/>
    <x v="0"/>
    <x v="1"/>
    <x v="1"/>
    <x v="1"/>
    <n v="4357.1813074884922"/>
  </r>
  <r>
    <d v="2024-10-10T00:00:00"/>
    <x v="9"/>
    <x v="0"/>
    <d v="2024-10-14T00:00:00"/>
    <n v="10"/>
    <n v="2024"/>
    <n v="4"/>
    <x v="0"/>
    <x v="1"/>
    <x v="1"/>
    <x v="1"/>
    <n v="4357.1813074884922"/>
  </r>
  <r>
    <d v="2024-10-11T00:00:00"/>
    <x v="9"/>
    <x v="0"/>
    <d v="2024-10-15T00:00:00"/>
    <n v="10"/>
    <n v="2024"/>
    <n v="4"/>
    <x v="0"/>
    <x v="6"/>
    <x v="0"/>
    <x v="0"/>
    <n v="1638.1028382398488"/>
  </r>
  <r>
    <d v="2024-10-11T00:00:00"/>
    <x v="9"/>
    <x v="0"/>
    <d v="2024-10-15T00:00:00"/>
    <n v="10"/>
    <n v="2024"/>
    <n v="4"/>
    <x v="0"/>
    <x v="6"/>
    <x v="0"/>
    <x v="0"/>
    <n v="1638.1028382398488"/>
  </r>
  <r>
    <d v="2024-10-12T00:00:00"/>
    <x v="9"/>
    <x v="0"/>
    <d v="2024-10-16T00:00:00"/>
    <n v="10"/>
    <n v="2024"/>
    <n v="4"/>
    <x v="0"/>
    <x v="7"/>
    <x v="1"/>
    <x v="0"/>
    <n v="3060.3986209040522"/>
  </r>
  <r>
    <d v="2024-10-12T00:00:00"/>
    <x v="9"/>
    <x v="0"/>
    <d v="2024-10-16T00:00:00"/>
    <n v="10"/>
    <n v="2024"/>
    <n v="4"/>
    <x v="0"/>
    <x v="7"/>
    <x v="1"/>
    <x v="0"/>
    <n v="3060.3986209040522"/>
  </r>
  <r>
    <d v="2024-10-13T00:00:00"/>
    <x v="9"/>
    <x v="0"/>
    <d v="2024-10-21T00:00:00"/>
    <n v="10"/>
    <n v="2024"/>
    <n v="8"/>
    <x v="1"/>
    <x v="3"/>
    <x v="0"/>
    <x v="0"/>
    <n v="6100.0877641508996"/>
  </r>
  <r>
    <d v="2024-10-13T00:00:00"/>
    <x v="9"/>
    <x v="0"/>
    <d v="2024-10-21T00:00:00"/>
    <n v="10"/>
    <n v="2024"/>
    <n v="8"/>
    <x v="1"/>
    <x v="3"/>
    <x v="0"/>
    <x v="0"/>
    <n v="6100.0877641508996"/>
  </r>
  <r>
    <d v="2024-10-14T00:00:00"/>
    <x v="9"/>
    <x v="0"/>
    <d v="2024-10-22T00:00:00"/>
    <n v="10"/>
    <n v="2024"/>
    <n v="8"/>
    <x v="1"/>
    <x v="3"/>
    <x v="1"/>
    <x v="1"/>
    <n v="9011.224824192177"/>
  </r>
  <r>
    <d v="2024-10-14T00:00:00"/>
    <x v="9"/>
    <x v="0"/>
    <d v="2024-10-22T00:00:00"/>
    <n v="10"/>
    <n v="2024"/>
    <n v="8"/>
    <x v="1"/>
    <x v="3"/>
    <x v="1"/>
    <x v="1"/>
    <n v="9011.224824192177"/>
  </r>
  <r>
    <d v="2024-10-15T00:00:00"/>
    <x v="9"/>
    <x v="0"/>
    <d v="2024-10-23T00:00:00"/>
    <n v="10"/>
    <n v="2024"/>
    <n v="8"/>
    <x v="1"/>
    <x v="2"/>
    <x v="0"/>
    <x v="0"/>
    <n v="5224.9466678873086"/>
  </r>
  <r>
    <d v="2024-10-15T00:00:00"/>
    <x v="9"/>
    <x v="0"/>
    <d v="2024-10-23T00:00:00"/>
    <n v="10"/>
    <n v="2024"/>
    <n v="8"/>
    <x v="1"/>
    <x v="2"/>
    <x v="0"/>
    <x v="0"/>
    <n v="5224.9466678873086"/>
  </r>
  <r>
    <d v="2024-10-16T00:00:00"/>
    <x v="9"/>
    <x v="0"/>
    <d v="2024-10-24T00:00:00"/>
    <n v="10"/>
    <n v="2024"/>
    <n v="8"/>
    <x v="1"/>
    <x v="2"/>
    <x v="1"/>
    <x v="1"/>
    <n v="5305.7367003875779"/>
  </r>
  <r>
    <d v="2024-10-16T00:00:00"/>
    <x v="9"/>
    <x v="0"/>
    <d v="2024-10-24T00:00:00"/>
    <n v="10"/>
    <n v="2024"/>
    <n v="8"/>
    <x v="1"/>
    <x v="2"/>
    <x v="1"/>
    <x v="1"/>
    <n v="5305.7367003875779"/>
  </r>
  <r>
    <d v="2024-10-17T00:00:00"/>
    <x v="9"/>
    <x v="0"/>
    <d v="2024-10-21T00:00:00"/>
    <n v="10"/>
    <n v="2024"/>
    <n v="4"/>
    <x v="0"/>
    <x v="0"/>
    <x v="1"/>
    <x v="0"/>
    <n v="6918.3020119590392"/>
  </r>
  <r>
    <d v="2024-10-17T00:00:00"/>
    <x v="9"/>
    <x v="0"/>
    <d v="2024-10-21T00:00:00"/>
    <n v="10"/>
    <n v="2024"/>
    <n v="4"/>
    <x v="0"/>
    <x v="0"/>
    <x v="1"/>
    <x v="0"/>
    <n v="6918.3020119590392"/>
  </r>
  <r>
    <d v="2024-10-18T00:00:00"/>
    <x v="9"/>
    <x v="0"/>
    <d v="2024-10-22T00:00:00"/>
    <n v="10"/>
    <n v="2024"/>
    <n v="4"/>
    <x v="0"/>
    <x v="3"/>
    <x v="1"/>
    <x v="1"/>
    <n v="2663.3341512204056"/>
  </r>
  <r>
    <d v="2024-10-18T00:00:00"/>
    <x v="9"/>
    <x v="0"/>
    <d v="2024-10-22T00:00:00"/>
    <n v="10"/>
    <n v="2024"/>
    <n v="4"/>
    <x v="0"/>
    <x v="3"/>
    <x v="1"/>
    <x v="1"/>
    <n v="2663.3341512204056"/>
  </r>
  <r>
    <d v="2024-10-19T00:00:00"/>
    <x v="9"/>
    <x v="0"/>
    <d v="2024-10-23T00:00:00"/>
    <n v="10"/>
    <n v="2024"/>
    <n v="4"/>
    <x v="0"/>
    <x v="1"/>
    <x v="0"/>
    <x v="1"/>
    <n v="5144.536700933003"/>
  </r>
  <r>
    <d v="2024-10-19T00:00:00"/>
    <x v="9"/>
    <x v="0"/>
    <d v="2024-10-23T00:00:00"/>
    <n v="10"/>
    <n v="2024"/>
    <n v="4"/>
    <x v="0"/>
    <x v="1"/>
    <x v="0"/>
    <x v="1"/>
    <n v="5144.536700933003"/>
  </r>
  <r>
    <d v="2024-10-20T00:00:00"/>
    <x v="9"/>
    <x v="0"/>
    <d v="2024-10-24T00:00:00"/>
    <n v="10"/>
    <n v="2024"/>
    <n v="4"/>
    <x v="0"/>
    <x v="3"/>
    <x v="1"/>
    <x v="1"/>
    <n v="7739.453773507782"/>
  </r>
  <r>
    <d v="2024-10-20T00:00:00"/>
    <x v="9"/>
    <x v="0"/>
    <d v="2024-10-24T00:00:00"/>
    <n v="10"/>
    <n v="2024"/>
    <n v="4"/>
    <x v="0"/>
    <x v="3"/>
    <x v="1"/>
    <x v="1"/>
    <n v="7739.453773507782"/>
  </r>
  <r>
    <d v="2024-10-21T00:00:00"/>
    <x v="9"/>
    <x v="0"/>
    <d v="2024-10-21T00:00:00"/>
    <n v="10"/>
    <n v="2024"/>
    <n v="0"/>
    <x v="0"/>
    <x v="3"/>
    <x v="0"/>
    <x v="1"/>
    <n v="4141.1035641744575"/>
  </r>
  <r>
    <d v="2024-10-21T00:00:00"/>
    <x v="9"/>
    <x v="0"/>
    <d v="2024-10-21T00:00:00"/>
    <n v="10"/>
    <n v="2024"/>
    <n v="0"/>
    <x v="0"/>
    <x v="3"/>
    <x v="0"/>
    <x v="1"/>
    <n v="4141.1035641744575"/>
  </r>
  <r>
    <d v="2024-10-22T00:00:00"/>
    <x v="9"/>
    <x v="0"/>
    <d v="2024-10-22T00:00:00"/>
    <n v="10"/>
    <n v="2024"/>
    <n v="0"/>
    <x v="0"/>
    <x v="2"/>
    <x v="1"/>
    <x v="1"/>
    <n v="522.25504576161268"/>
  </r>
  <r>
    <d v="2024-10-22T00:00:00"/>
    <x v="9"/>
    <x v="0"/>
    <d v="2024-10-22T00:00:00"/>
    <n v="10"/>
    <n v="2024"/>
    <n v="0"/>
    <x v="0"/>
    <x v="2"/>
    <x v="1"/>
    <x v="1"/>
    <n v="522.25504576161268"/>
  </r>
  <r>
    <d v="2024-10-23T00:00:00"/>
    <x v="9"/>
    <x v="0"/>
    <d v="2024-10-23T00:00:00"/>
    <n v="10"/>
    <n v="2024"/>
    <n v="0"/>
    <x v="0"/>
    <x v="1"/>
    <x v="0"/>
    <x v="0"/>
    <n v="5222.7424955160232"/>
  </r>
  <r>
    <d v="2024-10-23T00:00:00"/>
    <x v="9"/>
    <x v="0"/>
    <d v="2024-10-23T00:00:00"/>
    <n v="10"/>
    <n v="2024"/>
    <n v="0"/>
    <x v="0"/>
    <x v="1"/>
    <x v="0"/>
    <x v="0"/>
    <n v="5222.7424955160232"/>
  </r>
  <r>
    <d v="2024-10-24T00:00:00"/>
    <x v="9"/>
    <x v="0"/>
    <d v="2024-10-24T00:00:00"/>
    <n v="10"/>
    <n v="2024"/>
    <n v="0"/>
    <x v="0"/>
    <x v="4"/>
    <x v="1"/>
    <x v="0"/>
    <n v="4532.5661372142249"/>
  </r>
  <r>
    <d v="2024-10-24T00:00:00"/>
    <x v="9"/>
    <x v="0"/>
    <d v="2024-10-24T00:00:00"/>
    <n v="10"/>
    <n v="2024"/>
    <n v="0"/>
    <x v="0"/>
    <x v="4"/>
    <x v="1"/>
    <x v="0"/>
    <n v="4532.5661372142249"/>
  </r>
  <r>
    <d v="2024-10-25T00:00:00"/>
    <x v="9"/>
    <x v="0"/>
    <d v="2024-10-25T00:00:00"/>
    <n v="10"/>
    <n v="2024"/>
    <n v="0"/>
    <x v="0"/>
    <x v="1"/>
    <x v="0"/>
    <x v="1"/>
    <n v="77388.173439652994"/>
  </r>
  <r>
    <d v="2024-10-25T00:00:00"/>
    <x v="9"/>
    <x v="0"/>
    <d v="2024-10-25T00:00:00"/>
    <n v="10"/>
    <n v="2024"/>
    <n v="0"/>
    <x v="0"/>
    <x v="1"/>
    <x v="0"/>
    <x v="1"/>
    <n v="77388.173439652994"/>
  </r>
  <r>
    <d v="2024-10-26T00:00:00"/>
    <x v="9"/>
    <x v="0"/>
    <d v="2024-10-26T00:00:00"/>
    <n v="10"/>
    <n v="2024"/>
    <n v="0"/>
    <x v="0"/>
    <x v="1"/>
    <x v="1"/>
    <x v="0"/>
    <n v="80436.380169794429"/>
  </r>
  <r>
    <d v="2024-10-26T00:00:00"/>
    <x v="9"/>
    <x v="0"/>
    <d v="2024-10-26T00:00:00"/>
    <n v="10"/>
    <n v="2024"/>
    <n v="0"/>
    <x v="0"/>
    <x v="1"/>
    <x v="1"/>
    <x v="0"/>
    <n v="80436.380169794429"/>
  </r>
  <r>
    <d v="2024-10-27T00:00:00"/>
    <x v="9"/>
    <x v="0"/>
    <d v="2024-10-27T00:00:00"/>
    <n v="10"/>
    <n v="2024"/>
    <n v="0"/>
    <x v="0"/>
    <x v="6"/>
    <x v="0"/>
    <x v="1"/>
    <n v="36673.364048401701"/>
  </r>
  <r>
    <d v="2024-10-27T00:00:00"/>
    <x v="9"/>
    <x v="0"/>
    <d v="2024-10-27T00:00:00"/>
    <n v="10"/>
    <n v="2024"/>
    <n v="0"/>
    <x v="0"/>
    <x v="6"/>
    <x v="0"/>
    <x v="1"/>
    <n v="36673.364048401701"/>
  </r>
  <r>
    <d v="2024-10-28T00:00:00"/>
    <x v="9"/>
    <x v="0"/>
    <d v="2024-10-28T00:00:00"/>
    <n v="10"/>
    <n v="2024"/>
    <n v="0"/>
    <x v="0"/>
    <x v="7"/>
    <x v="0"/>
    <x v="0"/>
    <n v="26280.547464762927"/>
  </r>
  <r>
    <d v="2024-10-28T00:00:00"/>
    <x v="9"/>
    <x v="0"/>
    <d v="2024-10-28T00:00:00"/>
    <n v="10"/>
    <n v="2024"/>
    <n v="0"/>
    <x v="0"/>
    <x v="7"/>
    <x v="0"/>
    <x v="0"/>
    <n v="26280.547464762927"/>
  </r>
  <r>
    <d v="2024-10-29T00:00:00"/>
    <x v="9"/>
    <x v="0"/>
    <d v="2024-10-29T00:00:00"/>
    <n v="10"/>
    <n v="2024"/>
    <n v="0"/>
    <x v="0"/>
    <x v="1"/>
    <x v="0"/>
    <x v="1"/>
    <n v="61139.062687481717"/>
  </r>
  <r>
    <d v="2024-10-29T00:00:00"/>
    <x v="9"/>
    <x v="0"/>
    <d v="2024-10-29T00:00:00"/>
    <n v="10"/>
    <n v="2024"/>
    <n v="0"/>
    <x v="0"/>
    <x v="1"/>
    <x v="0"/>
    <x v="1"/>
    <n v="61139.062687481717"/>
  </r>
  <r>
    <d v="2024-10-30T00:00:00"/>
    <x v="9"/>
    <x v="0"/>
    <d v="2024-10-30T00:00:00"/>
    <n v="10"/>
    <n v="2024"/>
    <n v="0"/>
    <x v="0"/>
    <x v="3"/>
    <x v="0"/>
    <x v="1"/>
    <n v="76250.683047565952"/>
  </r>
  <r>
    <d v="2024-10-30T00:00:00"/>
    <x v="9"/>
    <x v="0"/>
    <d v="2024-10-30T00:00:00"/>
    <n v="10"/>
    <n v="2024"/>
    <n v="0"/>
    <x v="0"/>
    <x v="3"/>
    <x v="0"/>
    <x v="1"/>
    <n v="76250.683047565952"/>
  </r>
  <r>
    <d v="2024-11-01T00:00:00"/>
    <x v="10"/>
    <x v="0"/>
    <d v="2024-11-10T00:00:00"/>
    <n v="11"/>
    <n v="2024"/>
    <n v="9"/>
    <x v="1"/>
    <x v="1"/>
    <x v="0"/>
    <x v="1"/>
    <n v="1000"/>
  </r>
  <r>
    <d v="2024-11-01T00:00:00"/>
    <x v="10"/>
    <x v="0"/>
    <d v="2024-11-10T00:00:00"/>
    <n v="11"/>
    <n v="2024"/>
    <n v="9"/>
    <x v="1"/>
    <x v="1"/>
    <x v="1"/>
    <x v="1"/>
    <n v="1000"/>
  </r>
  <r>
    <d v="2024-11-01T00:00:00"/>
    <x v="10"/>
    <x v="0"/>
    <d v="2024-11-10T00:00:00"/>
    <n v="11"/>
    <n v="2024"/>
    <n v="9"/>
    <x v="1"/>
    <x v="1"/>
    <x v="0"/>
    <x v="1"/>
    <n v="1000"/>
  </r>
  <r>
    <d v="2024-11-01T00:00:00"/>
    <x v="10"/>
    <x v="0"/>
    <d v="2024-11-10T00:00:00"/>
    <n v="11"/>
    <n v="2024"/>
    <n v="9"/>
    <x v="1"/>
    <x v="1"/>
    <x v="1"/>
    <x v="1"/>
    <n v="1000"/>
  </r>
  <r>
    <d v="2024-12-01T00:00:00"/>
    <x v="11"/>
    <x v="0"/>
    <d v="2024-12-06T00:00:00"/>
    <n v="12"/>
    <n v="2024"/>
    <n v="5"/>
    <x v="0"/>
    <x v="1"/>
    <x v="0"/>
    <x v="1"/>
    <n v="1052"/>
  </r>
  <r>
    <d v="2024-12-01T00:00:00"/>
    <x v="11"/>
    <x v="0"/>
    <d v="2024-12-06T00:00:00"/>
    <n v="12"/>
    <n v="2024"/>
    <n v="5"/>
    <x v="0"/>
    <x v="1"/>
    <x v="1"/>
    <x v="1"/>
    <n v="1052"/>
  </r>
  <r>
    <d v="2024-12-01T00:00:00"/>
    <x v="11"/>
    <x v="0"/>
    <d v="2024-12-06T00:00:00"/>
    <n v="12"/>
    <n v="2024"/>
    <n v="5"/>
    <x v="0"/>
    <x v="1"/>
    <x v="0"/>
    <x v="1"/>
    <n v="1052"/>
  </r>
  <r>
    <d v="2024-12-01T00:00:00"/>
    <x v="11"/>
    <x v="0"/>
    <d v="2024-12-06T00:00:00"/>
    <n v="12"/>
    <n v="2024"/>
    <n v="5"/>
    <x v="0"/>
    <x v="1"/>
    <x v="1"/>
    <x v="1"/>
    <n v="1052"/>
  </r>
  <r>
    <d v="2025-01-01T00:00:00"/>
    <x v="0"/>
    <x v="1"/>
    <d v="2025-01-02T00:00:00"/>
    <n v="1"/>
    <n v="2025"/>
    <n v="1"/>
    <x v="0"/>
    <x v="3"/>
    <x v="0"/>
    <x v="1"/>
    <n v="50000"/>
  </r>
  <r>
    <d v="2025-01-01T00:00:00"/>
    <x v="0"/>
    <x v="1"/>
    <d v="2025-01-02T00:00:00"/>
    <n v="1"/>
    <n v="2025"/>
    <n v="1"/>
    <x v="0"/>
    <x v="3"/>
    <x v="0"/>
    <x v="1"/>
    <n v="50000"/>
  </r>
  <r>
    <d v="2025-05-02T00:00:00"/>
    <x v="4"/>
    <x v="1"/>
    <d v="2025-05-10T00:00:00"/>
    <n v="5"/>
    <n v="2025"/>
    <n v="8"/>
    <x v="1"/>
    <x v="3"/>
    <x v="1"/>
    <x v="0"/>
    <n v="51000"/>
  </r>
  <r>
    <d v="2025-05-02T00:00:00"/>
    <x v="4"/>
    <x v="1"/>
    <d v="2025-05-10T00:00:00"/>
    <n v="5"/>
    <n v="2025"/>
    <n v="8"/>
    <x v="1"/>
    <x v="3"/>
    <x v="1"/>
    <x v="0"/>
    <n v="5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59945-E786-4F96-85CB-0250466E3B11}" name="Tabela_EmAtraso_NoPraz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5:E45" firstHeaderRow="1" firstDataRow="2" firstDataCol="1"/>
  <pivotFields count="12">
    <pivotField numFmtId="14" showAll="0"/>
    <pivotField showAll="0">
      <items count="13">
        <item x="0"/>
        <item x="1"/>
        <item x="2"/>
        <item x="3"/>
        <item h="1"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h="1" x="1"/>
        <item t="default"/>
      </items>
    </pivotField>
    <pivotField numFmtId="14" showAll="0"/>
    <pivotField showAll="0"/>
    <pivotField showAll="0"/>
    <pivotField numFmtId="1" showAll="0"/>
    <pivotField axis="axisCol" dataField="1" showAll="0">
      <items count="3">
        <item x="1"/>
        <item x="0"/>
        <item t="default"/>
      </items>
    </pivotField>
    <pivotField axis="axisRow" showAll="0">
      <items count="15">
        <item m="1" x="9"/>
        <item m="1" x="12"/>
        <item x="0"/>
        <item m="1" x="13"/>
        <item x="5"/>
        <item x="3"/>
        <item x="4"/>
        <item m="1" x="8"/>
        <item m="1" x="11"/>
        <item m="1" x="10"/>
        <item x="2"/>
        <item x="6"/>
        <item x="1"/>
        <item x="7"/>
        <item t="default"/>
      </items>
    </pivotField>
    <pivotField showAll="0"/>
    <pivotField showAll="0"/>
    <pivotField numFmtId="164" showAll="0"/>
  </pivotFields>
  <rowFields count="1">
    <field x="8"/>
  </rowFields>
  <rowItems count="9">
    <i>
      <x v="2"/>
    </i>
    <i>
      <x v="4"/>
    </i>
    <i>
      <x v="5"/>
    </i>
    <i>
      <x v="6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ntagem de Situação_Prazo_Atendimento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6A382-50D0-4EE7-9BCC-787818E846B0}" name="Tabela_Automatico_Manu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0:E30" firstHeaderRow="1" firstDataRow="2" firstDataCol="1"/>
  <pivotFields count="12">
    <pivotField numFmtId="14" showAll="0"/>
    <pivotField showAll="0">
      <items count="13">
        <item x="0"/>
        <item x="1"/>
        <item x="2"/>
        <item x="3"/>
        <item h="1"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h="1" x="1"/>
        <item t="default"/>
      </items>
    </pivotField>
    <pivotField numFmtId="14" showAll="0"/>
    <pivotField showAll="0"/>
    <pivotField showAll="0"/>
    <pivotField numFmtId="1" showAll="0"/>
    <pivotField showAll="0"/>
    <pivotField axis="axisRow" showAll="0">
      <items count="15">
        <item m="1" x="9"/>
        <item m="1" x="12"/>
        <item x="0"/>
        <item m="1" x="13"/>
        <item x="5"/>
        <item x="3"/>
        <item x="4"/>
        <item m="1" x="8"/>
        <item m="1" x="11"/>
        <item m="1" x="10"/>
        <item x="2"/>
        <item x="6"/>
        <item x="1"/>
        <item x="7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numFmtId="164" showAll="0"/>
  </pivotFields>
  <rowFields count="1">
    <field x="8"/>
  </rowFields>
  <rowItems count="9">
    <i>
      <x v="2"/>
    </i>
    <i>
      <x v="4"/>
    </i>
    <i>
      <x v="5"/>
    </i>
    <i>
      <x v="6"/>
    </i>
    <i>
      <x v="10"/>
    </i>
    <i>
      <x v="11"/>
    </i>
    <i>
      <x v="12"/>
    </i>
    <i>
      <x v="13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Fluxo" fld="10" subtotal="count" baseField="8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C06DF-6A41-4FE4-8C19-157733F345F9}" name="Tabela_Deferido_Indeferido_Por_Codig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5:E15" firstHeaderRow="1" firstDataRow="2" firstDataCol="1" rowPageCount="2" colPageCount="1"/>
  <pivotFields count="12">
    <pivotField numFmtId="14" showAll="0"/>
    <pivotField axis="axisPage" multipleItemSelectionAllowed="1" showAll="0">
      <items count="13">
        <item x="0"/>
        <item x="1"/>
        <item x="2"/>
        <item x="3"/>
        <item h="1"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numFmtId="14" showAll="0"/>
    <pivotField multipleItemSelectionAllowed="1" showAll="0"/>
    <pivotField showAll="0"/>
    <pivotField numFmtId="1" showAll="0"/>
    <pivotField showAll="0"/>
    <pivotField axis="axisRow" multipleItemSelectionAllowed="1" showAll="0">
      <items count="15">
        <item m="1" x="9"/>
        <item m="1" x="12"/>
        <item x="0"/>
        <item m="1" x="13"/>
        <item x="5"/>
        <item x="3"/>
        <item x="4"/>
        <item m="1" x="8"/>
        <item m="1" x="11"/>
        <item m="1" x="10"/>
        <item x="1"/>
        <item x="2"/>
        <item x="6"/>
        <item x="7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numFmtId="164" showAll="0"/>
  </pivotFields>
  <rowFields count="1">
    <field x="8"/>
  </rowFields>
  <rowItems count="9">
    <i>
      <x v="2"/>
    </i>
    <i>
      <x v="4"/>
    </i>
    <i>
      <x v="5"/>
    </i>
    <i>
      <x v="6"/>
    </i>
    <i>
      <x v="10"/>
    </i>
    <i>
      <x v="11"/>
    </i>
    <i>
      <x v="12"/>
    </i>
    <i>
      <x v="13"/>
    </i>
    <i t="grand">
      <x/>
    </i>
  </rowItems>
  <colFields count="1">
    <field x="9"/>
  </colFields>
  <colItems count="3">
    <i>
      <x/>
    </i>
    <i>
      <x v="1"/>
    </i>
    <i t="grand">
      <x/>
    </i>
  </colItems>
  <pageFields count="2">
    <pageField fld="2" hier="-1"/>
    <pageField fld="1" hier="-1"/>
  </pageFields>
  <dataFields count="1">
    <dataField name="Contagem de Situação" fld="9" subtotal="count" baseField="0" baseItem="0"/>
  </dataFields>
  <formats count="3">
    <format dxfId="2">
      <pivotArea field="8" type="button" dataOnly="0" labelOnly="1" outline="0" axis="axisRow" fieldPosition="0"/>
    </format>
    <format dxfId="1">
      <pivotArea dataOnly="0" labelOnly="1" fieldPosition="0">
        <references count="1">
          <reference field="9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92F37-8724-4613-9262-54495D550196}" name="Tabela_Protocolos_Por_M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50:C63" firstHeaderRow="1" firstDataRow="1" firstDataCol="1"/>
  <pivotFields count="12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4" showAll="0"/>
    <pivotField showAll="0"/>
    <pivotField showAll="0"/>
    <pivotField numFmtId="1" showAll="0"/>
    <pivotField showAll="0"/>
    <pivotField dataField="1" showAll="0">
      <items count="15">
        <item h="1" m="1" x="9"/>
        <item h="1" m="1" x="12"/>
        <item x="0"/>
        <item h="1" m="1" x="13"/>
        <item h="1" x="5"/>
        <item h="1" x="3"/>
        <item h="1" x="4"/>
        <item h="1" m="1" x="8"/>
        <item h="1" m="1" x="11"/>
        <item h="1" m="1" x="10"/>
        <item h="1" x="2"/>
        <item h="1" x="6"/>
        <item x="1"/>
        <item x="7"/>
        <item t="default"/>
      </items>
    </pivotField>
    <pivotField showAll="0"/>
    <pivotField showAll="0"/>
    <pivotField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ntagem de Código" fld="8" subtotal="count" baseField="1" baseItem="7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Abertura" xr10:uid="{8210BECC-0169-4BBC-8893-CCDF1D107363}" sourceName="Mês Abertura">
  <pivotTables>
    <pivotTable tabId="2" name="Tabela_Deferido_Indeferido_Por_Codigo"/>
    <pivotTable tabId="2" name="Tabela_Automatico_Manual"/>
    <pivotTable tabId="2" name="Tabela_EmAtraso_NoPrazo"/>
  </pivotTables>
  <data>
    <tabular pivotCacheId="548436886">
      <items count="12">
        <i x="0" s="1"/>
        <i x="1" s="1"/>
        <i x="2" s="1"/>
        <i x="3" s="1"/>
        <i x="4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Abertura" xr10:uid="{A6E47614-9023-4EBF-9657-E98910597F1F}" sourceName="Ano Abertura">
  <pivotTables>
    <pivotTable tabId="2" name="Tabela_Deferido_Indeferido_Por_Codigo"/>
    <pivotTable tabId="2" name="Tabela_Automatico_Manual"/>
    <pivotTable tabId="2" name="Tabela_EmAtraso_NoPrazo"/>
  </pivotTables>
  <data>
    <tabular pivotCacheId="548436886">
      <items count="2">
        <i x="0" s="1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ódigo" xr10:uid="{2A921568-5286-411C-8407-988793FD4F57}" sourceName="Código">
  <pivotTables>
    <pivotTable tabId="2" name="Tabela_Protocolos_Por_Mes"/>
  </pivotTables>
  <data>
    <tabular pivotCacheId="548436886">
      <items count="14">
        <i x="0" s="1"/>
        <i x="5"/>
        <i x="3"/>
        <i x="4"/>
        <i x="2"/>
        <i x="6"/>
        <i x="1" s="1"/>
        <i x="7" s="1"/>
        <i x="9" nd="1"/>
        <i x="12" nd="1"/>
        <i x="13" nd="1"/>
        <i x="8" nd="1"/>
        <i x="11" nd="1"/>
        <i x="10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Abertura" xr10:uid="{EE7DA65C-765B-4E96-90A6-8D5B7DEF2633}" cache="SegmentaçãodeDados_Mês_Abertura" caption="Mês Abertura" style="Personalizado" rowHeight="241300"/>
  <slicer name="Ano Abertura" xr10:uid="{B5375B14-500F-417E-ABBF-A92EA05DC712}" cache="SegmentaçãodeDados_Ano_Abertura" caption="Ano Abertura" style="Personalizado" rowHeight="241300"/>
  <slicer name="Código" xr10:uid="{1F6FB918-932E-405B-A8C1-48B1AB675040}" cache="SegmentaçãodeDados_Código" caption="Código" style="Personalizad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E8BC73-FDCB-4215-9D11-206F58855608}" name="Saque_D" displayName="Saque_D" ref="A1:L631" totalsRowShown="0" headerRowDxfId="16" dataDxfId="15">
  <autoFilter ref="A1:L631" xr:uid="{AEE8BC73-FDCB-4215-9D11-206F58855608}"/>
  <sortState xmlns:xlrd2="http://schemas.microsoft.com/office/spreadsheetml/2017/richdata2" ref="A2:L631">
    <sortCondition ref="A1:A631"/>
  </sortState>
  <tableColumns count="12">
    <tableColumn id="1" xr3:uid="{6DD0B2D9-9CAA-4DDA-BC22-052FED749B52}" name="Data de Abertura" dataDxfId="14"/>
    <tableColumn id="2" xr3:uid="{89916F8E-A684-4C20-8AB1-7504DF87116B}" name="Mês Abertura" dataDxfId="13">
      <calculatedColumnFormula>MONTH(A2)</calculatedColumnFormula>
    </tableColumn>
    <tableColumn id="3" xr3:uid="{8E64095B-E2E0-4646-B3FA-D7001BA9DE22}" name="Ano Abertura" dataDxfId="12">
      <calculatedColumnFormula>YEAR(A2)</calculatedColumnFormula>
    </tableColumn>
    <tableColumn id="4" xr3:uid="{990D06C1-AF66-4D12-BB5C-4C34826AEBAD}" name="Data Finalização" dataDxfId="11"/>
    <tableColumn id="5" xr3:uid="{95BF51F0-99CF-42C7-9A3A-BED38260B9BC}" name="Mês Finalização" dataDxfId="10">
      <calculatedColumnFormula>MONTH(D2)</calculatedColumnFormula>
    </tableColumn>
    <tableColumn id="6" xr3:uid="{8AA314C2-F750-4717-B04C-5FDBBB0290AA}" name="Ano Finalização" dataDxfId="9">
      <calculatedColumnFormula>YEAR(D2)</calculatedColumnFormula>
    </tableColumn>
    <tableColumn id="7" xr3:uid="{3283E1C0-E323-461B-840C-713E60B22ACF}" name="Prazo Atendimento" dataDxfId="8">
      <calculatedColumnFormula>D2-A2</calculatedColumnFormula>
    </tableColumn>
    <tableColumn id="8" xr3:uid="{347EC6BC-9F2F-47E6-ADD0-AAAC8500C8E2}" name="Situação_Prazo_Atendimento" dataDxfId="7">
      <calculatedColumnFormula>IF(G2&lt;6,"No Prazo","Em Atraso")</calculatedColumnFormula>
    </tableColumn>
    <tableColumn id="9" xr3:uid="{6B222CE1-231C-475C-B433-8E0FD04AC835}" name="Código" dataDxfId="6"/>
    <tableColumn id="10" xr3:uid="{1F6A2714-1C5B-4D1C-AD62-5C8D0A4FAD38}" name="Situação" dataDxfId="5"/>
    <tableColumn id="11" xr3:uid="{A23EC96C-F953-43BF-8012-7C8010893EB9}" name="Fluxo" dataDxfId="4"/>
    <tableColumn id="12" xr3:uid="{26C716E4-CDCE-4F67-A0E3-32B798D41923}" name="Valor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1960-82D4-4749-8BBE-CAF635F64D52}">
  <sheetPr>
    <tabColor theme="8"/>
  </sheetPr>
  <dimension ref="A1:L631"/>
  <sheetViews>
    <sheetView workbookViewId="0">
      <selection activeCell="B56" sqref="B51:B62"/>
    </sheetView>
  </sheetViews>
  <sheetFormatPr defaultColWidth="16.28515625" defaultRowHeight="15" x14ac:dyDescent="0.25"/>
  <cols>
    <col min="1" max="1" width="18.140625" style="1" customWidth="1"/>
    <col min="2" max="2" width="15.140625" style="1" customWidth="1"/>
    <col min="3" max="3" width="15" style="1" customWidth="1"/>
    <col min="4" max="4" width="17.28515625" style="1" customWidth="1"/>
    <col min="5" max="5" width="17" style="1" customWidth="1"/>
    <col min="6" max="6" width="16.85546875" style="1" customWidth="1"/>
    <col min="7" max="7" width="20.28515625" style="9" customWidth="1"/>
    <col min="8" max="8" width="29.28515625" style="9" customWidth="1"/>
    <col min="9" max="9" width="9.28515625" style="1" customWidth="1"/>
    <col min="10" max="10" width="10.5703125" style="1" customWidth="1"/>
    <col min="11" max="11" width="11.28515625" style="1" bestFit="1" customWidth="1"/>
    <col min="12" max="12" width="16.28515625" style="10"/>
    <col min="13" max="16384" width="16.28515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9</v>
      </c>
      <c r="H1" s="9" t="s">
        <v>14</v>
      </c>
      <c r="I1" s="1" t="s">
        <v>7</v>
      </c>
      <c r="J1" s="1" t="s">
        <v>6</v>
      </c>
      <c r="K1" s="1" t="s">
        <v>8</v>
      </c>
      <c r="L1" s="10" t="s">
        <v>15</v>
      </c>
    </row>
    <row r="2" spans="1:12" x14ac:dyDescent="0.25">
      <c r="A2" s="11">
        <v>45292</v>
      </c>
      <c r="B2" s="1">
        <f t="shared" ref="B2:B65" si="0">MONTH(A2)</f>
        <v>1</v>
      </c>
      <c r="C2" s="1">
        <f t="shared" ref="C2:C65" si="1">YEAR(A2)</f>
        <v>2024</v>
      </c>
      <c r="D2" s="11">
        <v>45295</v>
      </c>
      <c r="E2" s="1">
        <f t="shared" ref="E2:E65" si="2">MONTH(D2)</f>
        <v>1</v>
      </c>
      <c r="F2" s="1">
        <f t="shared" ref="F2:F65" si="3">YEAR(D2)</f>
        <v>2024</v>
      </c>
      <c r="G2" s="9">
        <f t="shared" ref="G2:G65" si="4">D2-A2</f>
        <v>3</v>
      </c>
      <c r="H2" s="9" t="str">
        <f t="shared" ref="H2:H65" si="5">IF(G2&lt;6,"No Prazo","Em Atraso")</f>
        <v>No Prazo</v>
      </c>
      <c r="I2" s="1">
        <v>2</v>
      </c>
      <c r="J2" s="1" t="s">
        <v>10</v>
      </c>
      <c r="K2" s="1" t="s">
        <v>12</v>
      </c>
      <c r="L2" s="10">
        <v>23715.257147603385</v>
      </c>
    </row>
    <row r="3" spans="1:12" x14ac:dyDescent="0.25">
      <c r="A3" s="11">
        <v>45292</v>
      </c>
      <c r="B3" s="1">
        <f t="shared" si="0"/>
        <v>1</v>
      </c>
      <c r="C3" s="1">
        <f t="shared" si="1"/>
        <v>2024</v>
      </c>
      <c r="D3" s="11">
        <v>45295</v>
      </c>
      <c r="E3" s="1">
        <f t="shared" si="2"/>
        <v>1</v>
      </c>
      <c r="F3" s="1">
        <f t="shared" si="3"/>
        <v>2024</v>
      </c>
      <c r="G3" s="9">
        <f t="shared" si="4"/>
        <v>3</v>
      </c>
      <c r="H3" s="9" t="str">
        <f t="shared" si="5"/>
        <v>No Prazo</v>
      </c>
      <c r="I3" s="1">
        <v>2</v>
      </c>
      <c r="J3" s="1" t="s">
        <v>10</v>
      </c>
      <c r="K3" s="1" t="s">
        <v>12</v>
      </c>
      <c r="L3" s="10">
        <v>23715.257147603385</v>
      </c>
    </row>
    <row r="4" spans="1:12" x14ac:dyDescent="0.25">
      <c r="A4" s="11">
        <v>45293</v>
      </c>
      <c r="B4" s="1">
        <f t="shared" si="0"/>
        <v>1</v>
      </c>
      <c r="C4" s="1">
        <f t="shared" si="1"/>
        <v>2024</v>
      </c>
      <c r="D4" s="11">
        <v>45296</v>
      </c>
      <c r="E4" s="1">
        <f t="shared" si="2"/>
        <v>1</v>
      </c>
      <c r="F4" s="1">
        <f t="shared" si="3"/>
        <v>2024</v>
      </c>
      <c r="G4" s="9">
        <f t="shared" si="4"/>
        <v>3</v>
      </c>
      <c r="H4" s="9" t="str">
        <f t="shared" si="5"/>
        <v>No Prazo</v>
      </c>
      <c r="I4" s="1" t="s">
        <v>20</v>
      </c>
      <c r="J4" s="1" t="s">
        <v>11</v>
      </c>
      <c r="K4" s="1" t="s">
        <v>13</v>
      </c>
      <c r="L4" s="10">
        <v>81444.924672875495</v>
      </c>
    </row>
    <row r="5" spans="1:12" x14ac:dyDescent="0.25">
      <c r="A5" s="11">
        <v>45293</v>
      </c>
      <c r="B5" s="1">
        <f t="shared" si="0"/>
        <v>1</v>
      </c>
      <c r="C5" s="1">
        <f t="shared" si="1"/>
        <v>2024</v>
      </c>
      <c r="D5" s="11">
        <v>45296</v>
      </c>
      <c r="E5" s="1">
        <f t="shared" si="2"/>
        <v>1</v>
      </c>
      <c r="F5" s="1">
        <f t="shared" si="3"/>
        <v>2024</v>
      </c>
      <c r="G5" s="9">
        <f t="shared" si="4"/>
        <v>3</v>
      </c>
      <c r="H5" s="9" t="str">
        <f t="shared" si="5"/>
        <v>No Prazo</v>
      </c>
      <c r="I5" s="1" t="s">
        <v>20</v>
      </c>
      <c r="J5" s="1" t="s">
        <v>11</v>
      </c>
      <c r="K5" s="1" t="s">
        <v>13</v>
      </c>
      <c r="L5" s="10">
        <v>81444.924672875495</v>
      </c>
    </row>
    <row r="6" spans="1:12" x14ac:dyDescent="0.25">
      <c r="A6" s="11">
        <v>45294</v>
      </c>
      <c r="B6" s="1">
        <f t="shared" si="0"/>
        <v>1</v>
      </c>
      <c r="C6" s="1">
        <f t="shared" si="1"/>
        <v>2024</v>
      </c>
      <c r="D6" s="11">
        <v>45297</v>
      </c>
      <c r="E6" s="1">
        <f t="shared" si="2"/>
        <v>1</v>
      </c>
      <c r="F6" s="1">
        <f t="shared" si="3"/>
        <v>2024</v>
      </c>
      <c r="G6" s="9">
        <f t="shared" si="4"/>
        <v>3</v>
      </c>
      <c r="H6" s="9" t="str">
        <f t="shared" si="5"/>
        <v>No Prazo</v>
      </c>
      <c r="I6" s="1">
        <v>23</v>
      </c>
      <c r="J6" s="1" t="s">
        <v>10</v>
      </c>
      <c r="K6" s="1" t="s">
        <v>12</v>
      </c>
      <c r="L6" s="10">
        <v>35484.432786674726</v>
      </c>
    </row>
    <row r="7" spans="1:12" x14ac:dyDescent="0.25">
      <c r="A7" s="11">
        <v>45294</v>
      </c>
      <c r="B7" s="1">
        <f t="shared" si="0"/>
        <v>1</v>
      </c>
      <c r="C7" s="1">
        <f t="shared" si="1"/>
        <v>2024</v>
      </c>
      <c r="D7" s="11">
        <v>45297</v>
      </c>
      <c r="E7" s="1">
        <f t="shared" si="2"/>
        <v>1</v>
      </c>
      <c r="F7" s="1">
        <f t="shared" si="3"/>
        <v>2024</v>
      </c>
      <c r="G7" s="9">
        <f t="shared" si="4"/>
        <v>3</v>
      </c>
      <c r="H7" s="9" t="str">
        <f t="shared" si="5"/>
        <v>No Prazo</v>
      </c>
      <c r="I7" s="1">
        <v>23</v>
      </c>
      <c r="J7" s="1" t="s">
        <v>10</v>
      </c>
      <c r="K7" s="1" t="s">
        <v>12</v>
      </c>
      <c r="L7" s="10">
        <v>35484.432786674726</v>
      </c>
    </row>
    <row r="8" spans="1:12" x14ac:dyDescent="0.25">
      <c r="A8" s="11">
        <v>45295</v>
      </c>
      <c r="B8" s="1">
        <f t="shared" si="0"/>
        <v>1</v>
      </c>
      <c r="C8" s="1">
        <f t="shared" si="1"/>
        <v>2024</v>
      </c>
      <c r="D8" s="11">
        <v>45298</v>
      </c>
      <c r="E8" s="1">
        <f t="shared" si="2"/>
        <v>1</v>
      </c>
      <c r="F8" s="1">
        <f t="shared" si="3"/>
        <v>2024</v>
      </c>
      <c r="G8" s="9">
        <f t="shared" si="4"/>
        <v>3</v>
      </c>
      <c r="H8" s="9" t="str">
        <f t="shared" si="5"/>
        <v>No Prazo</v>
      </c>
      <c r="I8" s="1">
        <v>5</v>
      </c>
      <c r="J8" s="1" t="s">
        <v>10</v>
      </c>
      <c r="K8" s="1" t="s">
        <v>13</v>
      </c>
      <c r="L8" s="10">
        <v>31335.517289326075</v>
      </c>
    </row>
    <row r="9" spans="1:12" x14ac:dyDescent="0.25">
      <c r="A9" s="11">
        <v>45295</v>
      </c>
      <c r="B9" s="1">
        <f t="shared" si="0"/>
        <v>1</v>
      </c>
      <c r="C9" s="1">
        <f t="shared" si="1"/>
        <v>2024</v>
      </c>
      <c r="D9" s="11">
        <v>45298</v>
      </c>
      <c r="E9" s="1">
        <f t="shared" si="2"/>
        <v>1</v>
      </c>
      <c r="F9" s="1">
        <f t="shared" si="3"/>
        <v>2024</v>
      </c>
      <c r="G9" s="9">
        <f t="shared" si="4"/>
        <v>3</v>
      </c>
      <c r="H9" s="9" t="str">
        <f t="shared" si="5"/>
        <v>No Prazo</v>
      </c>
      <c r="I9" s="1">
        <v>5</v>
      </c>
      <c r="J9" s="1" t="s">
        <v>10</v>
      </c>
      <c r="K9" s="1" t="s">
        <v>13</v>
      </c>
      <c r="L9" s="10">
        <v>31335.517289326075</v>
      </c>
    </row>
    <row r="10" spans="1:12" x14ac:dyDescent="0.25">
      <c r="A10" s="11">
        <v>45296</v>
      </c>
      <c r="B10" s="1">
        <f t="shared" si="0"/>
        <v>1</v>
      </c>
      <c r="C10" s="1">
        <f t="shared" si="1"/>
        <v>2024</v>
      </c>
      <c r="D10" s="11">
        <v>45299</v>
      </c>
      <c r="E10" s="1">
        <f t="shared" si="2"/>
        <v>1</v>
      </c>
      <c r="F10" s="1">
        <f t="shared" si="3"/>
        <v>2024</v>
      </c>
      <c r="G10" s="9">
        <f t="shared" si="4"/>
        <v>3</v>
      </c>
      <c r="H10" s="9" t="str">
        <f t="shared" si="5"/>
        <v>No Prazo</v>
      </c>
      <c r="I10" s="1">
        <v>5</v>
      </c>
      <c r="J10" s="1" t="s">
        <v>11</v>
      </c>
      <c r="K10" s="1" t="s">
        <v>12</v>
      </c>
      <c r="L10" s="10">
        <v>2644.8170453920229</v>
      </c>
    </row>
    <row r="11" spans="1:12" x14ac:dyDescent="0.25">
      <c r="A11" s="11">
        <v>45296</v>
      </c>
      <c r="B11" s="1">
        <f t="shared" si="0"/>
        <v>1</v>
      </c>
      <c r="C11" s="1">
        <f t="shared" si="1"/>
        <v>2024</v>
      </c>
      <c r="D11" s="11">
        <v>45299</v>
      </c>
      <c r="E11" s="1">
        <f t="shared" si="2"/>
        <v>1</v>
      </c>
      <c r="F11" s="1">
        <f t="shared" si="3"/>
        <v>2024</v>
      </c>
      <c r="G11" s="9">
        <f t="shared" si="4"/>
        <v>3</v>
      </c>
      <c r="H11" s="9" t="str">
        <f t="shared" si="5"/>
        <v>No Prazo</v>
      </c>
      <c r="I11" s="1">
        <v>5</v>
      </c>
      <c r="J11" s="1" t="s">
        <v>11</v>
      </c>
      <c r="K11" s="1" t="s">
        <v>12</v>
      </c>
      <c r="L11" s="10">
        <v>2644.8170453920229</v>
      </c>
    </row>
    <row r="12" spans="1:12" x14ac:dyDescent="0.25">
      <c r="A12" s="11">
        <v>45297</v>
      </c>
      <c r="B12" s="1">
        <f t="shared" si="0"/>
        <v>1</v>
      </c>
      <c r="C12" s="1">
        <f t="shared" si="1"/>
        <v>2024</v>
      </c>
      <c r="D12" s="11">
        <v>45300</v>
      </c>
      <c r="E12" s="1">
        <f t="shared" si="2"/>
        <v>1</v>
      </c>
      <c r="F12" s="1">
        <f t="shared" si="3"/>
        <v>2024</v>
      </c>
      <c r="G12" s="9">
        <f t="shared" si="4"/>
        <v>3</v>
      </c>
      <c r="H12" s="9" t="str">
        <f t="shared" si="5"/>
        <v>No Prazo</v>
      </c>
      <c r="I12" s="1">
        <v>23</v>
      </c>
      <c r="J12" s="1" t="s">
        <v>11</v>
      </c>
      <c r="K12" s="1" t="s">
        <v>13</v>
      </c>
      <c r="L12" s="10">
        <v>9690.6827811419898</v>
      </c>
    </row>
    <row r="13" spans="1:12" x14ac:dyDescent="0.25">
      <c r="A13" s="11">
        <v>45297</v>
      </c>
      <c r="B13" s="1">
        <f t="shared" si="0"/>
        <v>1</v>
      </c>
      <c r="C13" s="1">
        <f t="shared" si="1"/>
        <v>2024</v>
      </c>
      <c r="D13" s="11">
        <v>45300</v>
      </c>
      <c r="E13" s="1">
        <f t="shared" si="2"/>
        <v>1</v>
      </c>
      <c r="F13" s="1">
        <f t="shared" si="3"/>
        <v>2024</v>
      </c>
      <c r="G13" s="9">
        <f t="shared" si="4"/>
        <v>3</v>
      </c>
      <c r="H13" s="9" t="str">
        <f t="shared" si="5"/>
        <v>No Prazo</v>
      </c>
      <c r="I13" s="1">
        <v>23</v>
      </c>
      <c r="J13" s="1" t="s">
        <v>11</v>
      </c>
      <c r="K13" s="1" t="s">
        <v>13</v>
      </c>
      <c r="L13" s="10">
        <v>9690.6827811419898</v>
      </c>
    </row>
    <row r="14" spans="1:12" x14ac:dyDescent="0.25">
      <c r="A14" s="11">
        <v>45298</v>
      </c>
      <c r="B14" s="1">
        <f t="shared" si="0"/>
        <v>1</v>
      </c>
      <c r="C14" s="1">
        <f t="shared" si="1"/>
        <v>2024</v>
      </c>
      <c r="D14" s="11">
        <v>45306</v>
      </c>
      <c r="E14" s="1">
        <f t="shared" si="2"/>
        <v>1</v>
      </c>
      <c r="F14" s="1">
        <f t="shared" si="3"/>
        <v>2024</v>
      </c>
      <c r="G14" s="9">
        <f t="shared" si="4"/>
        <v>8</v>
      </c>
      <c r="H14" s="9" t="str">
        <f t="shared" si="5"/>
        <v>Em Atraso</v>
      </c>
      <c r="I14" s="1" t="s">
        <v>20</v>
      </c>
      <c r="J14" s="1" t="s">
        <v>11</v>
      </c>
      <c r="K14" s="1" t="s">
        <v>12</v>
      </c>
      <c r="L14" s="10">
        <v>46164.334430566189</v>
      </c>
    </row>
    <row r="15" spans="1:12" x14ac:dyDescent="0.25">
      <c r="A15" s="11">
        <v>45298</v>
      </c>
      <c r="B15" s="1">
        <f t="shared" si="0"/>
        <v>1</v>
      </c>
      <c r="C15" s="1">
        <f t="shared" si="1"/>
        <v>2024</v>
      </c>
      <c r="D15" s="11">
        <v>45306</v>
      </c>
      <c r="E15" s="1">
        <f t="shared" si="2"/>
        <v>1</v>
      </c>
      <c r="F15" s="1">
        <f t="shared" si="3"/>
        <v>2024</v>
      </c>
      <c r="G15" s="9">
        <f t="shared" si="4"/>
        <v>8</v>
      </c>
      <c r="H15" s="9" t="str">
        <f t="shared" si="5"/>
        <v>Em Atraso</v>
      </c>
      <c r="I15" s="1" t="s">
        <v>20</v>
      </c>
      <c r="J15" s="1" t="s">
        <v>11</v>
      </c>
      <c r="K15" s="1" t="s">
        <v>12</v>
      </c>
      <c r="L15" s="10">
        <v>46164.334430566189</v>
      </c>
    </row>
    <row r="16" spans="1:12" x14ac:dyDescent="0.25">
      <c r="A16" s="11">
        <v>45299</v>
      </c>
      <c r="B16" s="1">
        <f t="shared" si="0"/>
        <v>1</v>
      </c>
      <c r="C16" s="1">
        <f t="shared" si="1"/>
        <v>2024</v>
      </c>
      <c r="D16" s="11">
        <v>45307</v>
      </c>
      <c r="E16" s="1">
        <f t="shared" si="2"/>
        <v>1</v>
      </c>
      <c r="F16" s="1">
        <f t="shared" si="3"/>
        <v>2024</v>
      </c>
      <c r="G16" s="9">
        <f t="shared" si="4"/>
        <v>8</v>
      </c>
      <c r="H16" s="9" t="str">
        <f t="shared" si="5"/>
        <v>Em Atraso</v>
      </c>
      <c r="I16" s="1">
        <v>6</v>
      </c>
      <c r="J16" s="1" t="s">
        <v>11</v>
      </c>
      <c r="K16" s="1" t="s">
        <v>12</v>
      </c>
      <c r="L16" s="10">
        <v>31078.056228799032</v>
      </c>
    </row>
    <row r="17" spans="1:12" x14ac:dyDescent="0.25">
      <c r="A17" s="11">
        <v>45299</v>
      </c>
      <c r="B17" s="1">
        <f t="shared" si="0"/>
        <v>1</v>
      </c>
      <c r="C17" s="1">
        <f t="shared" si="1"/>
        <v>2024</v>
      </c>
      <c r="D17" s="11">
        <v>45307</v>
      </c>
      <c r="E17" s="1">
        <f t="shared" si="2"/>
        <v>1</v>
      </c>
      <c r="F17" s="1">
        <f t="shared" si="3"/>
        <v>2024</v>
      </c>
      <c r="G17" s="9">
        <f t="shared" si="4"/>
        <v>8</v>
      </c>
      <c r="H17" s="9" t="str">
        <f t="shared" si="5"/>
        <v>Em Atraso</v>
      </c>
      <c r="I17" s="1">
        <v>6</v>
      </c>
      <c r="J17" s="1" t="s">
        <v>11</v>
      </c>
      <c r="K17" s="1" t="s">
        <v>12</v>
      </c>
      <c r="L17" s="10">
        <v>31078.056228799032</v>
      </c>
    </row>
    <row r="18" spans="1:12" x14ac:dyDescent="0.25">
      <c r="A18" s="11">
        <v>45300</v>
      </c>
      <c r="B18" s="1">
        <f t="shared" si="0"/>
        <v>1</v>
      </c>
      <c r="C18" s="1">
        <f t="shared" si="1"/>
        <v>2024</v>
      </c>
      <c r="D18" s="11">
        <v>45308</v>
      </c>
      <c r="E18" s="1">
        <f t="shared" si="2"/>
        <v>1</v>
      </c>
      <c r="F18" s="1">
        <f t="shared" si="3"/>
        <v>2024</v>
      </c>
      <c r="G18" s="9">
        <f t="shared" si="4"/>
        <v>8</v>
      </c>
      <c r="H18" s="9" t="str">
        <f t="shared" si="5"/>
        <v>Em Atraso</v>
      </c>
      <c r="I18" s="1" t="s">
        <v>20</v>
      </c>
      <c r="J18" s="1" t="s">
        <v>10</v>
      </c>
      <c r="K18" s="1" t="s">
        <v>12</v>
      </c>
      <c r="L18" s="10">
        <v>38072.765215103667</v>
      </c>
    </row>
    <row r="19" spans="1:12" x14ac:dyDescent="0.25">
      <c r="A19" s="11">
        <v>45300</v>
      </c>
      <c r="B19" s="1">
        <f t="shared" si="0"/>
        <v>1</v>
      </c>
      <c r="C19" s="1">
        <f t="shared" si="1"/>
        <v>2024</v>
      </c>
      <c r="D19" s="11">
        <v>45308</v>
      </c>
      <c r="E19" s="1">
        <f t="shared" si="2"/>
        <v>1</v>
      </c>
      <c r="F19" s="1">
        <f t="shared" si="3"/>
        <v>2024</v>
      </c>
      <c r="G19" s="9">
        <f t="shared" si="4"/>
        <v>8</v>
      </c>
      <c r="H19" s="9" t="str">
        <f t="shared" si="5"/>
        <v>Em Atraso</v>
      </c>
      <c r="I19" s="1" t="s">
        <v>20</v>
      </c>
      <c r="J19" s="1" t="s">
        <v>10</v>
      </c>
      <c r="K19" s="1" t="s">
        <v>12</v>
      </c>
      <c r="L19" s="10">
        <v>38072.765215103667</v>
      </c>
    </row>
    <row r="20" spans="1:12" x14ac:dyDescent="0.25">
      <c r="A20" s="11">
        <v>45301</v>
      </c>
      <c r="B20" s="1">
        <f t="shared" si="0"/>
        <v>1</v>
      </c>
      <c r="C20" s="1">
        <f t="shared" si="1"/>
        <v>2024</v>
      </c>
      <c r="D20" s="11">
        <v>45309</v>
      </c>
      <c r="E20" s="1">
        <f t="shared" si="2"/>
        <v>1</v>
      </c>
      <c r="F20" s="1">
        <f t="shared" si="3"/>
        <v>2024</v>
      </c>
      <c r="G20" s="9">
        <f t="shared" si="4"/>
        <v>8</v>
      </c>
      <c r="H20" s="9" t="str">
        <f t="shared" si="5"/>
        <v>Em Atraso</v>
      </c>
      <c r="I20" s="1" t="s">
        <v>20</v>
      </c>
      <c r="J20" s="1" t="s">
        <v>11</v>
      </c>
      <c r="K20" s="1" t="s">
        <v>12</v>
      </c>
      <c r="L20" s="10">
        <v>57291.483257973508</v>
      </c>
    </row>
    <row r="21" spans="1:12" x14ac:dyDescent="0.25">
      <c r="A21" s="11">
        <v>45301</v>
      </c>
      <c r="B21" s="1">
        <f t="shared" si="0"/>
        <v>1</v>
      </c>
      <c r="C21" s="1">
        <f t="shared" si="1"/>
        <v>2024</v>
      </c>
      <c r="D21" s="11">
        <v>45309</v>
      </c>
      <c r="E21" s="1">
        <f t="shared" si="2"/>
        <v>1</v>
      </c>
      <c r="F21" s="1">
        <f t="shared" si="3"/>
        <v>2024</v>
      </c>
      <c r="G21" s="9">
        <f t="shared" si="4"/>
        <v>8</v>
      </c>
      <c r="H21" s="9" t="str">
        <f t="shared" si="5"/>
        <v>Em Atraso</v>
      </c>
      <c r="I21" s="1" t="s">
        <v>20</v>
      </c>
      <c r="J21" s="1" t="s">
        <v>11</v>
      </c>
      <c r="K21" s="1" t="s">
        <v>12</v>
      </c>
      <c r="L21" s="10">
        <v>57291.483257973508</v>
      </c>
    </row>
    <row r="22" spans="1:12" x14ac:dyDescent="0.25">
      <c r="A22" s="11">
        <v>45302</v>
      </c>
      <c r="B22" s="1">
        <f t="shared" si="0"/>
        <v>1</v>
      </c>
      <c r="C22" s="1">
        <f t="shared" si="1"/>
        <v>2024</v>
      </c>
      <c r="D22" s="11">
        <v>45310</v>
      </c>
      <c r="E22" s="1">
        <f t="shared" si="2"/>
        <v>1</v>
      </c>
      <c r="F22" s="1">
        <f t="shared" si="3"/>
        <v>2024</v>
      </c>
      <c r="G22" s="9">
        <f t="shared" si="4"/>
        <v>8</v>
      </c>
      <c r="H22" s="9" t="str">
        <f t="shared" si="5"/>
        <v>Em Atraso</v>
      </c>
      <c r="I22" s="1">
        <v>6</v>
      </c>
      <c r="J22" s="1" t="s">
        <v>10</v>
      </c>
      <c r="K22" s="1" t="s">
        <v>12</v>
      </c>
      <c r="L22" s="10">
        <v>32110.756211662727</v>
      </c>
    </row>
    <row r="23" spans="1:12" x14ac:dyDescent="0.25">
      <c r="A23" s="11">
        <v>45302</v>
      </c>
      <c r="B23" s="1">
        <f t="shared" si="0"/>
        <v>1</v>
      </c>
      <c r="C23" s="1">
        <f t="shared" si="1"/>
        <v>2024</v>
      </c>
      <c r="D23" s="11">
        <v>45310</v>
      </c>
      <c r="E23" s="1">
        <f t="shared" si="2"/>
        <v>1</v>
      </c>
      <c r="F23" s="1">
        <f t="shared" si="3"/>
        <v>2024</v>
      </c>
      <c r="G23" s="9">
        <f t="shared" si="4"/>
        <v>8</v>
      </c>
      <c r="H23" s="9" t="str">
        <f t="shared" si="5"/>
        <v>Em Atraso</v>
      </c>
      <c r="I23" s="1">
        <v>6</v>
      </c>
      <c r="J23" s="1" t="s">
        <v>10</v>
      </c>
      <c r="K23" s="1" t="s">
        <v>12</v>
      </c>
      <c r="L23" s="10">
        <v>32110.756211662727</v>
      </c>
    </row>
    <row r="24" spans="1:12" x14ac:dyDescent="0.25">
      <c r="A24" s="11">
        <v>45303</v>
      </c>
      <c r="B24" s="1">
        <f t="shared" si="0"/>
        <v>1</v>
      </c>
      <c r="C24" s="1">
        <f t="shared" si="1"/>
        <v>2024</v>
      </c>
      <c r="D24" s="11">
        <v>45311</v>
      </c>
      <c r="E24" s="1">
        <f t="shared" si="2"/>
        <v>1</v>
      </c>
      <c r="F24" s="1">
        <f t="shared" si="3"/>
        <v>2024</v>
      </c>
      <c r="G24" s="9">
        <f t="shared" si="4"/>
        <v>8</v>
      </c>
      <c r="H24" s="9" t="str">
        <f t="shared" si="5"/>
        <v>Em Atraso</v>
      </c>
      <c r="I24" s="1" t="s">
        <v>20</v>
      </c>
      <c r="J24" s="1" t="s">
        <v>10</v>
      </c>
      <c r="K24" s="1" t="s">
        <v>12</v>
      </c>
      <c r="L24" s="10">
        <v>21522.274878142423</v>
      </c>
    </row>
    <row r="25" spans="1:12" x14ac:dyDescent="0.25">
      <c r="A25" s="11">
        <v>45303</v>
      </c>
      <c r="B25" s="1">
        <f t="shared" si="0"/>
        <v>1</v>
      </c>
      <c r="C25" s="1">
        <f t="shared" si="1"/>
        <v>2024</v>
      </c>
      <c r="D25" s="11">
        <v>45311</v>
      </c>
      <c r="E25" s="1">
        <f t="shared" si="2"/>
        <v>1</v>
      </c>
      <c r="F25" s="1">
        <f t="shared" si="3"/>
        <v>2024</v>
      </c>
      <c r="G25" s="9">
        <f t="shared" si="4"/>
        <v>8</v>
      </c>
      <c r="H25" s="9" t="str">
        <f t="shared" si="5"/>
        <v>Em Atraso</v>
      </c>
      <c r="I25" s="1" t="s">
        <v>20</v>
      </c>
      <c r="J25" s="1" t="s">
        <v>10</v>
      </c>
      <c r="K25" s="1" t="s">
        <v>12</v>
      </c>
      <c r="L25" s="10">
        <v>21522.274878142423</v>
      </c>
    </row>
    <row r="26" spans="1:12" x14ac:dyDescent="0.25">
      <c r="A26" s="11">
        <v>45304</v>
      </c>
      <c r="B26" s="1">
        <f t="shared" si="0"/>
        <v>1</v>
      </c>
      <c r="C26" s="1">
        <f t="shared" si="1"/>
        <v>2024</v>
      </c>
      <c r="D26" s="11">
        <v>45312</v>
      </c>
      <c r="E26" s="1">
        <f t="shared" si="2"/>
        <v>1</v>
      </c>
      <c r="F26" s="1">
        <f t="shared" si="3"/>
        <v>2024</v>
      </c>
      <c r="G26" s="9">
        <f t="shared" si="4"/>
        <v>8</v>
      </c>
      <c r="H26" s="9" t="str">
        <f t="shared" si="5"/>
        <v>Em Atraso</v>
      </c>
      <c r="I26" s="1">
        <v>4</v>
      </c>
      <c r="J26" s="1" t="s">
        <v>10</v>
      </c>
      <c r="K26" s="1" t="s">
        <v>12</v>
      </c>
      <c r="L26" s="10">
        <v>25273.233016089071</v>
      </c>
    </row>
    <row r="27" spans="1:12" x14ac:dyDescent="0.25">
      <c r="A27" s="11">
        <v>45304</v>
      </c>
      <c r="B27" s="1">
        <f t="shared" si="0"/>
        <v>1</v>
      </c>
      <c r="C27" s="1">
        <f t="shared" si="1"/>
        <v>2024</v>
      </c>
      <c r="D27" s="11">
        <v>45312</v>
      </c>
      <c r="E27" s="1">
        <f t="shared" si="2"/>
        <v>1</v>
      </c>
      <c r="F27" s="1">
        <f t="shared" si="3"/>
        <v>2024</v>
      </c>
      <c r="G27" s="9">
        <f t="shared" si="4"/>
        <v>8</v>
      </c>
      <c r="H27" s="9" t="str">
        <f t="shared" si="5"/>
        <v>Em Atraso</v>
      </c>
      <c r="I27" s="1">
        <v>4</v>
      </c>
      <c r="J27" s="1" t="s">
        <v>10</v>
      </c>
      <c r="K27" s="1" t="s">
        <v>12</v>
      </c>
      <c r="L27" s="10">
        <v>25273.233016089071</v>
      </c>
    </row>
    <row r="28" spans="1:12" x14ac:dyDescent="0.25">
      <c r="A28" s="11">
        <v>45305</v>
      </c>
      <c r="B28" s="1">
        <f t="shared" si="0"/>
        <v>1</v>
      </c>
      <c r="C28" s="1">
        <f t="shared" si="1"/>
        <v>2024</v>
      </c>
      <c r="D28" s="11">
        <v>45313</v>
      </c>
      <c r="E28" s="1">
        <f t="shared" si="2"/>
        <v>1</v>
      </c>
      <c r="F28" s="1">
        <f t="shared" si="3"/>
        <v>2024</v>
      </c>
      <c r="G28" s="9">
        <f t="shared" si="4"/>
        <v>8</v>
      </c>
      <c r="H28" s="9" t="str">
        <f t="shared" si="5"/>
        <v>Em Atraso</v>
      </c>
      <c r="I28" s="1">
        <v>5</v>
      </c>
      <c r="J28" s="1" t="s">
        <v>10</v>
      </c>
      <c r="K28" s="1" t="s">
        <v>13</v>
      </c>
      <c r="L28" s="10">
        <v>48629.541546646979</v>
      </c>
    </row>
    <row r="29" spans="1:12" x14ac:dyDescent="0.25">
      <c r="A29" s="11">
        <v>45305</v>
      </c>
      <c r="B29" s="1">
        <f t="shared" si="0"/>
        <v>1</v>
      </c>
      <c r="C29" s="1">
        <f t="shared" si="1"/>
        <v>2024</v>
      </c>
      <c r="D29" s="11">
        <v>45313</v>
      </c>
      <c r="E29" s="1">
        <f t="shared" si="2"/>
        <v>1</v>
      </c>
      <c r="F29" s="1">
        <f t="shared" si="3"/>
        <v>2024</v>
      </c>
      <c r="G29" s="9">
        <f t="shared" si="4"/>
        <v>8</v>
      </c>
      <c r="H29" s="9" t="str">
        <f t="shared" si="5"/>
        <v>Em Atraso</v>
      </c>
      <c r="I29" s="1">
        <v>5</v>
      </c>
      <c r="J29" s="1" t="s">
        <v>10</v>
      </c>
      <c r="K29" s="1" t="s">
        <v>13</v>
      </c>
      <c r="L29" s="10">
        <v>48629.541546646979</v>
      </c>
    </row>
    <row r="30" spans="1:12" x14ac:dyDescent="0.25">
      <c r="A30" s="11">
        <v>45306</v>
      </c>
      <c r="B30" s="1">
        <f t="shared" si="0"/>
        <v>1</v>
      </c>
      <c r="C30" s="1">
        <f t="shared" si="1"/>
        <v>2024</v>
      </c>
      <c r="D30" s="11">
        <v>45308</v>
      </c>
      <c r="E30" s="1">
        <f t="shared" si="2"/>
        <v>1</v>
      </c>
      <c r="F30" s="1">
        <f t="shared" si="3"/>
        <v>2024</v>
      </c>
      <c r="G30" s="9">
        <f t="shared" si="4"/>
        <v>2</v>
      </c>
      <c r="H30" s="9" t="str">
        <f t="shared" si="5"/>
        <v>No Prazo</v>
      </c>
      <c r="I30" s="1">
        <v>5</v>
      </c>
      <c r="J30" s="1" t="s">
        <v>10</v>
      </c>
      <c r="K30" s="1" t="s">
        <v>12</v>
      </c>
      <c r="L30" s="10">
        <v>37835.677290047519</v>
      </c>
    </row>
    <row r="31" spans="1:12" x14ac:dyDescent="0.25">
      <c r="A31" s="11">
        <v>45306</v>
      </c>
      <c r="B31" s="1">
        <f t="shared" si="0"/>
        <v>1</v>
      </c>
      <c r="C31" s="1">
        <f t="shared" si="1"/>
        <v>2024</v>
      </c>
      <c r="D31" s="11">
        <v>45308</v>
      </c>
      <c r="E31" s="1">
        <f t="shared" si="2"/>
        <v>1</v>
      </c>
      <c r="F31" s="1">
        <f t="shared" si="3"/>
        <v>2024</v>
      </c>
      <c r="G31" s="9">
        <f t="shared" si="4"/>
        <v>2</v>
      </c>
      <c r="H31" s="9" t="str">
        <f t="shared" si="5"/>
        <v>No Prazo</v>
      </c>
      <c r="I31" s="1">
        <v>5</v>
      </c>
      <c r="J31" s="1" t="s">
        <v>10</v>
      </c>
      <c r="K31" s="1" t="s">
        <v>12</v>
      </c>
      <c r="L31" s="10">
        <v>37835.677290047519</v>
      </c>
    </row>
    <row r="32" spans="1:12" x14ac:dyDescent="0.25">
      <c r="A32" s="11">
        <v>45307</v>
      </c>
      <c r="B32" s="1">
        <f t="shared" si="0"/>
        <v>1</v>
      </c>
      <c r="C32" s="1">
        <f t="shared" si="1"/>
        <v>2024</v>
      </c>
      <c r="D32" s="11">
        <v>45309</v>
      </c>
      <c r="E32" s="1">
        <f t="shared" si="2"/>
        <v>1</v>
      </c>
      <c r="F32" s="1">
        <f t="shared" si="3"/>
        <v>2024</v>
      </c>
      <c r="G32" s="9">
        <f t="shared" si="4"/>
        <v>2</v>
      </c>
      <c r="H32" s="9" t="str">
        <f t="shared" si="5"/>
        <v>No Prazo</v>
      </c>
      <c r="I32" s="1">
        <v>23</v>
      </c>
      <c r="J32" s="1" t="s">
        <v>10</v>
      </c>
      <c r="K32" s="1" t="s">
        <v>13</v>
      </c>
      <c r="L32" s="10">
        <v>10543.951790536432</v>
      </c>
    </row>
    <row r="33" spans="1:12" x14ac:dyDescent="0.25">
      <c r="A33" s="11">
        <v>45307</v>
      </c>
      <c r="B33" s="1">
        <f t="shared" si="0"/>
        <v>1</v>
      </c>
      <c r="C33" s="1">
        <f t="shared" si="1"/>
        <v>2024</v>
      </c>
      <c r="D33" s="11">
        <v>45309</v>
      </c>
      <c r="E33" s="1">
        <f t="shared" si="2"/>
        <v>1</v>
      </c>
      <c r="F33" s="1">
        <f t="shared" si="3"/>
        <v>2024</v>
      </c>
      <c r="G33" s="9">
        <f t="shared" si="4"/>
        <v>2</v>
      </c>
      <c r="H33" s="9" t="str">
        <f t="shared" si="5"/>
        <v>No Prazo</v>
      </c>
      <c r="I33" s="1">
        <v>23</v>
      </c>
      <c r="J33" s="1" t="s">
        <v>10</v>
      </c>
      <c r="K33" s="1" t="s">
        <v>13</v>
      </c>
      <c r="L33" s="10">
        <v>10543.951790536432</v>
      </c>
    </row>
    <row r="34" spans="1:12" x14ac:dyDescent="0.25">
      <c r="A34" s="11">
        <v>45308</v>
      </c>
      <c r="B34" s="1">
        <f t="shared" si="0"/>
        <v>1</v>
      </c>
      <c r="C34" s="1">
        <f t="shared" si="1"/>
        <v>2024</v>
      </c>
      <c r="D34" s="11">
        <v>45310</v>
      </c>
      <c r="E34" s="1">
        <f t="shared" si="2"/>
        <v>1</v>
      </c>
      <c r="F34" s="1">
        <f t="shared" si="3"/>
        <v>2024</v>
      </c>
      <c r="G34" s="9">
        <f t="shared" si="4"/>
        <v>2</v>
      </c>
      <c r="H34" s="9" t="str">
        <f t="shared" si="5"/>
        <v>No Prazo</v>
      </c>
      <c r="I34" s="1" t="s">
        <v>20</v>
      </c>
      <c r="J34" s="1" t="s">
        <v>10</v>
      </c>
      <c r="K34" s="1" t="s">
        <v>12</v>
      </c>
      <c r="L34" s="10">
        <v>49867.925460271603</v>
      </c>
    </row>
    <row r="35" spans="1:12" x14ac:dyDescent="0.25">
      <c r="A35" s="11">
        <v>45308</v>
      </c>
      <c r="B35" s="1">
        <f t="shared" si="0"/>
        <v>1</v>
      </c>
      <c r="C35" s="1">
        <f t="shared" si="1"/>
        <v>2024</v>
      </c>
      <c r="D35" s="11">
        <v>45310</v>
      </c>
      <c r="E35" s="1">
        <f t="shared" si="2"/>
        <v>1</v>
      </c>
      <c r="F35" s="1">
        <f t="shared" si="3"/>
        <v>2024</v>
      </c>
      <c r="G35" s="9">
        <f t="shared" si="4"/>
        <v>2</v>
      </c>
      <c r="H35" s="9" t="str">
        <f t="shared" si="5"/>
        <v>No Prazo</v>
      </c>
      <c r="I35" s="1" t="s">
        <v>20</v>
      </c>
      <c r="J35" s="1" t="s">
        <v>10</v>
      </c>
      <c r="K35" s="1" t="s">
        <v>12</v>
      </c>
      <c r="L35" s="10">
        <v>49867.925460271603</v>
      </c>
    </row>
    <row r="36" spans="1:12" x14ac:dyDescent="0.25">
      <c r="A36" s="11">
        <v>45309</v>
      </c>
      <c r="B36" s="1">
        <f t="shared" si="0"/>
        <v>1</v>
      </c>
      <c r="C36" s="1">
        <f t="shared" si="1"/>
        <v>2024</v>
      </c>
      <c r="D36" s="11">
        <v>45311</v>
      </c>
      <c r="E36" s="1">
        <f t="shared" si="2"/>
        <v>1</v>
      </c>
      <c r="F36" s="1">
        <f t="shared" si="3"/>
        <v>2024</v>
      </c>
      <c r="G36" s="9">
        <f t="shared" si="4"/>
        <v>2</v>
      </c>
      <c r="H36" s="9" t="str">
        <f t="shared" si="5"/>
        <v>No Prazo</v>
      </c>
      <c r="I36" s="1">
        <v>6</v>
      </c>
      <c r="J36" s="1" t="s">
        <v>10</v>
      </c>
      <c r="K36" s="1" t="s">
        <v>13</v>
      </c>
      <c r="L36" s="10">
        <v>2519.2548312325312</v>
      </c>
    </row>
    <row r="37" spans="1:12" x14ac:dyDescent="0.25">
      <c r="A37" s="11">
        <v>45309</v>
      </c>
      <c r="B37" s="1">
        <f t="shared" si="0"/>
        <v>1</v>
      </c>
      <c r="C37" s="1">
        <f t="shared" si="1"/>
        <v>2024</v>
      </c>
      <c r="D37" s="11">
        <v>45311</v>
      </c>
      <c r="E37" s="1">
        <f t="shared" si="2"/>
        <v>1</v>
      </c>
      <c r="F37" s="1">
        <f t="shared" si="3"/>
        <v>2024</v>
      </c>
      <c r="G37" s="9">
        <f t="shared" si="4"/>
        <v>2</v>
      </c>
      <c r="H37" s="9" t="str">
        <f t="shared" si="5"/>
        <v>No Prazo</v>
      </c>
      <c r="I37" s="1">
        <v>6</v>
      </c>
      <c r="J37" s="1" t="s">
        <v>10</v>
      </c>
      <c r="K37" s="1" t="s">
        <v>13</v>
      </c>
      <c r="L37" s="10">
        <v>2519.2548312325312</v>
      </c>
    </row>
    <row r="38" spans="1:12" x14ac:dyDescent="0.25">
      <c r="A38" s="11">
        <v>45310</v>
      </c>
      <c r="B38" s="1">
        <f t="shared" si="0"/>
        <v>1</v>
      </c>
      <c r="C38" s="1">
        <f t="shared" si="1"/>
        <v>2024</v>
      </c>
      <c r="D38" s="11">
        <v>45312</v>
      </c>
      <c r="E38" s="1">
        <f t="shared" si="2"/>
        <v>1</v>
      </c>
      <c r="F38" s="1">
        <f t="shared" si="3"/>
        <v>2024</v>
      </c>
      <c r="G38" s="9">
        <f t="shared" si="4"/>
        <v>2</v>
      </c>
      <c r="H38" s="9" t="str">
        <f t="shared" si="5"/>
        <v>No Prazo</v>
      </c>
      <c r="I38" s="1" t="s">
        <v>20</v>
      </c>
      <c r="J38" s="1" t="s">
        <v>10</v>
      </c>
      <c r="K38" s="1" t="s">
        <v>13</v>
      </c>
      <c r="L38" s="10">
        <v>36931.651679400733</v>
      </c>
    </row>
    <row r="39" spans="1:12" x14ac:dyDescent="0.25">
      <c r="A39" s="11">
        <v>45310</v>
      </c>
      <c r="B39" s="1">
        <f t="shared" si="0"/>
        <v>1</v>
      </c>
      <c r="C39" s="1">
        <f t="shared" si="1"/>
        <v>2024</v>
      </c>
      <c r="D39" s="11">
        <v>45312</v>
      </c>
      <c r="E39" s="1">
        <f t="shared" si="2"/>
        <v>1</v>
      </c>
      <c r="F39" s="1">
        <f t="shared" si="3"/>
        <v>2024</v>
      </c>
      <c r="G39" s="9">
        <f t="shared" si="4"/>
        <v>2</v>
      </c>
      <c r="H39" s="9" t="str">
        <f t="shared" si="5"/>
        <v>No Prazo</v>
      </c>
      <c r="I39" s="1" t="s">
        <v>20</v>
      </c>
      <c r="J39" s="1" t="s">
        <v>10</v>
      </c>
      <c r="K39" s="1" t="s">
        <v>13</v>
      </c>
      <c r="L39" s="10">
        <v>36931.651679400733</v>
      </c>
    </row>
    <row r="40" spans="1:12" x14ac:dyDescent="0.25">
      <c r="A40" s="11">
        <v>45311</v>
      </c>
      <c r="B40" s="1">
        <f t="shared" si="0"/>
        <v>1</v>
      </c>
      <c r="C40" s="1">
        <f t="shared" si="1"/>
        <v>2024</v>
      </c>
      <c r="D40" s="11">
        <v>45313</v>
      </c>
      <c r="E40" s="1">
        <f t="shared" si="2"/>
        <v>1</v>
      </c>
      <c r="F40" s="1">
        <f t="shared" si="3"/>
        <v>2024</v>
      </c>
      <c r="G40" s="9">
        <f t="shared" si="4"/>
        <v>2</v>
      </c>
      <c r="H40" s="9" t="str">
        <f t="shared" si="5"/>
        <v>No Prazo</v>
      </c>
      <c r="I40" s="1" t="s">
        <v>20</v>
      </c>
      <c r="J40" s="1" t="s">
        <v>10</v>
      </c>
      <c r="K40" s="1" t="s">
        <v>13</v>
      </c>
      <c r="L40" s="10">
        <v>2363.0597890874014</v>
      </c>
    </row>
    <row r="41" spans="1:12" x14ac:dyDescent="0.25">
      <c r="A41" s="11">
        <v>45311</v>
      </c>
      <c r="B41" s="1">
        <f t="shared" si="0"/>
        <v>1</v>
      </c>
      <c r="C41" s="1">
        <f t="shared" si="1"/>
        <v>2024</v>
      </c>
      <c r="D41" s="11">
        <v>45313</v>
      </c>
      <c r="E41" s="1">
        <f t="shared" si="2"/>
        <v>1</v>
      </c>
      <c r="F41" s="1">
        <f t="shared" si="3"/>
        <v>2024</v>
      </c>
      <c r="G41" s="9">
        <f t="shared" si="4"/>
        <v>2</v>
      </c>
      <c r="H41" s="9" t="str">
        <f t="shared" si="5"/>
        <v>No Prazo</v>
      </c>
      <c r="I41" s="1" t="s">
        <v>20</v>
      </c>
      <c r="J41" s="1" t="s">
        <v>10</v>
      </c>
      <c r="K41" s="1" t="s">
        <v>13</v>
      </c>
      <c r="L41" s="10">
        <v>2363.0597890874014</v>
      </c>
    </row>
    <row r="42" spans="1:12" x14ac:dyDescent="0.25">
      <c r="A42" s="11">
        <v>45312</v>
      </c>
      <c r="B42" s="1">
        <f t="shared" si="0"/>
        <v>1</v>
      </c>
      <c r="C42" s="1">
        <f t="shared" si="1"/>
        <v>2024</v>
      </c>
      <c r="D42" s="11">
        <v>45314</v>
      </c>
      <c r="E42" s="1">
        <f t="shared" si="2"/>
        <v>1</v>
      </c>
      <c r="F42" s="1">
        <f t="shared" si="3"/>
        <v>2024</v>
      </c>
      <c r="G42" s="9">
        <f t="shared" si="4"/>
        <v>2</v>
      </c>
      <c r="H42" s="9" t="str">
        <f t="shared" si="5"/>
        <v>No Prazo</v>
      </c>
      <c r="I42" s="1">
        <v>2</v>
      </c>
      <c r="J42" s="1" t="s">
        <v>10</v>
      </c>
      <c r="K42" s="1" t="s">
        <v>13</v>
      </c>
      <c r="L42" s="10">
        <v>3752.0913660130441</v>
      </c>
    </row>
    <row r="43" spans="1:12" x14ac:dyDescent="0.25">
      <c r="A43" s="11">
        <v>45312</v>
      </c>
      <c r="B43" s="1">
        <f t="shared" si="0"/>
        <v>1</v>
      </c>
      <c r="C43" s="1">
        <f t="shared" si="1"/>
        <v>2024</v>
      </c>
      <c r="D43" s="11">
        <v>45314</v>
      </c>
      <c r="E43" s="1">
        <f t="shared" si="2"/>
        <v>1</v>
      </c>
      <c r="F43" s="1">
        <f t="shared" si="3"/>
        <v>2024</v>
      </c>
      <c r="G43" s="9">
        <f t="shared" si="4"/>
        <v>2</v>
      </c>
      <c r="H43" s="9" t="str">
        <f t="shared" si="5"/>
        <v>No Prazo</v>
      </c>
      <c r="I43" s="1">
        <v>2</v>
      </c>
      <c r="J43" s="1" t="s">
        <v>10</v>
      </c>
      <c r="K43" s="1" t="s">
        <v>13</v>
      </c>
      <c r="L43" s="10">
        <v>3752.0913660130441</v>
      </c>
    </row>
    <row r="44" spans="1:12" x14ac:dyDescent="0.25">
      <c r="A44" s="11">
        <v>45313</v>
      </c>
      <c r="B44" s="1">
        <f t="shared" si="0"/>
        <v>1</v>
      </c>
      <c r="C44" s="1">
        <f t="shared" si="1"/>
        <v>2024</v>
      </c>
      <c r="D44" s="11">
        <v>45315</v>
      </c>
      <c r="E44" s="1">
        <f t="shared" si="2"/>
        <v>1</v>
      </c>
      <c r="F44" s="1">
        <f t="shared" si="3"/>
        <v>2024</v>
      </c>
      <c r="G44" s="9">
        <f t="shared" si="4"/>
        <v>2</v>
      </c>
      <c r="H44" s="9" t="str">
        <f t="shared" si="5"/>
        <v>No Prazo</v>
      </c>
      <c r="I44" s="1" t="s">
        <v>20</v>
      </c>
      <c r="J44" s="1" t="s">
        <v>10</v>
      </c>
      <c r="K44" s="1" t="s">
        <v>13</v>
      </c>
      <c r="L44" s="10">
        <v>8745.4446144220929</v>
      </c>
    </row>
    <row r="45" spans="1:12" x14ac:dyDescent="0.25">
      <c r="A45" s="11">
        <v>45313</v>
      </c>
      <c r="B45" s="1">
        <f t="shared" si="0"/>
        <v>1</v>
      </c>
      <c r="C45" s="1">
        <f t="shared" si="1"/>
        <v>2024</v>
      </c>
      <c r="D45" s="11">
        <v>45315</v>
      </c>
      <c r="E45" s="1">
        <f t="shared" si="2"/>
        <v>1</v>
      </c>
      <c r="F45" s="1">
        <f t="shared" si="3"/>
        <v>2024</v>
      </c>
      <c r="G45" s="9">
        <f t="shared" si="4"/>
        <v>2</v>
      </c>
      <c r="H45" s="9" t="str">
        <f t="shared" si="5"/>
        <v>No Prazo</v>
      </c>
      <c r="I45" s="1" t="s">
        <v>20</v>
      </c>
      <c r="J45" s="1" t="s">
        <v>10</v>
      </c>
      <c r="K45" s="1" t="s">
        <v>13</v>
      </c>
      <c r="L45" s="10">
        <v>8745.4446144220929</v>
      </c>
    </row>
    <row r="46" spans="1:12" x14ac:dyDescent="0.25">
      <c r="A46" s="11">
        <v>45314</v>
      </c>
      <c r="B46" s="1">
        <f t="shared" si="0"/>
        <v>1</v>
      </c>
      <c r="C46" s="1">
        <f t="shared" si="1"/>
        <v>2024</v>
      </c>
      <c r="D46" s="11">
        <v>45316</v>
      </c>
      <c r="E46" s="1">
        <f t="shared" si="2"/>
        <v>1</v>
      </c>
      <c r="F46" s="1">
        <f t="shared" si="3"/>
        <v>2024</v>
      </c>
      <c r="G46" s="9">
        <f t="shared" si="4"/>
        <v>2</v>
      </c>
      <c r="H46" s="9" t="str">
        <f t="shared" si="5"/>
        <v>No Prazo</v>
      </c>
      <c r="I46" s="1">
        <v>23</v>
      </c>
      <c r="J46" s="1" t="s">
        <v>10</v>
      </c>
      <c r="K46" s="1" t="s">
        <v>13</v>
      </c>
      <c r="L46" s="10">
        <v>46788.385641360423</v>
      </c>
    </row>
    <row r="47" spans="1:12" x14ac:dyDescent="0.25">
      <c r="A47" s="11">
        <v>45314</v>
      </c>
      <c r="B47" s="1">
        <f t="shared" si="0"/>
        <v>1</v>
      </c>
      <c r="C47" s="1">
        <f t="shared" si="1"/>
        <v>2024</v>
      </c>
      <c r="D47" s="11">
        <v>45316</v>
      </c>
      <c r="E47" s="1">
        <f t="shared" si="2"/>
        <v>1</v>
      </c>
      <c r="F47" s="1">
        <f t="shared" si="3"/>
        <v>2024</v>
      </c>
      <c r="G47" s="9">
        <f t="shared" si="4"/>
        <v>2</v>
      </c>
      <c r="H47" s="9" t="str">
        <f t="shared" si="5"/>
        <v>No Prazo</v>
      </c>
      <c r="I47" s="1">
        <v>23</v>
      </c>
      <c r="J47" s="1" t="s">
        <v>10</v>
      </c>
      <c r="K47" s="1" t="s">
        <v>13</v>
      </c>
      <c r="L47" s="10">
        <v>46788.385641360423</v>
      </c>
    </row>
    <row r="48" spans="1:12" x14ac:dyDescent="0.25">
      <c r="A48" s="11">
        <v>45315</v>
      </c>
      <c r="B48" s="1">
        <f t="shared" si="0"/>
        <v>1</v>
      </c>
      <c r="C48" s="1">
        <f t="shared" si="1"/>
        <v>2024</v>
      </c>
      <c r="D48" s="11">
        <v>45319</v>
      </c>
      <c r="E48" s="1">
        <f t="shared" si="2"/>
        <v>1</v>
      </c>
      <c r="F48" s="1">
        <f t="shared" si="3"/>
        <v>2024</v>
      </c>
      <c r="G48" s="9">
        <f t="shared" si="4"/>
        <v>4</v>
      </c>
      <c r="H48" s="9" t="str">
        <f t="shared" si="5"/>
        <v>No Prazo</v>
      </c>
      <c r="I48" s="1">
        <v>5</v>
      </c>
      <c r="J48" s="1" t="s">
        <v>10</v>
      </c>
      <c r="K48" s="1" t="s">
        <v>13</v>
      </c>
      <c r="L48" s="10">
        <v>7521.2701442753714</v>
      </c>
    </row>
    <row r="49" spans="1:12" x14ac:dyDescent="0.25">
      <c r="A49" s="11">
        <v>45315</v>
      </c>
      <c r="B49" s="1">
        <f t="shared" si="0"/>
        <v>1</v>
      </c>
      <c r="C49" s="1">
        <f t="shared" si="1"/>
        <v>2024</v>
      </c>
      <c r="D49" s="11">
        <v>45319</v>
      </c>
      <c r="E49" s="1">
        <f t="shared" si="2"/>
        <v>1</v>
      </c>
      <c r="F49" s="1">
        <f t="shared" si="3"/>
        <v>2024</v>
      </c>
      <c r="G49" s="9">
        <f t="shared" si="4"/>
        <v>4</v>
      </c>
      <c r="H49" s="9" t="str">
        <f t="shared" si="5"/>
        <v>No Prazo</v>
      </c>
      <c r="I49" s="1">
        <v>5</v>
      </c>
      <c r="J49" s="1" t="s">
        <v>10</v>
      </c>
      <c r="K49" s="1" t="s">
        <v>13</v>
      </c>
      <c r="L49" s="10">
        <v>7521.2701442753714</v>
      </c>
    </row>
    <row r="50" spans="1:12" x14ac:dyDescent="0.25">
      <c r="A50" s="11">
        <v>45316</v>
      </c>
      <c r="B50" s="1">
        <f t="shared" si="0"/>
        <v>1</v>
      </c>
      <c r="C50" s="1">
        <f t="shared" si="1"/>
        <v>2024</v>
      </c>
      <c r="D50" s="11">
        <v>45320</v>
      </c>
      <c r="E50" s="1">
        <f t="shared" si="2"/>
        <v>1</v>
      </c>
      <c r="F50" s="1">
        <f t="shared" si="3"/>
        <v>2024</v>
      </c>
      <c r="G50" s="9">
        <f t="shared" si="4"/>
        <v>4</v>
      </c>
      <c r="H50" s="9" t="str">
        <f t="shared" si="5"/>
        <v>No Prazo</v>
      </c>
      <c r="I50" s="1">
        <v>5</v>
      </c>
      <c r="J50" s="1" t="s">
        <v>10</v>
      </c>
      <c r="K50" s="1" t="s">
        <v>13</v>
      </c>
      <c r="L50" s="10">
        <v>34167.904990533287</v>
      </c>
    </row>
    <row r="51" spans="1:12" x14ac:dyDescent="0.25">
      <c r="A51" s="11">
        <v>45316</v>
      </c>
      <c r="B51" s="1">
        <f t="shared" si="0"/>
        <v>1</v>
      </c>
      <c r="C51" s="1">
        <f t="shared" si="1"/>
        <v>2024</v>
      </c>
      <c r="D51" s="11">
        <v>45320</v>
      </c>
      <c r="E51" s="1">
        <f t="shared" si="2"/>
        <v>1</v>
      </c>
      <c r="F51" s="1">
        <f t="shared" si="3"/>
        <v>2024</v>
      </c>
      <c r="G51" s="9">
        <f t="shared" si="4"/>
        <v>4</v>
      </c>
      <c r="H51" s="9" t="str">
        <f t="shared" si="5"/>
        <v>No Prazo</v>
      </c>
      <c r="I51" s="1">
        <v>5</v>
      </c>
      <c r="J51" s="1" t="s">
        <v>10</v>
      </c>
      <c r="K51" s="1" t="s">
        <v>13</v>
      </c>
      <c r="L51" s="10">
        <v>34167.904990533287</v>
      </c>
    </row>
    <row r="52" spans="1:12" x14ac:dyDescent="0.25">
      <c r="A52" s="11">
        <v>45317</v>
      </c>
      <c r="B52" s="1">
        <f t="shared" si="0"/>
        <v>1</v>
      </c>
      <c r="C52" s="1">
        <f t="shared" si="1"/>
        <v>2024</v>
      </c>
      <c r="D52" s="11">
        <v>45321</v>
      </c>
      <c r="E52" s="1">
        <f t="shared" si="2"/>
        <v>1</v>
      </c>
      <c r="F52" s="1">
        <f t="shared" si="3"/>
        <v>2024</v>
      </c>
      <c r="G52" s="9">
        <f t="shared" si="4"/>
        <v>4</v>
      </c>
      <c r="H52" s="9" t="str">
        <f t="shared" si="5"/>
        <v>No Prazo</v>
      </c>
      <c r="I52" s="1">
        <v>23</v>
      </c>
      <c r="J52" s="1" t="s">
        <v>10</v>
      </c>
      <c r="K52" s="1" t="s">
        <v>12</v>
      </c>
      <c r="L52" s="10">
        <v>14240.747538032007</v>
      </c>
    </row>
    <row r="53" spans="1:12" x14ac:dyDescent="0.25">
      <c r="A53" s="11">
        <v>45317</v>
      </c>
      <c r="B53" s="1">
        <f t="shared" si="0"/>
        <v>1</v>
      </c>
      <c r="C53" s="1">
        <f t="shared" si="1"/>
        <v>2024</v>
      </c>
      <c r="D53" s="11">
        <v>45321</v>
      </c>
      <c r="E53" s="1">
        <f t="shared" si="2"/>
        <v>1</v>
      </c>
      <c r="F53" s="1">
        <f t="shared" si="3"/>
        <v>2024</v>
      </c>
      <c r="G53" s="9">
        <f t="shared" si="4"/>
        <v>4</v>
      </c>
      <c r="H53" s="9" t="str">
        <f t="shared" si="5"/>
        <v>No Prazo</v>
      </c>
      <c r="I53" s="1">
        <v>23</v>
      </c>
      <c r="J53" s="1" t="s">
        <v>10</v>
      </c>
      <c r="K53" s="1" t="s">
        <v>12</v>
      </c>
      <c r="L53" s="10">
        <v>14240.747538032007</v>
      </c>
    </row>
    <row r="54" spans="1:12" x14ac:dyDescent="0.25">
      <c r="A54" s="11">
        <v>45318</v>
      </c>
      <c r="B54" s="1">
        <f t="shared" si="0"/>
        <v>1</v>
      </c>
      <c r="C54" s="1">
        <f t="shared" si="1"/>
        <v>2024</v>
      </c>
      <c r="D54" s="11">
        <v>45322</v>
      </c>
      <c r="E54" s="1">
        <f t="shared" si="2"/>
        <v>1</v>
      </c>
      <c r="F54" s="1">
        <f t="shared" si="3"/>
        <v>2024</v>
      </c>
      <c r="G54" s="9">
        <f t="shared" si="4"/>
        <v>4</v>
      </c>
      <c r="H54" s="9" t="str">
        <f t="shared" si="5"/>
        <v>No Prazo</v>
      </c>
      <c r="I54" s="1" t="s">
        <v>20</v>
      </c>
      <c r="J54" s="1" t="s">
        <v>11</v>
      </c>
      <c r="K54" s="1" t="s">
        <v>13</v>
      </c>
      <c r="L54" s="10">
        <v>30142.739390814659</v>
      </c>
    </row>
    <row r="55" spans="1:12" x14ac:dyDescent="0.25">
      <c r="A55" s="11">
        <v>45318</v>
      </c>
      <c r="B55" s="1">
        <f t="shared" si="0"/>
        <v>1</v>
      </c>
      <c r="C55" s="1">
        <f t="shared" si="1"/>
        <v>2024</v>
      </c>
      <c r="D55" s="11">
        <v>45322</v>
      </c>
      <c r="E55" s="1">
        <f t="shared" si="2"/>
        <v>1</v>
      </c>
      <c r="F55" s="1">
        <f t="shared" si="3"/>
        <v>2024</v>
      </c>
      <c r="G55" s="9">
        <f t="shared" si="4"/>
        <v>4</v>
      </c>
      <c r="H55" s="9" t="str">
        <f t="shared" si="5"/>
        <v>No Prazo</v>
      </c>
      <c r="I55" s="1" t="s">
        <v>20</v>
      </c>
      <c r="J55" s="1" t="s">
        <v>11</v>
      </c>
      <c r="K55" s="1" t="s">
        <v>13</v>
      </c>
      <c r="L55" s="10">
        <v>30142.739390814659</v>
      </c>
    </row>
    <row r="56" spans="1:12" x14ac:dyDescent="0.25">
      <c r="A56" s="11">
        <v>45319</v>
      </c>
      <c r="B56" s="1">
        <f t="shared" si="0"/>
        <v>1</v>
      </c>
      <c r="C56" s="1">
        <f t="shared" si="1"/>
        <v>2024</v>
      </c>
      <c r="D56" s="11">
        <v>45323</v>
      </c>
      <c r="E56" s="1">
        <f t="shared" si="2"/>
        <v>2</v>
      </c>
      <c r="F56" s="1">
        <f t="shared" si="3"/>
        <v>2024</v>
      </c>
      <c r="G56" s="9">
        <f t="shared" si="4"/>
        <v>4</v>
      </c>
      <c r="H56" s="9" t="str">
        <f t="shared" si="5"/>
        <v>No Prazo</v>
      </c>
      <c r="I56" s="1">
        <v>6</v>
      </c>
      <c r="J56" s="1" t="s">
        <v>11</v>
      </c>
      <c r="K56" s="1" t="s">
        <v>12</v>
      </c>
      <c r="L56" s="10">
        <v>17362.196749437786</v>
      </c>
    </row>
    <row r="57" spans="1:12" x14ac:dyDescent="0.25">
      <c r="A57" s="11">
        <v>45319</v>
      </c>
      <c r="B57" s="1">
        <f t="shared" si="0"/>
        <v>1</v>
      </c>
      <c r="C57" s="1">
        <f t="shared" si="1"/>
        <v>2024</v>
      </c>
      <c r="D57" s="11">
        <v>45323</v>
      </c>
      <c r="E57" s="1">
        <f t="shared" si="2"/>
        <v>2</v>
      </c>
      <c r="F57" s="1">
        <f t="shared" si="3"/>
        <v>2024</v>
      </c>
      <c r="G57" s="9">
        <f t="shared" si="4"/>
        <v>4</v>
      </c>
      <c r="H57" s="9" t="str">
        <f t="shared" si="5"/>
        <v>No Prazo</v>
      </c>
      <c r="I57" s="1">
        <v>6</v>
      </c>
      <c r="J57" s="1" t="s">
        <v>11</v>
      </c>
      <c r="K57" s="1" t="s">
        <v>12</v>
      </c>
      <c r="L57" s="10">
        <v>17362.196749437786</v>
      </c>
    </row>
    <row r="58" spans="1:12" x14ac:dyDescent="0.25">
      <c r="A58" s="11">
        <v>45320</v>
      </c>
      <c r="B58" s="1">
        <f t="shared" si="0"/>
        <v>1</v>
      </c>
      <c r="C58" s="1">
        <f t="shared" si="1"/>
        <v>2024</v>
      </c>
      <c r="D58" s="11">
        <v>45324</v>
      </c>
      <c r="E58" s="1">
        <f t="shared" si="2"/>
        <v>2</v>
      </c>
      <c r="F58" s="1">
        <f t="shared" si="3"/>
        <v>2024</v>
      </c>
      <c r="G58" s="9">
        <f t="shared" si="4"/>
        <v>4</v>
      </c>
      <c r="H58" s="9" t="str">
        <f t="shared" si="5"/>
        <v>No Prazo</v>
      </c>
      <c r="I58" s="1" t="s">
        <v>20</v>
      </c>
      <c r="J58" s="1" t="s">
        <v>11</v>
      </c>
      <c r="K58" s="1" t="s">
        <v>13</v>
      </c>
      <c r="L58" s="10">
        <v>17065.943591500589</v>
      </c>
    </row>
    <row r="59" spans="1:12" x14ac:dyDescent="0.25">
      <c r="A59" s="11">
        <v>45320</v>
      </c>
      <c r="B59" s="1">
        <f t="shared" si="0"/>
        <v>1</v>
      </c>
      <c r="C59" s="1">
        <f t="shared" si="1"/>
        <v>2024</v>
      </c>
      <c r="D59" s="11">
        <v>45324</v>
      </c>
      <c r="E59" s="1">
        <f t="shared" si="2"/>
        <v>2</v>
      </c>
      <c r="F59" s="1">
        <f t="shared" si="3"/>
        <v>2024</v>
      </c>
      <c r="G59" s="9">
        <f t="shared" si="4"/>
        <v>4</v>
      </c>
      <c r="H59" s="9" t="str">
        <f t="shared" si="5"/>
        <v>No Prazo</v>
      </c>
      <c r="I59" s="1" t="s">
        <v>20</v>
      </c>
      <c r="J59" s="1" t="s">
        <v>11</v>
      </c>
      <c r="K59" s="1" t="s">
        <v>13</v>
      </c>
      <c r="L59" s="10">
        <v>17065.943591500589</v>
      </c>
    </row>
    <row r="60" spans="1:12" x14ac:dyDescent="0.25">
      <c r="A60" s="11">
        <v>45321</v>
      </c>
      <c r="B60" s="1">
        <f t="shared" si="0"/>
        <v>1</v>
      </c>
      <c r="C60" s="1">
        <f t="shared" si="1"/>
        <v>2024</v>
      </c>
      <c r="D60" s="11">
        <v>45322</v>
      </c>
      <c r="E60" s="1">
        <f t="shared" si="2"/>
        <v>1</v>
      </c>
      <c r="F60" s="1">
        <f t="shared" si="3"/>
        <v>2024</v>
      </c>
      <c r="G60" s="9">
        <f t="shared" si="4"/>
        <v>1</v>
      </c>
      <c r="H60" s="9" t="str">
        <f t="shared" si="5"/>
        <v>No Prazo</v>
      </c>
      <c r="I60" s="1" t="s">
        <v>20</v>
      </c>
      <c r="J60" s="1" t="s">
        <v>11</v>
      </c>
      <c r="K60" s="1" t="s">
        <v>12</v>
      </c>
      <c r="L60" s="10">
        <v>30394.533845643396</v>
      </c>
    </row>
    <row r="61" spans="1:12" x14ac:dyDescent="0.25">
      <c r="A61" s="11">
        <v>45321</v>
      </c>
      <c r="B61" s="1">
        <f t="shared" si="0"/>
        <v>1</v>
      </c>
      <c r="C61" s="1">
        <f t="shared" si="1"/>
        <v>2024</v>
      </c>
      <c r="D61" s="11">
        <v>45322</v>
      </c>
      <c r="E61" s="1">
        <f t="shared" si="2"/>
        <v>1</v>
      </c>
      <c r="F61" s="1">
        <f t="shared" si="3"/>
        <v>2024</v>
      </c>
      <c r="G61" s="9">
        <f t="shared" si="4"/>
        <v>1</v>
      </c>
      <c r="H61" s="9" t="str">
        <f t="shared" si="5"/>
        <v>No Prazo</v>
      </c>
      <c r="I61" s="1" t="s">
        <v>20</v>
      </c>
      <c r="J61" s="1" t="s">
        <v>11</v>
      </c>
      <c r="K61" s="1" t="s">
        <v>12</v>
      </c>
      <c r="L61" s="10">
        <v>30394.533845643396</v>
      </c>
    </row>
    <row r="62" spans="1:12" x14ac:dyDescent="0.25">
      <c r="A62" s="11">
        <v>45322</v>
      </c>
      <c r="B62" s="1">
        <f t="shared" si="0"/>
        <v>1</v>
      </c>
      <c r="C62" s="1">
        <f t="shared" si="1"/>
        <v>2024</v>
      </c>
      <c r="D62" s="11">
        <v>45323</v>
      </c>
      <c r="E62" s="1">
        <f t="shared" si="2"/>
        <v>2</v>
      </c>
      <c r="F62" s="1">
        <f t="shared" si="3"/>
        <v>2024</v>
      </c>
      <c r="G62" s="9">
        <f t="shared" si="4"/>
        <v>1</v>
      </c>
      <c r="H62" s="9" t="str">
        <f t="shared" si="5"/>
        <v>No Prazo</v>
      </c>
      <c r="I62" s="1">
        <v>86</v>
      </c>
      <c r="J62" s="1" t="s">
        <v>10</v>
      </c>
      <c r="K62" s="1" t="s">
        <v>13</v>
      </c>
      <c r="L62" s="10">
        <v>4475.3688762219581</v>
      </c>
    </row>
    <row r="63" spans="1:12" x14ac:dyDescent="0.25">
      <c r="A63" s="11">
        <v>45322</v>
      </c>
      <c r="B63" s="1">
        <f t="shared" si="0"/>
        <v>1</v>
      </c>
      <c r="C63" s="1">
        <f t="shared" si="1"/>
        <v>2024</v>
      </c>
      <c r="D63" s="11">
        <v>45323</v>
      </c>
      <c r="E63" s="1">
        <f t="shared" si="2"/>
        <v>2</v>
      </c>
      <c r="F63" s="1">
        <f t="shared" si="3"/>
        <v>2024</v>
      </c>
      <c r="G63" s="9">
        <f t="shared" si="4"/>
        <v>1</v>
      </c>
      <c r="H63" s="9" t="str">
        <f t="shared" si="5"/>
        <v>No Prazo</v>
      </c>
      <c r="I63" s="1">
        <v>86</v>
      </c>
      <c r="J63" s="1" t="s">
        <v>10</v>
      </c>
      <c r="K63" s="1" t="s">
        <v>13</v>
      </c>
      <c r="L63" s="10">
        <v>4475.3688762219581</v>
      </c>
    </row>
    <row r="64" spans="1:12" x14ac:dyDescent="0.25">
      <c r="A64" s="11">
        <v>45323</v>
      </c>
      <c r="B64" s="1">
        <f t="shared" si="0"/>
        <v>2</v>
      </c>
      <c r="C64" s="1">
        <f t="shared" si="1"/>
        <v>2024</v>
      </c>
      <c r="D64" s="11">
        <v>45324</v>
      </c>
      <c r="E64" s="1">
        <f t="shared" si="2"/>
        <v>2</v>
      </c>
      <c r="F64" s="1">
        <f t="shared" si="3"/>
        <v>2024</v>
      </c>
      <c r="G64" s="9">
        <f t="shared" si="4"/>
        <v>1</v>
      </c>
      <c r="H64" s="9" t="str">
        <f t="shared" si="5"/>
        <v>No Prazo</v>
      </c>
      <c r="I64" s="1" t="s">
        <v>21</v>
      </c>
      <c r="J64" s="1" t="s">
        <v>11</v>
      </c>
      <c r="K64" s="1" t="s">
        <v>12</v>
      </c>
      <c r="L64" s="10">
        <v>75354.27411380237</v>
      </c>
    </row>
    <row r="65" spans="1:12" x14ac:dyDescent="0.25">
      <c r="A65" s="11">
        <v>45323</v>
      </c>
      <c r="B65" s="1">
        <f t="shared" si="0"/>
        <v>2</v>
      </c>
      <c r="C65" s="1">
        <f t="shared" si="1"/>
        <v>2024</v>
      </c>
      <c r="D65" s="11">
        <v>45324</v>
      </c>
      <c r="E65" s="1">
        <f t="shared" si="2"/>
        <v>2</v>
      </c>
      <c r="F65" s="1">
        <f t="shared" si="3"/>
        <v>2024</v>
      </c>
      <c r="G65" s="9">
        <f t="shared" si="4"/>
        <v>1</v>
      </c>
      <c r="H65" s="9" t="str">
        <f t="shared" si="5"/>
        <v>No Prazo</v>
      </c>
      <c r="I65" s="1" t="s">
        <v>21</v>
      </c>
      <c r="J65" s="1" t="s">
        <v>11</v>
      </c>
      <c r="K65" s="1" t="s">
        <v>12</v>
      </c>
      <c r="L65" s="10">
        <v>75354.27411380237</v>
      </c>
    </row>
    <row r="66" spans="1:12" x14ac:dyDescent="0.25">
      <c r="A66" s="11">
        <v>45324</v>
      </c>
      <c r="B66" s="1">
        <f t="shared" ref="B66:B129" si="6">MONTH(A66)</f>
        <v>2</v>
      </c>
      <c r="C66" s="1">
        <f t="shared" ref="C66:C129" si="7">YEAR(A66)</f>
        <v>2024</v>
      </c>
      <c r="D66" s="11">
        <v>45325</v>
      </c>
      <c r="E66" s="1">
        <f t="shared" ref="E66:E129" si="8">MONTH(D66)</f>
        <v>2</v>
      </c>
      <c r="F66" s="1">
        <f t="shared" ref="F66:F129" si="9">YEAR(D66)</f>
        <v>2024</v>
      </c>
      <c r="G66" s="9">
        <f t="shared" ref="G66:G129" si="10">D66-A66</f>
        <v>1</v>
      </c>
      <c r="H66" s="9" t="str">
        <f t="shared" ref="H66:H129" si="11">IF(G66&lt;6,"No Prazo","Em Atraso")</f>
        <v>No Prazo</v>
      </c>
      <c r="I66" s="1" t="s">
        <v>20</v>
      </c>
      <c r="J66" s="1" t="s">
        <v>10</v>
      </c>
      <c r="K66" s="1" t="s">
        <v>12</v>
      </c>
      <c r="L66" s="10">
        <v>99943.103101630099</v>
      </c>
    </row>
    <row r="67" spans="1:12" x14ac:dyDescent="0.25">
      <c r="A67" s="11">
        <v>45324</v>
      </c>
      <c r="B67" s="1">
        <f t="shared" si="6"/>
        <v>2</v>
      </c>
      <c r="C67" s="1">
        <f t="shared" si="7"/>
        <v>2024</v>
      </c>
      <c r="D67" s="11">
        <v>45325</v>
      </c>
      <c r="E67" s="1">
        <f t="shared" si="8"/>
        <v>2</v>
      </c>
      <c r="F67" s="1">
        <f t="shared" si="9"/>
        <v>2024</v>
      </c>
      <c r="G67" s="9">
        <f t="shared" si="10"/>
        <v>1</v>
      </c>
      <c r="H67" s="9" t="str">
        <f t="shared" si="11"/>
        <v>No Prazo</v>
      </c>
      <c r="I67" s="1" t="s">
        <v>20</v>
      </c>
      <c r="J67" s="1" t="s">
        <v>10</v>
      </c>
      <c r="K67" s="1" t="s">
        <v>12</v>
      </c>
      <c r="L67" s="10">
        <v>99943.103101630099</v>
      </c>
    </row>
    <row r="68" spans="1:12" x14ac:dyDescent="0.25">
      <c r="A68" s="11">
        <v>45325</v>
      </c>
      <c r="B68" s="1">
        <f t="shared" si="6"/>
        <v>2</v>
      </c>
      <c r="C68" s="1">
        <f t="shared" si="7"/>
        <v>2024</v>
      </c>
      <c r="D68" s="11">
        <v>45326</v>
      </c>
      <c r="E68" s="1">
        <f t="shared" si="8"/>
        <v>2</v>
      </c>
      <c r="F68" s="1">
        <f t="shared" si="9"/>
        <v>2024</v>
      </c>
      <c r="G68" s="9">
        <f t="shared" si="10"/>
        <v>1</v>
      </c>
      <c r="H68" s="9" t="str">
        <f t="shared" si="11"/>
        <v>No Prazo</v>
      </c>
      <c r="I68" s="1">
        <v>86</v>
      </c>
      <c r="J68" s="1" t="s">
        <v>10</v>
      </c>
      <c r="K68" s="1" t="s">
        <v>12</v>
      </c>
      <c r="L68" s="10">
        <v>99958.383082385291</v>
      </c>
    </row>
    <row r="69" spans="1:12" x14ac:dyDescent="0.25">
      <c r="A69" s="11">
        <v>45325</v>
      </c>
      <c r="B69" s="1">
        <f t="shared" si="6"/>
        <v>2</v>
      </c>
      <c r="C69" s="1">
        <f t="shared" si="7"/>
        <v>2024</v>
      </c>
      <c r="D69" s="11">
        <v>45326</v>
      </c>
      <c r="E69" s="1">
        <f t="shared" si="8"/>
        <v>2</v>
      </c>
      <c r="F69" s="1">
        <f t="shared" si="9"/>
        <v>2024</v>
      </c>
      <c r="G69" s="9">
        <f t="shared" si="10"/>
        <v>1</v>
      </c>
      <c r="H69" s="9" t="str">
        <f t="shared" si="11"/>
        <v>No Prazo</v>
      </c>
      <c r="I69" s="1">
        <v>86</v>
      </c>
      <c r="J69" s="1" t="s">
        <v>10</v>
      </c>
      <c r="K69" s="1" t="s">
        <v>12</v>
      </c>
      <c r="L69" s="10">
        <v>99958.383082385291</v>
      </c>
    </row>
    <row r="70" spans="1:12" x14ac:dyDescent="0.25">
      <c r="A70" s="11">
        <v>45326</v>
      </c>
      <c r="B70" s="1">
        <f t="shared" si="6"/>
        <v>2</v>
      </c>
      <c r="C70" s="1">
        <f t="shared" si="7"/>
        <v>2024</v>
      </c>
      <c r="D70" s="11">
        <v>45327</v>
      </c>
      <c r="E70" s="1">
        <f t="shared" si="8"/>
        <v>2</v>
      </c>
      <c r="F70" s="1">
        <f t="shared" si="9"/>
        <v>2024</v>
      </c>
      <c r="G70" s="9">
        <f t="shared" si="10"/>
        <v>1</v>
      </c>
      <c r="H70" s="9" t="str">
        <f t="shared" si="11"/>
        <v>No Prazo</v>
      </c>
      <c r="I70" s="1" t="s">
        <v>21</v>
      </c>
      <c r="J70" s="1" t="s">
        <v>10</v>
      </c>
      <c r="K70" s="1" t="s">
        <v>13</v>
      </c>
      <c r="L70" s="10">
        <v>1677.854039099047</v>
      </c>
    </row>
    <row r="71" spans="1:12" x14ac:dyDescent="0.25">
      <c r="A71" s="11">
        <v>45326</v>
      </c>
      <c r="B71" s="1">
        <f t="shared" si="6"/>
        <v>2</v>
      </c>
      <c r="C71" s="1">
        <f t="shared" si="7"/>
        <v>2024</v>
      </c>
      <c r="D71" s="11">
        <v>45327</v>
      </c>
      <c r="E71" s="1">
        <f t="shared" si="8"/>
        <v>2</v>
      </c>
      <c r="F71" s="1">
        <f t="shared" si="9"/>
        <v>2024</v>
      </c>
      <c r="G71" s="9">
        <f t="shared" si="10"/>
        <v>1</v>
      </c>
      <c r="H71" s="9" t="str">
        <f t="shared" si="11"/>
        <v>No Prazo</v>
      </c>
      <c r="I71" s="1" t="s">
        <v>21</v>
      </c>
      <c r="J71" s="1" t="s">
        <v>10</v>
      </c>
      <c r="K71" s="1" t="s">
        <v>13</v>
      </c>
      <c r="L71" s="10">
        <v>1677.854039099047</v>
      </c>
    </row>
    <row r="72" spans="1:12" x14ac:dyDescent="0.25">
      <c r="A72" s="11">
        <v>45327</v>
      </c>
      <c r="B72" s="1">
        <f t="shared" si="6"/>
        <v>2</v>
      </c>
      <c r="C72" s="1">
        <f t="shared" si="7"/>
        <v>2024</v>
      </c>
      <c r="D72" s="11">
        <v>45338</v>
      </c>
      <c r="E72" s="1">
        <f t="shared" si="8"/>
        <v>2</v>
      </c>
      <c r="F72" s="1">
        <f t="shared" si="9"/>
        <v>2024</v>
      </c>
      <c r="G72" s="9">
        <f t="shared" si="10"/>
        <v>11</v>
      </c>
      <c r="H72" s="9" t="str">
        <f t="shared" si="11"/>
        <v>Em Atraso</v>
      </c>
      <c r="I72" s="1" t="s">
        <v>20</v>
      </c>
      <c r="J72" s="1" t="s">
        <v>10</v>
      </c>
      <c r="K72" s="1" t="s">
        <v>12</v>
      </c>
      <c r="L72" s="10">
        <v>84859.453194103757</v>
      </c>
    </row>
    <row r="73" spans="1:12" x14ac:dyDescent="0.25">
      <c r="A73" s="11">
        <v>45327</v>
      </c>
      <c r="B73" s="1">
        <f t="shared" si="6"/>
        <v>2</v>
      </c>
      <c r="C73" s="1">
        <f t="shared" si="7"/>
        <v>2024</v>
      </c>
      <c r="D73" s="11">
        <v>45338</v>
      </c>
      <c r="E73" s="1">
        <f t="shared" si="8"/>
        <v>2</v>
      </c>
      <c r="F73" s="1">
        <f t="shared" si="9"/>
        <v>2024</v>
      </c>
      <c r="G73" s="9">
        <f t="shared" si="10"/>
        <v>11</v>
      </c>
      <c r="H73" s="9" t="str">
        <f t="shared" si="11"/>
        <v>Em Atraso</v>
      </c>
      <c r="I73" s="1" t="s">
        <v>20</v>
      </c>
      <c r="J73" s="1" t="s">
        <v>10</v>
      </c>
      <c r="K73" s="1" t="s">
        <v>12</v>
      </c>
      <c r="L73" s="10">
        <v>84859.453194103757</v>
      </c>
    </row>
    <row r="74" spans="1:12" x14ac:dyDescent="0.25">
      <c r="A74" s="11">
        <v>45328</v>
      </c>
      <c r="B74" s="1">
        <f t="shared" si="6"/>
        <v>2</v>
      </c>
      <c r="C74" s="1">
        <f t="shared" si="7"/>
        <v>2024</v>
      </c>
      <c r="D74" s="11">
        <v>45339</v>
      </c>
      <c r="E74" s="1">
        <f t="shared" si="8"/>
        <v>2</v>
      </c>
      <c r="F74" s="1">
        <f t="shared" si="9"/>
        <v>2024</v>
      </c>
      <c r="G74" s="9">
        <f t="shared" si="10"/>
        <v>11</v>
      </c>
      <c r="H74" s="9" t="str">
        <f t="shared" si="11"/>
        <v>Em Atraso</v>
      </c>
      <c r="I74" s="1">
        <v>23</v>
      </c>
      <c r="J74" s="1" t="s">
        <v>10</v>
      </c>
      <c r="K74" s="1" t="s">
        <v>13</v>
      </c>
      <c r="L74" s="10">
        <v>98692.292867223965</v>
      </c>
    </row>
    <row r="75" spans="1:12" x14ac:dyDescent="0.25">
      <c r="A75" s="11">
        <v>45328</v>
      </c>
      <c r="B75" s="1">
        <f t="shared" si="6"/>
        <v>2</v>
      </c>
      <c r="C75" s="1">
        <f t="shared" si="7"/>
        <v>2024</v>
      </c>
      <c r="D75" s="11">
        <v>45339</v>
      </c>
      <c r="E75" s="1">
        <f t="shared" si="8"/>
        <v>2</v>
      </c>
      <c r="F75" s="1">
        <f t="shared" si="9"/>
        <v>2024</v>
      </c>
      <c r="G75" s="9">
        <f t="shared" si="10"/>
        <v>11</v>
      </c>
      <c r="H75" s="9" t="str">
        <f t="shared" si="11"/>
        <v>Em Atraso</v>
      </c>
      <c r="I75" s="1">
        <v>23</v>
      </c>
      <c r="J75" s="1" t="s">
        <v>10</v>
      </c>
      <c r="K75" s="1" t="s">
        <v>13</v>
      </c>
      <c r="L75" s="10">
        <v>98692.292867223965</v>
      </c>
    </row>
    <row r="76" spans="1:12" x14ac:dyDescent="0.25">
      <c r="A76" s="11">
        <v>45329</v>
      </c>
      <c r="B76" s="1">
        <f t="shared" si="6"/>
        <v>2</v>
      </c>
      <c r="C76" s="1">
        <f t="shared" si="7"/>
        <v>2024</v>
      </c>
      <c r="D76" s="11">
        <v>45340</v>
      </c>
      <c r="E76" s="1">
        <f t="shared" si="8"/>
        <v>2</v>
      </c>
      <c r="F76" s="1">
        <f t="shared" si="9"/>
        <v>2024</v>
      </c>
      <c r="G76" s="9">
        <f t="shared" si="10"/>
        <v>11</v>
      </c>
      <c r="H76" s="9" t="str">
        <f t="shared" si="11"/>
        <v>Em Atraso</v>
      </c>
      <c r="I76" s="1">
        <v>5</v>
      </c>
      <c r="J76" s="1" t="s">
        <v>10</v>
      </c>
      <c r="K76" s="1" t="s">
        <v>12</v>
      </c>
      <c r="L76" s="10">
        <v>60853.47987872408</v>
      </c>
    </row>
    <row r="77" spans="1:12" x14ac:dyDescent="0.25">
      <c r="A77" s="11">
        <v>45329</v>
      </c>
      <c r="B77" s="1">
        <f t="shared" si="6"/>
        <v>2</v>
      </c>
      <c r="C77" s="1">
        <f t="shared" si="7"/>
        <v>2024</v>
      </c>
      <c r="D77" s="11">
        <v>45340</v>
      </c>
      <c r="E77" s="1">
        <f t="shared" si="8"/>
        <v>2</v>
      </c>
      <c r="F77" s="1">
        <f t="shared" si="9"/>
        <v>2024</v>
      </c>
      <c r="G77" s="9">
        <f t="shared" si="10"/>
        <v>11</v>
      </c>
      <c r="H77" s="9" t="str">
        <f t="shared" si="11"/>
        <v>Em Atraso</v>
      </c>
      <c r="I77" s="1">
        <v>5</v>
      </c>
      <c r="J77" s="1" t="s">
        <v>10</v>
      </c>
      <c r="K77" s="1" t="s">
        <v>12</v>
      </c>
      <c r="L77" s="10">
        <v>60853.47987872408</v>
      </c>
    </row>
    <row r="78" spans="1:12" x14ac:dyDescent="0.25">
      <c r="A78" s="11">
        <v>45330</v>
      </c>
      <c r="B78" s="1">
        <f t="shared" si="6"/>
        <v>2</v>
      </c>
      <c r="C78" s="1">
        <f t="shared" si="7"/>
        <v>2024</v>
      </c>
      <c r="D78" s="11">
        <v>45338</v>
      </c>
      <c r="E78" s="1">
        <f t="shared" si="8"/>
        <v>2</v>
      </c>
      <c r="F78" s="1">
        <f t="shared" si="9"/>
        <v>2024</v>
      </c>
      <c r="G78" s="9">
        <f t="shared" si="10"/>
        <v>8</v>
      </c>
      <c r="H78" s="9" t="str">
        <f t="shared" si="11"/>
        <v>Em Atraso</v>
      </c>
      <c r="I78" s="1">
        <v>5</v>
      </c>
      <c r="J78" s="1" t="s">
        <v>11</v>
      </c>
      <c r="K78" s="1" t="s">
        <v>13</v>
      </c>
      <c r="L78" s="10">
        <v>49392.407983972342</v>
      </c>
    </row>
    <row r="79" spans="1:12" x14ac:dyDescent="0.25">
      <c r="A79" s="11">
        <v>45330</v>
      </c>
      <c r="B79" s="1">
        <f t="shared" si="6"/>
        <v>2</v>
      </c>
      <c r="C79" s="1">
        <f t="shared" si="7"/>
        <v>2024</v>
      </c>
      <c r="D79" s="11">
        <v>45338</v>
      </c>
      <c r="E79" s="1">
        <f t="shared" si="8"/>
        <v>2</v>
      </c>
      <c r="F79" s="1">
        <f t="shared" si="9"/>
        <v>2024</v>
      </c>
      <c r="G79" s="9">
        <f t="shared" si="10"/>
        <v>8</v>
      </c>
      <c r="H79" s="9" t="str">
        <f t="shared" si="11"/>
        <v>Em Atraso</v>
      </c>
      <c r="I79" s="1">
        <v>5</v>
      </c>
      <c r="J79" s="1" t="s">
        <v>11</v>
      </c>
      <c r="K79" s="1" t="s">
        <v>13</v>
      </c>
      <c r="L79" s="10">
        <v>49392.407983972342</v>
      </c>
    </row>
    <row r="80" spans="1:12" x14ac:dyDescent="0.25">
      <c r="A80" s="11">
        <v>45331</v>
      </c>
      <c r="B80" s="1">
        <f t="shared" si="6"/>
        <v>2</v>
      </c>
      <c r="C80" s="1">
        <f t="shared" si="7"/>
        <v>2024</v>
      </c>
      <c r="D80" s="11">
        <v>45339</v>
      </c>
      <c r="E80" s="1">
        <f t="shared" si="8"/>
        <v>2</v>
      </c>
      <c r="F80" s="1">
        <f t="shared" si="9"/>
        <v>2024</v>
      </c>
      <c r="G80" s="9">
        <f t="shared" si="10"/>
        <v>8</v>
      </c>
      <c r="H80" s="9" t="str">
        <f t="shared" si="11"/>
        <v>Em Atraso</v>
      </c>
      <c r="I80" s="1">
        <v>23</v>
      </c>
      <c r="J80" s="1" t="s">
        <v>11</v>
      </c>
      <c r="K80" s="1" t="s">
        <v>13</v>
      </c>
      <c r="L80" s="10">
        <v>96323.201943611057</v>
      </c>
    </row>
    <row r="81" spans="1:12" x14ac:dyDescent="0.25">
      <c r="A81" s="11">
        <v>45331</v>
      </c>
      <c r="B81" s="1">
        <f t="shared" si="6"/>
        <v>2</v>
      </c>
      <c r="C81" s="1">
        <f t="shared" si="7"/>
        <v>2024</v>
      </c>
      <c r="D81" s="11">
        <v>45339</v>
      </c>
      <c r="E81" s="1">
        <f t="shared" si="8"/>
        <v>2</v>
      </c>
      <c r="F81" s="1">
        <f t="shared" si="9"/>
        <v>2024</v>
      </c>
      <c r="G81" s="9">
        <f t="shared" si="10"/>
        <v>8</v>
      </c>
      <c r="H81" s="9" t="str">
        <f t="shared" si="11"/>
        <v>Em Atraso</v>
      </c>
      <c r="I81" s="1">
        <v>23</v>
      </c>
      <c r="J81" s="1" t="s">
        <v>11</v>
      </c>
      <c r="K81" s="1" t="s">
        <v>13</v>
      </c>
      <c r="L81" s="10">
        <v>96323.201943611057</v>
      </c>
    </row>
    <row r="82" spans="1:12" x14ac:dyDescent="0.25">
      <c r="A82" s="11">
        <v>45332</v>
      </c>
      <c r="B82" s="1">
        <f t="shared" si="6"/>
        <v>2</v>
      </c>
      <c r="C82" s="1">
        <f t="shared" si="7"/>
        <v>2024</v>
      </c>
      <c r="D82" s="11">
        <v>45340</v>
      </c>
      <c r="E82" s="1">
        <f t="shared" si="8"/>
        <v>2</v>
      </c>
      <c r="F82" s="1">
        <f t="shared" si="9"/>
        <v>2024</v>
      </c>
      <c r="G82" s="9">
        <f t="shared" si="10"/>
        <v>8</v>
      </c>
      <c r="H82" s="9" t="str">
        <f t="shared" si="11"/>
        <v>Em Atraso</v>
      </c>
      <c r="I82" s="1" t="s">
        <v>20</v>
      </c>
      <c r="J82" s="1" t="s">
        <v>11</v>
      </c>
      <c r="K82" s="1" t="s">
        <v>13</v>
      </c>
      <c r="L82" s="10">
        <v>88675.126808941859</v>
      </c>
    </row>
    <row r="83" spans="1:12" x14ac:dyDescent="0.25">
      <c r="A83" s="11">
        <v>45332</v>
      </c>
      <c r="B83" s="1">
        <f t="shared" si="6"/>
        <v>2</v>
      </c>
      <c r="C83" s="1">
        <f t="shared" si="7"/>
        <v>2024</v>
      </c>
      <c r="D83" s="11">
        <v>45340</v>
      </c>
      <c r="E83" s="1">
        <f t="shared" si="8"/>
        <v>2</v>
      </c>
      <c r="F83" s="1">
        <f t="shared" si="9"/>
        <v>2024</v>
      </c>
      <c r="G83" s="9">
        <f t="shared" si="10"/>
        <v>8</v>
      </c>
      <c r="H83" s="9" t="str">
        <f t="shared" si="11"/>
        <v>Em Atraso</v>
      </c>
      <c r="I83" s="1" t="s">
        <v>20</v>
      </c>
      <c r="J83" s="1" t="s">
        <v>11</v>
      </c>
      <c r="K83" s="1" t="s">
        <v>13</v>
      </c>
      <c r="L83" s="10">
        <v>88675.126808941859</v>
      </c>
    </row>
    <row r="84" spans="1:12" x14ac:dyDescent="0.25">
      <c r="A84" s="11">
        <v>45333</v>
      </c>
      <c r="B84" s="1">
        <f t="shared" si="6"/>
        <v>2</v>
      </c>
      <c r="C84" s="1">
        <f t="shared" si="7"/>
        <v>2024</v>
      </c>
      <c r="D84" s="11">
        <v>45338</v>
      </c>
      <c r="E84" s="1">
        <f t="shared" si="8"/>
        <v>2</v>
      </c>
      <c r="F84" s="1">
        <f t="shared" si="9"/>
        <v>2024</v>
      </c>
      <c r="G84" s="9">
        <f t="shared" si="10"/>
        <v>5</v>
      </c>
      <c r="H84" s="9" t="str">
        <f t="shared" si="11"/>
        <v>No Prazo</v>
      </c>
      <c r="I84" s="1">
        <v>6</v>
      </c>
      <c r="J84" s="1" t="s">
        <v>11</v>
      </c>
      <c r="K84" s="1" t="s">
        <v>13</v>
      </c>
      <c r="L84" s="10">
        <v>21251.942143623837</v>
      </c>
    </row>
    <row r="85" spans="1:12" x14ac:dyDescent="0.25">
      <c r="A85" s="11">
        <v>45333</v>
      </c>
      <c r="B85" s="1">
        <f t="shared" si="6"/>
        <v>2</v>
      </c>
      <c r="C85" s="1">
        <f t="shared" si="7"/>
        <v>2024</v>
      </c>
      <c r="D85" s="11">
        <v>45338</v>
      </c>
      <c r="E85" s="1">
        <f t="shared" si="8"/>
        <v>2</v>
      </c>
      <c r="F85" s="1">
        <f t="shared" si="9"/>
        <v>2024</v>
      </c>
      <c r="G85" s="9">
        <f t="shared" si="10"/>
        <v>5</v>
      </c>
      <c r="H85" s="9" t="str">
        <f t="shared" si="11"/>
        <v>No Prazo</v>
      </c>
      <c r="I85" s="1">
        <v>6</v>
      </c>
      <c r="J85" s="1" t="s">
        <v>11</v>
      </c>
      <c r="K85" s="1" t="s">
        <v>13</v>
      </c>
      <c r="L85" s="10">
        <v>21251.942143623837</v>
      </c>
    </row>
    <row r="86" spans="1:12" x14ac:dyDescent="0.25">
      <c r="A86" s="11">
        <v>45334</v>
      </c>
      <c r="B86" s="1">
        <f t="shared" si="6"/>
        <v>2</v>
      </c>
      <c r="C86" s="1">
        <f t="shared" si="7"/>
        <v>2024</v>
      </c>
      <c r="D86" s="11">
        <v>45339</v>
      </c>
      <c r="E86" s="1">
        <f t="shared" si="8"/>
        <v>2</v>
      </c>
      <c r="F86" s="1">
        <f t="shared" si="9"/>
        <v>2024</v>
      </c>
      <c r="G86" s="9">
        <f t="shared" si="10"/>
        <v>5</v>
      </c>
      <c r="H86" s="9" t="str">
        <f t="shared" si="11"/>
        <v>No Prazo</v>
      </c>
      <c r="I86" s="1" t="s">
        <v>20</v>
      </c>
      <c r="J86" s="1" t="s">
        <v>10</v>
      </c>
      <c r="K86" s="1" t="s">
        <v>13</v>
      </c>
      <c r="L86" s="10">
        <v>28859.162546508931</v>
      </c>
    </row>
    <row r="87" spans="1:12" x14ac:dyDescent="0.25">
      <c r="A87" s="11">
        <v>45334</v>
      </c>
      <c r="B87" s="1">
        <f t="shared" si="6"/>
        <v>2</v>
      </c>
      <c r="C87" s="1">
        <f t="shared" si="7"/>
        <v>2024</v>
      </c>
      <c r="D87" s="11">
        <v>45339</v>
      </c>
      <c r="E87" s="1">
        <f t="shared" si="8"/>
        <v>2</v>
      </c>
      <c r="F87" s="1">
        <f t="shared" si="9"/>
        <v>2024</v>
      </c>
      <c r="G87" s="9">
        <f t="shared" si="10"/>
        <v>5</v>
      </c>
      <c r="H87" s="9" t="str">
        <f t="shared" si="11"/>
        <v>No Prazo</v>
      </c>
      <c r="I87" s="1" t="s">
        <v>20</v>
      </c>
      <c r="J87" s="1" t="s">
        <v>10</v>
      </c>
      <c r="K87" s="1" t="s">
        <v>13</v>
      </c>
      <c r="L87" s="10">
        <v>28859.162546508931</v>
      </c>
    </row>
    <row r="88" spans="1:12" x14ac:dyDescent="0.25">
      <c r="A88" s="11">
        <v>45335</v>
      </c>
      <c r="B88" s="1">
        <f t="shared" si="6"/>
        <v>2</v>
      </c>
      <c r="C88" s="1">
        <f t="shared" si="7"/>
        <v>2024</v>
      </c>
      <c r="D88" s="11">
        <v>45340</v>
      </c>
      <c r="E88" s="1">
        <f t="shared" si="8"/>
        <v>2</v>
      </c>
      <c r="F88" s="1">
        <f t="shared" si="9"/>
        <v>2024</v>
      </c>
      <c r="G88" s="9">
        <f t="shared" si="10"/>
        <v>5</v>
      </c>
      <c r="H88" s="9" t="str">
        <f t="shared" si="11"/>
        <v>No Prazo</v>
      </c>
      <c r="I88" s="1" t="s">
        <v>20</v>
      </c>
      <c r="J88" s="1" t="s">
        <v>11</v>
      </c>
      <c r="K88" s="1" t="s">
        <v>13</v>
      </c>
      <c r="L88" s="10">
        <v>65760.189550132665</v>
      </c>
    </row>
    <row r="89" spans="1:12" x14ac:dyDescent="0.25">
      <c r="A89" s="11">
        <v>45335</v>
      </c>
      <c r="B89" s="1">
        <f t="shared" si="6"/>
        <v>2</v>
      </c>
      <c r="C89" s="1">
        <f t="shared" si="7"/>
        <v>2024</v>
      </c>
      <c r="D89" s="11">
        <v>45340</v>
      </c>
      <c r="E89" s="1">
        <f t="shared" si="8"/>
        <v>2</v>
      </c>
      <c r="F89" s="1">
        <f t="shared" si="9"/>
        <v>2024</v>
      </c>
      <c r="G89" s="9">
        <f t="shared" si="10"/>
        <v>5</v>
      </c>
      <c r="H89" s="9" t="str">
        <f t="shared" si="11"/>
        <v>No Prazo</v>
      </c>
      <c r="I89" s="1" t="s">
        <v>20</v>
      </c>
      <c r="J89" s="1" t="s">
        <v>11</v>
      </c>
      <c r="K89" s="1" t="s">
        <v>13</v>
      </c>
      <c r="L89" s="10">
        <v>65760.189550132665</v>
      </c>
    </row>
    <row r="90" spans="1:12" x14ac:dyDescent="0.25">
      <c r="A90" s="11">
        <v>45336</v>
      </c>
      <c r="B90" s="1">
        <f t="shared" si="6"/>
        <v>2</v>
      </c>
      <c r="C90" s="1">
        <f t="shared" si="7"/>
        <v>2024</v>
      </c>
      <c r="D90" s="11">
        <v>45338</v>
      </c>
      <c r="E90" s="1">
        <f t="shared" si="8"/>
        <v>2</v>
      </c>
      <c r="F90" s="1">
        <f t="shared" si="9"/>
        <v>2024</v>
      </c>
      <c r="G90" s="9">
        <f t="shared" si="10"/>
        <v>2</v>
      </c>
      <c r="H90" s="9" t="str">
        <f t="shared" si="11"/>
        <v>No Prazo</v>
      </c>
      <c r="I90" s="1">
        <v>86</v>
      </c>
      <c r="J90" s="1" t="s">
        <v>10</v>
      </c>
      <c r="K90" s="1" t="s">
        <v>13</v>
      </c>
      <c r="L90" s="10">
        <v>92708.916867254491</v>
      </c>
    </row>
    <row r="91" spans="1:12" x14ac:dyDescent="0.25">
      <c r="A91" s="11">
        <v>45336</v>
      </c>
      <c r="B91" s="1">
        <f t="shared" si="6"/>
        <v>2</v>
      </c>
      <c r="C91" s="1">
        <f t="shared" si="7"/>
        <v>2024</v>
      </c>
      <c r="D91" s="11">
        <v>45338</v>
      </c>
      <c r="E91" s="1">
        <f t="shared" si="8"/>
        <v>2</v>
      </c>
      <c r="F91" s="1">
        <f t="shared" si="9"/>
        <v>2024</v>
      </c>
      <c r="G91" s="9">
        <f t="shared" si="10"/>
        <v>2</v>
      </c>
      <c r="H91" s="9" t="str">
        <f t="shared" si="11"/>
        <v>No Prazo</v>
      </c>
      <c r="I91" s="1">
        <v>86</v>
      </c>
      <c r="J91" s="1" t="s">
        <v>10</v>
      </c>
      <c r="K91" s="1" t="s">
        <v>13</v>
      </c>
      <c r="L91" s="10">
        <v>92708.916867254491</v>
      </c>
    </row>
    <row r="92" spans="1:12" x14ac:dyDescent="0.25">
      <c r="A92" s="11">
        <v>45337</v>
      </c>
      <c r="B92" s="1">
        <f t="shared" si="6"/>
        <v>2</v>
      </c>
      <c r="C92" s="1">
        <f t="shared" si="7"/>
        <v>2024</v>
      </c>
      <c r="D92" s="11">
        <v>45339</v>
      </c>
      <c r="E92" s="1">
        <f t="shared" si="8"/>
        <v>2</v>
      </c>
      <c r="F92" s="1">
        <f t="shared" si="9"/>
        <v>2024</v>
      </c>
      <c r="G92" s="9">
        <f t="shared" si="10"/>
        <v>2</v>
      </c>
      <c r="H92" s="9" t="str">
        <f t="shared" si="11"/>
        <v>No Prazo</v>
      </c>
      <c r="I92" s="1" t="s">
        <v>21</v>
      </c>
      <c r="J92" s="1" t="s">
        <v>10</v>
      </c>
      <c r="K92" s="1" t="s">
        <v>12</v>
      </c>
      <c r="L92" s="10">
        <v>29874.744022186449</v>
      </c>
    </row>
    <row r="93" spans="1:12" x14ac:dyDescent="0.25">
      <c r="A93" s="11">
        <v>45337</v>
      </c>
      <c r="B93" s="1">
        <f t="shared" si="6"/>
        <v>2</v>
      </c>
      <c r="C93" s="1">
        <f t="shared" si="7"/>
        <v>2024</v>
      </c>
      <c r="D93" s="11">
        <v>45339</v>
      </c>
      <c r="E93" s="1">
        <f t="shared" si="8"/>
        <v>2</v>
      </c>
      <c r="F93" s="1">
        <f t="shared" si="9"/>
        <v>2024</v>
      </c>
      <c r="G93" s="9">
        <f t="shared" si="10"/>
        <v>2</v>
      </c>
      <c r="H93" s="9" t="str">
        <f t="shared" si="11"/>
        <v>No Prazo</v>
      </c>
      <c r="I93" s="1" t="s">
        <v>21</v>
      </c>
      <c r="J93" s="1" t="s">
        <v>10</v>
      </c>
      <c r="K93" s="1" t="s">
        <v>12</v>
      </c>
      <c r="L93" s="10">
        <v>29874.744022186449</v>
      </c>
    </row>
    <row r="94" spans="1:12" x14ac:dyDescent="0.25">
      <c r="A94" s="11">
        <v>45338</v>
      </c>
      <c r="B94" s="1">
        <f t="shared" si="6"/>
        <v>2</v>
      </c>
      <c r="C94" s="1">
        <f t="shared" si="7"/>
        <v>2024</v>
      </c>
      <c r="D94" s="11">
        <v>45340</v>
      </c>
      <c r="E94" s="1">
        <f t="shared" si="8"/>
        <v>2</v>
      </c>
      <c r="F94" s="1">
        <f t="shared" si="9"/>
        <v>2024</v>
      </c>
      <c r="G94" s="9">
        <f t="shared" si="10"/>
        <v>2</v>
      </c>
      <c r="H94" s="9" t="str">
        <f t="shared" si="11"/>
        <v>No Prazo</v>
      </c>
      <c r="I94" s="1" t="s">
        <v>20</v>
      </c>
      <c r="J94" s="1" t="s">
        <v>10</v>
      </c>
      <c r="K94" s="1" t="s">
        <v>13</v>
      </c>
      <c r="L94" s="10">
        <v>5716.15684615604</v>
      </c>
    </row>
    <row r="95" spans="1:12" x14ac:dyDescent="0.25">
      <c r="A95" s="11">
        <v>45338</v>
      </c>
      <c r="B95" s="1">
        <f t="shared" si="6"/>
        <v>2</v>
      </c>
      <c r="C95" s="1">
        <f t="shared" si="7"/>
        <v>2024</v>
      </c>
      <c r="D95" s="11">
        <v>45340</v>
      </c>
      <c r="E95" s="1">
        <f t="shared" si="8"/>
        <v>2</v>
      </c>
      <c r="F95" s="1">
        <f t="shared" si="9"/>
        <v>2024</v>
      </c>
      <c r="G95" s="9">
        <f t="shared" si="10"/>
        <v>2</v>
      </c>
      <c r="H95" s="9" t="str">
        <f t="shared" si="11"/>
        <v>No Prazo</v>
      </c>
      <c r="I95" s="1" t="s">
        <v>20</v>
      </c>
      <c r="J95" s="1" t="s">
        <v>10</v>
      </c>
      <c r="K95" s="1" t="s">
        <v>13</v>
      </c>
      <c r="L95" s="10">
        <v>5716.15684615604</v>
      </c>
    </row>
    <row r="96" spans="1:12" x14ac:dyDescent="0.25">
      <c r="A96" s="11">
        <v>45339</v>
      </c>
      <c r="B96" s="1">
        <f t="shared" si="6"/>
        <v>2</v>
      </c>
      <c r="C96" s="1">
        <f t="shared" si="7"/>
        <v>2024</v>
      </c>
      <c r="D96" s="11">
        <v>45347</v>
      </c>
      <c r="E96" s="1">
        <f t="shared" si="8"/>
        <v>2</v>
      </c>
      <c r="F96" s="1">
        <f t="shared" si="9"/>
        <v>2024</v>
      </c>
      <c r="G96" s="9">
        <f t="shared" si="10"/>
        <v>8</v>
      </c>
      <c r="H96" s="9" t="str">
        <f t="shared" si="11"/>
        <v>Em Atraso</v>
      </c>
      <c r="I96" s="1">
        <v>86</v>
      </c>
      <c r="J96" s="1" t="s">
        <v>10</v>
      </c>
      <c r="K96" s="1" t="s">
        <v>12</v>
      </c>
      <c r="L96" s="10">
        <v>13792.398959787688</v>
      </c>
    </row>
    <row r="97" spans="1:12" x14ac:dyDescent="0.25">
      <c r="A97" s="11">
        <v>45339</v>
      </c>
      <c r="B97" s="1">
        <f t="shared" si="6"/>
        <v>2</v>
      </c>
      <c r="C97" s="1">
        <f t="shared" si="7"/>
        <v>2024</v>
      </c>
      <c r="D97" s="11">
        <v>45347</v>
      </c>
      <c r="E97" s="1">
        <f t="shared" si="8"/>
        <v>2</v>
      </c>
      <c r="F97" s="1">
        <f t="shared" si="9"/>
        <v>2024</v>
      </c>
      <c r="G97" s="9">
        <f t="shared" si="10"/>
        <v>8</v>
      </c>
      <c r="H97" s="9" t="str">
        <f t="shared" si="11"/>
        <v>Em Atraso</v>
      </c>
      <c r="I97" s="1">
        <v>86</v>
      </c>
      <c r="J97" s="1" t="s">
        <v>10</v>
      </c>
      <c r="K97" s="1" t="s">
        <v>12</v>
      </c>
      <c r="L97" s="10">
        <v>13792.398959787688</v>
      </c>
    </row>
    <row r="98" spans="1:12" x14ac:dyDescent="0.25">
      <c r="A98" s="11">
        <v>45340</v>
      </c>
      <c r="B98" s="1">
        <f t="shared" si="6"/>
        <v>2</v>
      </c>
      <c r="C98" s="1">
        <f t="shared" si="7"/>
        <v>2024</v>
      </c>
      <c r="D98" s="11">
        <v>45348</v>
      </c>
      <c r="E98" s="1">
        <f t="shared" si="8"/>
        <v>2</v>
      </c>
      <c r="F98" s="1">
        <f t="shared" si="9"/>
        <v>2024</v>
      </c>
      <c r="G98" s="9">
        <f t="shared" si="10"/>
        <v>8</v>
      </c>
      <c r="H98" s="9" t="str">
        <f t="shared" si="11"/>
        <v>Em Atraso</v>
      </c>
      <c r="I98" s="1" t="s">
        <v>21</v>
      </c>
      <c r="J98" s="1" t="s">
        <v>10</v>
      </c>
      <c r="K98" s="1" t="s">
        <v>13</v>
      </c>
      <c r="L98" s="10">
        <v>10197.485209273449</v>
      </c>
    </row>
    <row r="99" spans="1:12" x14ac:dyDescent="0.25">
      <c r="A99" s="11">
        <v>45340</v>
      </c>
      <c r="B99" s="1">
        <f t="shared" si="6"/>
        <v>2</v>
      </c>
      <c r="C99" s="1">
        <f t="shared" si="7"/>
        <v>2024</v>
      </c>
      <c r="D99" s="11">
        <v>45348</v>
      </c>
      <c r="E99" s="1">
        <f t="shared" si="8"/>
        <v>2</v>
      </c>
      <c r="F99" s="1">
        <f t="shared" si="9"/>
        <v>2024</v>
      </c>
      <c r="G99" s="9">
        <f t="shared" si="10"/>
        <v>8</v>
      </c>
      <c r="H99" s="9" t="str">
        <f t="shared" si="11"/>
        <v>Em Atraso</v>
      </c>
      <c r="I99" s="1" t="s">
        <v>21</v>
      </c>
      <c r="J99" s="1" t="s">
        <v>10</v>
      </c>
      <c r="K99" s="1" t="s">
        <v>13</v>
      </c>
      <c r="L99" s="10">
        <v>10197.485209273449</v>
      </c>
    </row>
    <row r="100" spans="1:12" x14ac:dyDescent="0.25">
      <c r="A100" s="11">
        <v>45341</v>
      </c>
      <c r="B100" s="1">
        <f t="shared" si="6"/>
        <v>2</v>
      </c>
      <c r="C100" s="1">
        <f t="shared" si="7"/>
        <v>2024</v>
      </c>
      <c r="D100" s="11">
        <v>45349</v>
      </c>
      <c r="E100" s="1">
        <f t="shared" si="8"/>
        <v>2</v>
      </c>
      <c r="F100" s="1">
        <f t="shared" si="9"/>
        <v>2024</v>
      </c>
      <c r="G100" s="9">
        <f t="shared" si="10"/>
        <v>8</v>
      </c>
      <c r="H100" s="9" t="str">
        <f t="shared" si="11"/>
        <v>Em Atraso</v>
      </c>
      <c r="I100" s="1">
        <v>5</v>
      </c>
      <c r="J100" s="1" t="s">
        <v>10</v>
      </c>
      <c r="K100" s="1" t="s">
        <v>12</v>
      </c>
      <c r="L100" s="10">
        <v>96432.018733035002</v>
      </c>
    </row>
    <row r="101" spans="1:12" x14ac:dyDescent="0.25">
      <c r="A101" s="11">
        <v>45341</v>
      </c>
      <c r="B101" s="1">
        <f t="shared" si="6"/>
        <v>2</v>
      </c>
      <c r="C101" s="1">
        <f t="shared" si="7"/>
        <v>2024</v>
      </c>
      <c r="D101" s="11">
        <v>45349</v>
      </c>
      <c r="E101" s="1">
        <f t="shared" si="8"/>
        <v>2</v>
      </c>
      <c r="F101" s="1">
        <f t="shared" si="9"/>
        <v>2024</v>
      </c>
      <c r="G101" s="9">
        <f t="shared" si="10"/>
        <v>8</v>
      </c>
      <c r="H101" s="9" t="str">
        <f t="shared" si="11"/>
        <v>Em Atraso</v>
      </c>
      <c r="I101" s="1">
        <v>5</v>
      </c>
      <c r="J101" s="1" t="s">
        <v>10</v>
      </c>
      <c r="K101" s="1" t="s">
        <v>12</v>
      </c>
      <c r="L101" s="10">
        <v>96432.018733035002</v>
      </c>
    </row>
    <row r="102" spans="1:12" x14ac:dyDescent="0.25">
      <c r="A102" s="11">
        <v>45342</v>
      </c>
      <c r="B102" s="1">
        <f t="shared" si="6"/>
        <v>2</v>
      </c>
      <c r="C102" s="1">
        <f t="shared" si="7"/>
        <v>2024</v>
      </c>
      <c r="D102" s="11">
        <v>45350</v>
      </c>
      <c r="E102" s="1">
        <f t="shared" si="8"/>
        <v>2</v>
      </c>
      <c r="F102" s="1">
        <f t="shared" si="9"/>
        <v>2024</v>
      </c>
      <c r="G102" s="9">
        <f t="shared" si="10"/>
        <v>8</v>
      </c>
      <c r="H102" s="9" t="str">
        <f t="shared" si="11"/>
        <v>Em Atraso</v>
      </c>
      <c r="I102" s="1">
        <v>5</v>
      </c>
      <c r="J102" s="1" t="s">
        <v>10</v>
      </c>
      <c r="K102" s="1" t="s">
        <v>13</v>
      </c>
      <c r="L102" s="10">
        <v>12587.982888803439</v>
      </c>
    </row>
    <row r="103" spans="1:12" x14ac:dyDescent="0.25">
      <c r="A103" s="11">
        <v>45342</v>
      </c>
      <c r="B103" s="1">
        <f t="shared" si="6"/>
        <v>2</v>
      </c>
      <c r="C103" s="1">
        <f t="shared" si="7"/>
        <v>2024</v>
      </c>
      <c r="D103" s="11">
        <v>45350</v>
      </c>
      <c r="E103" s="1">
        <f t="shared" si="8"/>
        <v>2</v>
      </c>
      <c r="F103" s="1">
        <f t="shared" si="9"/>
        <v>2024</v>
      </c>
      <c r="G103" s="9">
        <f t="shared" si="10"/>
        <v>8</v>
      </c>
      <c r="H103" s="9" t="str">
        <f t="shared" si="11"/>
        <v>Em Atraso</v>
      </c>
      <c r="I103" s="1">
        <v>5</v>
      </c>
      <c r="J103" s="1" t="s">
        <v>10</v>
      </c>
      <c r="K103" s="1" t="s">
        <v>13</v>
      </c>
      <c r="L103" s="10">
        <v>12587.982888803439</v>
      </c>
    </row>
    <row r="104" spans="1:12" x14ac:dyDescent="0.25">
      <c r="A104" s="11">
        <v>45343</v>
      </c>
      <c r="B104" s="1">
        <f t="shared" si="6"/>
        <v>2</v>
      </c>
      <c r="C104" s="1">
        <f t="shared" si="7"/>
        <v>2024</v>
      </c>
      <c r="D104" s="11">
        <v>45351</v>
      </c>
      <c r="E104" s="1">
        <f t="shared" si="8"/>
        <v>2</v>
      </c>
      <c r="F104" s="1">
        <f t="shared" si="9"/>
        <v>2024</v>
      </c>
      <c r="G104" s="9">
        <f t="shared" si="10"/>
        <v>8</v>
      </c>
      <c r="H104" s="9" t="str">
        <f t="shared" si="11"/>
        <v>Em Atraso</v>
      </c>
      <c r="I104" s="1">
        <v>23</v>
      </c>
      <c r="J104" s="1" t="s">
        <v>10</v>
      </c>
      <c r="K104" s="1" t="s">
        <v>12</v>
      </c>
      <c r="L104" s="10">
        <v>47021.831134449698</v>
      </c>
    </row>
    <row r="105" spans="1:12" x14ac:dyDescent="0.25">
      <c r="A105" s="11">
        <v>45343</v>
      </c>
      <c r="B105" s="1">
        <f t="shared" si="6"/>
        <v>2</v>
      </c>
      <c r="C105" s="1">
        <f t="shared" si="7"/>
        <v>2024</v>
      </c>
      <c r="D105" s="11">
        <v>45351</v>
      </c>
      <c r="E105" s="1">
        <f t="shared" si="8"/>
        <v>2</v>
      </c>
      <c r="F105" s="1">
        <f t="shared" si="9"/>
        <v>2024</v>
      </c>
      <c r="G105" s="9">
        <f t="shared" si="10"/>
        <v>8</v>
      </c>
      <c r="H105" s="9" t="str">
        <f t="shared" si="11"/>
        <v>Em Atraso</v>
      </c>
      <c r="I105" s="1">
        <v>23</v>
      </c>
      <c r="J105" s="1" t="s">
        <v>10</v>
      </c>
      <c r="K105" s="1" t="s">
        <v>12</v>
      </c>
      <c r="L105" s="10">
        <v>47021.831134449698</v>
      </c>
    </row>
    <row r="106" spans="1:12" x14ac:dyDescent="0.25">
      <c r="A106" s="11">
        <v>45344</v>
      </c>
      <c r="B106" s="1">
        <f t="shared" si="6"/>
        <v>2</v>
      </c>
      <c r="C106" s="1">
        <f t="shared" si="7"/>
        <v>2024</v>
      </c>
      <c r="D106" s="11">
        <v>45352</v>
      </c>
      <c r="E106" s="1">
        <f t="shared" si="8"/>
        <v>3</v>
      </c>
      <c r="F106" s="1">
        <f t="shared" si="9"/>
        <v>2024</v>
      </c>
      <c r="G106" s="9">
        <f t="shared" si="10"/>
        <v>8</v>
      </c>
      <c r="H106" s="9" t="str">
        <f t="shared" si="11"/>
        <v>Em Atraso</v>
      </c>
      <c r="I106" s="1">
        <v>23</v>
      </c>
      <c r="J106" s="1" t="s">
        <v>10</v>
      </c>
      <c r="K106" s="1" t="s">
        <v>13</v>
      </c>
      <c r="L106" s="10">
        <v>97067.573085771117</v>
      </c>
    </row>
    <row r="107" spans="1:12" x14ac:dyDescent="0.25">
      <c r="A107" s="11">
        <v>45344</v>
      </c>
      <c r="B107" s="1">
        <f t="shared" si="6"/>
        <v>2</v>
      </c>
      <c r="C107" s="1">
        <f t="shared" si="7"/>
        <v>2024</v>
      </c>
      <c r="D107" s="11">
        <v>45352</v>
      </c>
      <c r="E107" s="1">
        <f t="shared" si="8"/>
        <v>3</v>
      </c>
      <c r="F107" s="1">
        <f t="shared" si="9"/>
        <v>2024</v>
      </c>
      <c r="G107" s="9">
        <f t="shared" si="10"/>
        <v>8</v>
      </c>
      <c r="H107" s="9" t="str">
        <f t="shared" si="11"/>
        <v>Em Atraso</v>
      </c>
      <c r="I107" s="1">
        <v>23</v>
      </c>
      <c r="J107" s="1" t="s">
        <v>10</v>
      </c>
      <c r="K107" s="1" t="s">
        <v>13</v>
      </c>
      <c r="L107" s="10">
        <v>97067.573085771117</v>
      </c>
    </row>
    <row r="108" spans="1:12" x14ac:dyDescent="0.25">
      <c r="A108" s="11">
        <v>45345</v>
      </c>
      <c r="B108" s="1">
        <f t="shared" si="6"/>
        <v>2</v>
      </c>
      <c r="C108" s="1">
        <f t="shared" si="7"/>
        <v>2024</v>
      </c>
      <c r="D108" s="11">
        <v>45353</v>
      </c>
      <c r="E108" s="1">
        <f t="shared" si="8"/>
        <v>3</v>
      </c>
      <c r="F108" s="1">
        <f t="shared" si="9"/>
        <v>2024</v>
      </c>
      <c r="G108" s="9">
        <f t="shared" si="10"/>
        <v>8</v>
      </c>
      <c r="H108" s="9" t="str">
        <f t="shared" si="11"/>
        <v>Em Atraso</v>
      </c>
      <c r="I108" s="1">
        <v>2</v>
      </c>
      <c r="J108" s="1" t="s">
        <v>10</v>
      </c>
      <c r="K108" s="1" t="s">
        <v>12</v>
      </c>
      <c r="L108" s="10">
        <v>25801.696730238509</v>
      </c>
    </row>
    <row r="109" spans="1:12" x14ac:dyDescent="0.25">
      <c r="A109" s="11">
        <v>45345</v>
      </c>
      <c r="B109" s="1">
        <f t="shared" si="6"/>
        <v>2</v>
      </c>
      <c r="C109" s="1">
        <f t="shared" si="7"/>
        <v>2024</v>
      </c>
      <c r="D109" s="11">
        <v>45353</v>
      </c>
      <c r="E109" s="1">
        <f t="shared" si="8"/>
        <v>3</v>
      </c>
      <c r="F109" s="1">
        <f t="shared" si="9"/>
        <v>2024</v>
      </c>
      <c r="G109" s="9">
        <f t="shared" si="10"/>
        <v>8</v>
      </c>
      <c r="H109" s="9" t="str">
        <f t="shared" si="11"/>
        <v>Em Atraso</v>
      </c>
      <c r="I109" s="1">
        <v>2</v>
      </c>
      <c r="J109" s="1" t="s">
        <v>10</v>
      </c>
      <c r="K109" s="1" t="s">
        <v>12</v>
      </c>
      <c r="L109" s="10">
        <v>25801.696730238509</v>
      </c>
    </row>
    <row r="110" spans="1:12" x14ac:dyDescent="0.25">
      <c r="A110" s="11">
        <v>45346</v>
      </c>
      <c r="B110" s="1">
        <f t="shared" si="6"/>
        <v>2</v>
      </c>
      <c r="C110" s="1">
        <f t="shared" si="7"/>
        <v>2024</v>
      </c>
      <c r="D110" s="11">
        <v>45354</v>
      </c>
      <c r="E110" s="1">
        <f t="shared" si="8"/>
        <v>3</v>
      </c>
      <c r="F110" s="1">
        <f t="shared" si="9"/>
        <v>2024</v>
      </c>
      <c r="G110" s="9">
        <f t="shared" si="10"/>
        <v>8</v>
      </c>
      <c r="H110" s="9" t="str">
        <f t="shared" si="11"/>
        <v>Em Atraso</v>
      </c>
      <c r="I110" s="1">
        <v>5</v>
      </c>
      <c r="J110" s="1" t="s">
        <v>10</v>
      </c>
      <c r="K110" s="1" t="s">
        <v>13</v>
      </c>
      <c r="L110" s="10">
        <v>93047.032102972342</v>
      </c>
    </row>
    <row r="111" spans="1:12" x14ac:dyDescent="0.25">
      <c r="A111" s="11">
        <v>45346</v>
      </c>
      <c r="B111" s="1">
        <f t="shared" si="6"/>
        <v>2</v>
      </c>
      <c r="C111" s="1">
        <f t="shared" si="7"/>
        <v>2024</v>
      </c>
      <c r="D111" s="11">
        <v>45354</v>
      </c>
      <c r="E111" s="1">
        <f t="shared" si="8"/>
        <v>3</v>
      </c>
      <c r="F111" s="1">
        <f t="shared" si="9"/>
        <v>2024</v>
      </c>
      <c r="G111" s="9">
        <f t="shared" si="10"/>
        <v>8</v>
      </c>
      <c r="H111" s="9" t="str">
        <f t="shared" si="11"/>
        <v>Em Atraso</v>
      </c>
      <c r="I111" s="1">
        <v>5</v>
      </c>
      <c r="J111" s="1" t="s">
        <v>10</v>
      </c>
      <c r="K111" s="1" t="s">
        <v>13</v>
      </c>
      <c r="L111" s="10">
        <v>93047.032102972342</v>
      </c>
    </row>
    <row r="112" spans="1:12" x14ac:dyDescent="0.25">
      <c r="A112" s="11">
        <v>45347</v>
      </c>
      <c r="B112" s="1">
        <f t="shared" si="6"/>
        <v>2</v>
      </c>
      <c r="C112" s="1">
        <f t="shared" si="7"/>
        <v>2024</v>
      </c>
      <c r="D112" s="11">
        <v>45355</v>
      </c>
      <c r="E112" s="1">
        <f t="shared" si="8"/>
        <v>3</v>
      </c>
      <c r="F112" s="1">
        <f t="shared" si="9"/>
        <v>2024</v>
      </c>
      <c r="G112" s="9">
        <f t="shared" si="10"/>
        <v>8</v>
      </c>
      <c r="H112" s="9" t="str">
        <f t="shared" si="11"/>
        <v>Em Atraso</v>
      </c>
      <c r="I112" s="1" t="s">
        <v>20</v>
      </c>
      <c r="J112" s="1" t="s">
        <v>10</v>
      </c>
      <c r="K112" s="1" t="s">
        <v>12</v>
      </c>
      <c r="L112" s="10">
        <v>52975.930063470863</v>
      </c>
    </row>
    <row r="113" spans="1:12" x14ac:dyDescent="0.25">
      <c r="A113" s="11">
        <v>45347</v>
      </c>
      <c r="B113" s="1">
        <f t="shared" si="6"/>
        <v>2</v>
      </c>
      <c r="C113" s="1">
        <f t="shared" si="7"/>
        <v>2024</v>
      </c>
      <c r="D113" s="11">
        <v>45355</v>
      </c>
      <c r="E113" s="1">
        <f t="shared" si="8"/>
        <v>3</v>
      </c>
      <c r="F113" s="1">
        <f t="shared" si="9"/>
        <v>2024</v>
      </c>
      <c r="G113" s="9">
        <f t="shared" si="10"/>
        <v>8</v>
      </c>
      <c r="H113" s="9" t="str">
        <f t="shared" si="11"/>
        <v>Em Atraso</v>
      </c>
      <c r="I113" s="1" t="s">
        <v>20</v>
      </c>
      <c r="J113" s="1" t="s">
        <v>10</v>
      </c>
      <c r="K113" s="1" t="s">
        <v>12</v>
      </c>
      <c r="L113" s="10">
        <v>52975.930063470863</v>
      </c>
    </row>
    <row r="114" spans="1:12" x14ac:dyDescent="0.25">
      <c r="A114" s="11">
        <v>45348</v>
      </c>
      <c r="B114" s="1">
        <f t="shared" si="6"/>
        <v>2</v>
      </c>
      <c r="C114" s="1">
        <f t="shared" si="7"/>
        <v>2024</v>
      </c>
      <c r="D114" s="11">
        <v>45356</v>
      </c>
      <c r="E114" s="1">
        <f t="shared" si="8"/>
        <v>3</v>
      </c>
      <c r="F114" s="1">
        <f t="shared" si="9"/>
        <v>2024</v>
      </c>
      <c r="G114" s="9">
        <f t="shared" si="10"/>
        <v>8</v>
      </c>
      <c r="H114" s="9" t="str">
        <f t="shared" si="11"/>
        <v>Em Atraso</v>
      </c>
      <c r="I114" s="1">
        <v>5</v>
      </c>
      <c r="J114" s="1" t="s">
        <v>10</v>
      </c>
      <c r="K114" s="1" t="s">
        <v>13</v>
      </c>
      <c r="L114" s="10">
        <v>57369.856002961897</v>
      </c>
    </row>
    <row r="115" spans="1:12" x14ac:dyDescent="0.25">
      <c r="A115" s="11">
        <v>45348</v>
      </c>
      <c r="B115" s="1">
        <f t="shared" si="6"/>
        <v>2</v>
      </c>
      <c r="C115" s="1">
        <f t="shared" si="7"/>
        <v>2024</v>
      </c>
      <c r="D115" s="11">
        <v>45356</v>
      </c>
      <c r="E115" s="1">
        <f t="shared" si="8"/>
        <v>3</v>
      </c>
      <c r="F115" s="1">
        <f t="shared" si="9"/>
        <v>2024</v>
      </c>
      <c r="G115" s="9">
        <f t="shared" si="10"/>
        <v>8</v>
      </c>
      <c r="H115" s="9" t="str">
        <f t="shared" si="11"/>
        <v>Em Atraso</v>
      </c>
      <c r="I115" s="1">
        <v>5</v>
      </c>
      <c r="J115" s="1" t="s">
        <v>10</v>
      </c>
      <c r="K115" s="1" t="s">
        <v>13</v>
      </c>
      <c r="L115" s="10">
        <v>57369.856002961897</v>
      </c>
    </row>
    <row r="116" spans="1:12" x14ac:dyDescent="0.25">
      <c r="A116" s="11">
        <v>45349</v>
      </c>
      <c r="B116" s="1">
        <f t="shared" si="6"/>
        <v>2</v>
      </c>
      <c r="C116" s="1">
        <f t="shared" si="7"/>
        <v>2024</v>
      </c>
      <c r="D116" s="11">
        <v>45357</v>
      </c>
      <c r="E116" s="1">
        <f t="shared" si="8"/>
        <v>3</v>
      </c>
      <c r="F116" s="1">
        <f t="shared" si="9"/>
        <v>2024</v>
      </c>
      <c r="G116" s="9">
        <f t="shared" si="10"/>
        <v>8</v>
      </c>
      <c r="H116" s="9" t="str">
        <f t="shared" si="11"/>
        <v>Em Atraso</v>
      </c>
      <c r="I116" s="1">
        <v>5</v>
      </c>
      <c r="J116" s="1" t="s">
        <v>10</v>
      </c>
      <c r="K116" s="1" t="s">
        <v>12</v>
      </c>
      <c r="L116" s="10">
        <v>66384.495413356693</v>
      </c>
    </row>
    <row r="117" spans="1:12" x14ac:dyDescent="0.25">
      <c r="A117" s="11">
        <v>45349</v>
      </c>
      <c r="B117" s="1">
        <f t="shared" si="6"/>
        <v>2</v>
      </c>
      <c r="C117" s="1">
        <f t="shared" si="7"/>
        <v>2024</v>
      </c>
      <c r="D117" s="11">
        <v>45357</v>
      </c>
      <c r="E117" s="1">
        <f t="shared" si="8"/>
        <v>3</v>
      </c>
      <c r="F117" s="1">
        <f t="shared" si="9"/>
        <v>2024</v>
      </c>
      <c r="G117" s="9">
        <f t="shared" si="10"/>
        <v>8</v>
      </c>
      <c r="H117" s="9" t="str">
        <f t="shared" si="11"/>
        <v>Em Atraso</v>
      </c>
      <c r="I117" s="1">
        <v>5</v>
      </c>
      <c r="J117" s="1" t="s">
        <v>10</v>
      </c>
      <c r="K117" s="1" t="s">
        <v>12</v>
      </c>
      <c r="L117" s="10">
        <v>66384.495413356693</v>
      </c>
    </row>
    <row r="118" spans="1:12" x14ac:dyDescent="0.25">
      <c r="A118" s="11">
        <v>45350</v>
      </c>
      <c r="B118" s="1">
        <f t="shared" si="6"/>
        <v>2</v>
      </c>
      <c r="C118" s="1">
        <f t="shared" si="7"/>
        <v>2024</v>
      </c>
      <c r="D118" s="11">
        <v>45358</v>
      </c>
      <c r="E118" s="1">
        <f t="shared" si="8"/>
        <v>3</v>
      </c>
      <c r="F118" s="1">
        <f t="shared" si="9"/>
        <v>2024</v>
      </c>
      <c r="G118" s="9">
        <f t="shared" si="10"/>
        <v>8</v>
      </c>
      <c r="H118" s="9" t="str">
        <f t="shared" si="11"/>
        <v>Em Atraso</v>
      </c>
      <c r="I118" s="1">
        <v>23</v>
      </c>
      <c r="J118" s="1" t="s">
        <v>10</v>
      </c>
      <c r="K118" s="1" t="s">
        <v>12</v>
      </c>
      <c r="L118" s="10">
        <v>21192.119883679316</v>
      </c>
    </row>
    <row r="119" spans="1:12" x14ac:dyDescent="0.25">
      <c r="A119" s="11">
        <v>45350</v>
      </c>
      <c r="B119" s="1">
        <f t="shared" si="6"/>
        <v>2</v>
      </c>
      <c r="C119" s="1">
        <f t="shared" si="7"/>
        <v>2024</v>
      </c>
      <c r="D119" s="11">
        <v>45358</v>
      </c>
      <c r="E119" s="1">
        <f t="shared" si="8"/>
        <v>3</v>
      </c>
      <c r="F119" s="1">
        <f t="shared" si="9"/>
        <v>2024</v>
      </c>
      <c r="G119" s="9">
        <f t="shared" si="10"/>
        <v>8</v>
      </c>
      <c r="H119" s="9" t="str">
        <f t="shared" si="11"/>
        <v>Em Atraso</v>
      </c>
      <c r="I119" s="1">
        <v>23</v>
      </c>
      <c r="J119" s="1" t="s">
        <v>10</v>
      </c>
      <c r="K119" s="1" t="s">
        <v>12</v>
      </c>
      <c r="L119" s="10">
        <v>21192.119883679316</v>
      </c>
    </row>
    <row r="120" spans="1:12" x14ac:dyDescent="0.25">
      <c r="A120" s="11">
        <v>45351</v>
      </c>
      <c r="B120" s="1">
        <f t="shared" si="6"/>
        <v>2</v>
      </c>
      <c r="C120" s="1">
        <f t="shared" si="7"/>
        <v>2024</v>
      </c>
      <c r="D120" s="11">
        <v>45359</v>
      </c>
      <c r="E120" s="1">
        <f t="shared" si="8"/>
        <v>3</v>
      </c>
      <c r="F120" s="1">
        <f t="shared" si="9"/>
        <v>2024</v>
      </c>
      <c r="G120" s="9">
        <f t="shared" si="10"/>
        <v>8</v>
      </c>
      <c r="H120" s="9" t="str">
        <f t="shared" si="11"/>
        <v>Em Atraso</v>
      </c>
      <c r="I120" s="1" t="s">
        <v>20</v>
      </c>
      <c r="J120" s="1" t="s">
        <v>10</v>
      </c>
      <c r="K120" s="1" t="s">
        <v>12</v>
      </c>
      <c r="L120" s="10">
        <v>38685.530044447536</v>
      </c>
    </row>
    <row r="121" spans="1:12" x14ac:dyDescent="0.25">
      <c r="A121" s="11">
        <v>45351</v>
      </c>
      <c r="B121" s="1">
        <f t="shared" si="6"/>
        <v>2</v>
      </c>
      <c r="C121" s="1">
        <f t="shared" si="7"/>
        <v>2024</v>
      </c>
      <c r="D121" s="11">
        <v>45359</v>
      </c>
      <c r="E121" s="1">
        <f t="shared" si="8"/>
        <v>3</v>
      </c>
      <c r="F121" s="1">
        <f t="shared" si="9"/>
        <v>2024</v>
      </c>
      <c r="G121" s="9">
        <f t="shared" si="10"/>
        <v>8</v>
      </c>
      <c r="H121" s="9" t="str">
        <f t="shared" si="11"/>
        <v>Em Atraso</v>
      </c>
      <c r="I121" s="1" t="s">
        <v>20</v>
      </c>
      <c r="J121" s="1" t="s">
        <v>10</v>
      </c>
      <c r="K121" s="1" t="s">
        <v>12</v>
      </c>
      <c r="L121" s="10">
        <v>38685.530044447536</v>
      </c>
    </row>
    <row r="122" spans="1:12" x14ac:dyDescent="0.25">
      <c r="A122" s="11">
        <v>45352</v>
      </c>
      <c r="B122" s="1">
        <f t="shared" si="6"/>
        <v>3</v>
      </c>
      <c r="C122" s="1">
        <f t="shared" si="7"/>
        <v>2024</v>
      </c>
      <c r="D122" s="11">
        <v>45360</v>
      </c>
      <c r="E122" s="1">
        <f t="shared" si="8"/>
        <v>3</v>
      </c>
      <c r="F122" s="1">
        <f t="shared" si="9"/>
        <v>2024</v>
      </c>
      <c r="G122" s="9">
        <f t="shared" si="10"/>
        <v>8</v>
      </c>
      <c r="H122" s="9" t="str">
        <f t="shared" si="11"/>
        <v>Em Atraso</v>
      </c>
      <c r="I122" s="1">
        <v>6</v>
      </c>
      <c r="J122" s="1" t="s">
        <v>10</v>
      </c>
      <c r="K122" s="1" t="s">
        <v>12</v>
      </c>
      <c r="L122" s="10">
        <v>28014.143714495382</v>
      </c>
    </row>
    <row r="123" spans="1:12" x14ac:dyDescent="0.25">
      <c r="A123" s="11">
        <v>45352</v>
      </c>
      <c r="B123" s="1">
        <f t="shared" si="6"/>
        <v>3</v>
      </c>
      <c r="C123" s="1">
        <f t="shared" si="7"/>
        <v>2024</v>
      </c>
      <c r="D123" s="11">
        <v>45360</v>
      </c>
      <c r="E123" s="1">
        <f t="shared" si="8"/>
        <v>3</v>
      </c>
      <c r="F123" s="1">
        <f t="shared" si="9"/>
        <v>2024</v>
      </c>
      <c r="G123" s="9">
        <f t="shared" si="10"/>
        <v>8</v>
      </c>
      <c r="H123" s="9" t="str">
        <f t="shared" si="11"/>
        <v>Em Atraso</v>
      </c>
      <c r="I123" s="1">
        <v>6</v>
      </c>
      <c r="J123" s="1" t="s">
        <v>10</v>
      </c>
      <c r="K123" s="1" t="s">
        <v>12</v>
      </c>
      <c r="L123" s="10">
        <v>28014.143714495382</v>
      </c>
    </row>
    <row r="124" spans="1:12" x14ac:dyDescent="0.25">
      <c r="A124" s="11">
        <v>45353</v>
      </c>
      <c r="B124" s="1">
        <f t="shared" si="6"/>
        <v>3</v>
      </c>
      <c r="C124" s="1">
        <f t="shared" si="7"/>
        <v>2024</v>
      </c>
      <c r="D124" s="11">
        <v>45361</v>
      </c>
      <c r="E124" s="1">
        <f t="shared" si="8"/>
        <v>3</v>
      </c>
      <c r="F124" s="1">
        <f t="shared" si="9"/>
        <v>2024</v>
      </c>
      <c r="G124" s="9">
        <f t="shared" si="10"/>
        <v>8</v>
      </c>
      <c r="H124" s="9" t="str">
        <f t="shared" si="11"/>
        <v>Em Atraso</v>
      </c>
      <c r="I124" s="1" t="s">
        <v>20</v>
      </c>
      <c r="J124" s="1" t="s">
        <v>10</v>
      </c>
      <c r="K124" s="1" t="s">
        <v>12</v>
      </c>
      <c r="L124" s="10">
        <v>1119.6711348096244</v>
      </c>
    </row>
    <row r="125" spans="1:12" x14ac:dyDescent="0.25">
      <c r="A125" s="11">
        <v>45353</v>
      </c>
      <c r="B125" s="1">
        <f t="shared" si="6"/>
        <v>3</v>
      </c>
      <c r="C125" s="1">
        <f t="shared" si="7"/>
        <v>2024</v>
      </c>
      <c r="D125" s="11">
        <v>45361</v>
      </c>
      <c r="E125" s="1">
        <f t="shared" si="8"/>
        <v>3</v>
      </c>
      <c r="F125" s="1">
        <f t="shared" si="9"/>
        <v>2024</v>
      </c>
      <c r="G125" s="9">
        <f t="shared" si="10"/>
        <v>8</v>
      </c>
      <c r="H125" s="9" t="str">
        <f t="shared" si="11"/>
        <v>Em Atraso</v>
      </c>
      <c r="I125" s="1" t="s">
        <v>20</v>
      </c>
      <c r="J125" s="1" t="s">
        <v>10</v>
      </c>
      <c r="K125" s="1" t="s">
        <v>12</v>
      </c>
      <c r="L125" s="10">
        <v>1119.6711348096244</v>
      </c>
    </row>
    <row r="126" spans="1:12" x14ac:dyDescent="0.25">
      <c r="A126" s="11">
        <v>45354</v>
      </c>
      <c r="B126" s="1">
        <f t="shared" si="6"/>
        <v>3</v>
      </c>
      <c r="C126" s="1">
        <f t="shared" si="7"/>
        <v>2024</v>
      </c>
      <c r="D126" s="11">
        <v>45362</v>
      </c>
      <c r="E126" s="1">
        <f t="shared" si="8"/>
        <v>3</v>
      </c>
      <c r="F126" s="1">
        <f t="shared" si="9"/>
        <v>2024</v>
      </c>
      <c r="G126" s="9">
        <f t="shared" si="10"/>
        <v>8</v>
      </c>
      <c r="H126" s="9" t="str">
        <f t="shared" si="11"/>
        <v>Em Atraso</v>
      </c>
      <c r="I126" s="1" t="s">
        <v>20</v>
      </c>
      <c r="J126" s="1" t="s">
        <v>10</v>
      </c>
      <c r="K126" s="1" t="s">
        <v>12</v>
      </c>
      <c r="L126" s="10">
        <v>12554.70003614495</v>
      </c>
    </row>
    <row r="127" spans="1:12" x14ac:dyDescent="0.25">
      <c r="A127" s="11">
        <v>45354</v>
      </c>
      <c r="B127" s="1">
        <f t="shared" si="6"/>
        <v>3</v>
      </c>
      <c r="C127" s="1">
        <f t="shared" si="7"/>
        <v>2024</v>
      </c>
      <c r="D127" s="11">
        <v>45362</v>
      </c>
      <c r="E127" s="1">
        <f t="shared" si="8"/>
        <v>3</v>
      </c>
      <c r="F127" s="1">
        <f t="shared" si="9"/>
        <v>2024</v>
      </c>
      <c r="G127" s="9">
        <f t="shared" si="10"/>
        <v>8</v>
      </c>
      <c r="H127" s="9" t="str">
        <f t="shared" si="11"/>
        <v>Em Atraso</v>
      </c>
      <c r="I127" s="1" t="s">
        <v>20</v>
      </c>
      <c r="J127" s="1" t="s">
        <v>10</v>
      </c>
      <c r="K127" s="1" t="s">
        <v>12</v>
      </c>
      <c r="L127" s="10">
        <v>12554.70003614495</v>
      </c>
    </row>
    <row r="128" spans="1:12" x14ac:dyDescent="0.25">
      <c r="A128" s="11">
        <v>45355</v>
      </c>
      <c r="B128" s="1">
        <f t="shared" si="6"/>
        <v>3</v>
      </c>
      <c r="C128" s="1">
        <f t="shared" si="7"/>
        <v>2024</v>
      </c>
      <c r="D128" s="11">
        <v>45363</v>
      </c>
      <c r="E128" s="1">
        <f t="shared" si="8"/>
        <v>3</v>
      </c>
      <c r="F128" s="1">
        <f t="shared" si="9"/>
        <v>2024</v>
      </c>
      <c r="G128" s="9">
        <f t="shared" si="10"/>
        <v>8</v>
      </c>
      <c r="H128" s="9" t="str">
        <f t="shared" si="11"/>
        <v>Em Atraso</v>
      </c>
      <c r="I128" s="1">
        <v>86</v>
      </c>
      <c r="J128" s="1" t="s">
        <v>10</v>
      </c>
      <c r="K128" s="1" t="s">
        <v>12</v>
      </c>
      <c r="L128" s="10">
        <v>10442.351296416829</v>
      </c>
    </row>
    <row r="129" spans="1:12" x14ac:dyDescent="0.25">
      <c r="A129" s="11">
        <v>45355</v>
      </c>
      <c r="B129" s="1">
        <f t="shared" si="6"/>
        <v>3</v>
      </c>
      <c r="C129" s="1">
        <f t="shared" si="7"/>
        <v>2024</v>
      </c>
      <c r="D129" s="11">
        <v>45363</v>
      </c>
      <c r="E129" s="1">
        <f t="shared" si="8"/>
        <v>3</v>
      </c>
      <c r="F129" s="1">
        <f t="shared" si="9"/>
        <v>2024</v>
      </c>
      <c r="G129" s="9">
        <f t="shared" si="10"/>
        <v>8</v>
      </c>
      <c r="H129" s="9" t="str">
        <f t="shared" si="11"/>
        <v>Em Atraso</v>
      </c>
      <c r="I129" s="1">
        <v>86</v>
      </c>
      <c r="J129" s="1" t="s">
        <v>10</v>
      </c>
      <c r="K129" s="1" t="s">
        <v>12</v>
      </c>
      <c r="L129" s="10">
        <v>10442.351296416829</v>
      </c>
    </row>
    <row r="130" spans="1:12" x14ac:dyDescent="0.25">
      <c r="A130" s="11">
        <v>45356</v>
      </c>
      <c r="B130" s="1">
        <f t="shared" ref="B130:B193" si="12">MONTH(A130)</f>
        <v>3</v>
      </c>
      <c r="C130" s="1">
        <f t="shared" ref="C130:C193" si="13">YEAR(A130)</f>
        <v>2024</v>
      </c>
      <c r="D130" s="11">
        <v>45364</v>
      </c>
      <c r="E130" s="1">
        <f t="shared" ref="E130:E193" si="14">MONTH(D130)</f>
        <v>3</v>
      </c>
      <c r="F130" s="1">
        <f t="shared" ref="F130:F193" si="15">YEAR(D130)</f>
        <v>2024</v>
      </c>
      <c r="G130" s="9">
        <f t="shared" ref="G130:G193" si="16">D130-A130</f>
        <v>8</v>
      </c>
      <c r="H130" s="9" t="str">
        <f t="shared" ref="H130:H193" si="17">IF(G130&lt;6,"No Prazo","Em Atraso")</f>
        <v>Em Atraso</v>
      </c>
      <c r="I130" s="1" t="s">
        <v>21</v>
      </c>
      <c r="J130" s="1" t="s">
        <v>11</v>
      </c>
      <c r="K130" s="1" t="s">
        <v>13</v>
      </c>
      <c r="L130" s="10">
        <v>49925.218969612513</v>
      </c>
    </row>
    <row r="131" spans="1:12" x14ac:dyDescent="0.25">
      <c r="A131" s="11">
        <v>45356</v>
      </c>
      <c r="B131" s="1">
        <f t="shared" si="12"/>
        <v>3</v>
      </c>
      <c r="C131" s="1">
        <f t="shared" si="13"/>
        <v>2024</v>
      </c>
      <c r="D131" s="11">
        <v>45364</v>
      </c>
      <c r="E131" s="1">
        <f t="shared" si="14"/>
        <v>3</v>
      </c>
      <c r="F131" s="1">
        <f t="shared" si="15"/>
        <v>2024</v>
      </c>
      <c r="G131" s="9">
        <f t="shared" si="16"/>
        <v>8</v>
      </c>
      <c r="H131" s="9" t="str">
        <f t="shared" si="17"/>
        <v>Em Atraso</v>
      </c>
      <c r="I131" s="1" t="s">
        <v>21</v>
      </c>
      <c r="J131" s="1" t="s">
        <v>11</v>
      </c>
      <c r="K131" s="1" t="s">
        <v>13</v>
      </c>
      <c r="L131" s="10">
        <v>49925.218969612513</v>
      </c>
    </row>
    <row r="132" spans="1:12" x14ac:dyDescent="0.25">
      <c r="A132" s="11">
        <v>45357</v>
      </c>
      <c r="B132" s="1">
        <f t="shared" si="12"/>
        <v>3</v>
      </c>
      <c r="C132" s="1">
        <f t="shared" si="13"/>
        <v>2024</v>
      </c>
      <c r="D132" s="11">
        <v>45365</v>
      </c>
      <c r="E132" s="1">
        <f t="shared" si="14"/>
        <v>3</v>
      </c>
      <c r="F132" s="1">
        <f t="shared" si="15"/>
        <v>2024</v>
      </c>
      <c r="G132" s="9">
        <f t="shared" si="16"/>
        <v>8</v>
      </c>
      <c r="H132" s="9" t="str">
        <f t="shared" si="17"/>
        <v>Em Atraso</v>
      </c>
      <c r="I132" s="1" t="s">
        <v>20</v>
      </c>
      <c r="J132" s="1" t="s">
        <v>11</v>
      </c>
      <c r="K132" s="1" t="s">
        <v>12</v>
      </c>
      <c r="L132" s="10">
        <v>1009.8641171828459</v>
      </c>
    </row>
    <row r="133" spans="1:12" x14ac:dyDescent="0.25">
      <c r="A133" s="11">
        <v>45357</v>
      </c>
      <c r="B133" s="1">
        <f t="shared" si="12"/>
        <v>3</v>
      </c>
      <c r="C133" s="1">
        <f t="shared" si="13"/>
        <v>2024</v>
      </c>
      <c r="D133" s="11">
        <v>45365</v>
      </c>
      <c r="E133" s="1">
        <f t="shared" si="14"/>
        <v>3</v>
      </c>
      <c r="F133" s="1">
        <f t="shared" si="15"/>
        <v>2024</v>
      </c>
      <c r="G133" s="9">
        <f t="shared" si="16"/>
        <v>8</v>
      </c>
      <c r="H133" s="9" t="str">
        <f t="shared" si="17"/>
        <v>Em Atraso</v>
      </c>
      <c r="I133" s="1" t="s">
        <v>20</v>
      </c>
      <c r="J133" s="1" t="s">
        <v>11</v>
      </c>
      <c r="K133" s="1" t="s">
        <v>12</v>
      </c>
      <c r="L133" s="10">
        <v>1009.8641171828459</v>
      </c>
    </row>
    <row r="134" spans="1:12" x14ac:dyDescent="0.25">
      <c r="A134" s="11">
        <v>45358</v>
      </c>
      <c r="B134" s="1">
        <f t="shared" si="12"/>
        <v>3</v>
      </c>
      <c r="C134" s="1">
        <f t="shared" si="13"/>
        <v>2024</v>
      </c>
      <c r="D134" s="11">
        <v>45366</v>
      </c>
      <c r="E134" s="1">
        <f t="shared" si="14"/>
        <v>3</v>
      </c>
      <c r="F134" s="1">
        <f t="shared" si="15"/>
        <v>2024</v>
      </c>
      <c r="G134" s="9">
        <f t="shared" si="16"/>
        <v>8</v>
      </c>
      <c r="H134" s="9" t="str">
        <f t="shared" si="17"/>
        <v>Em Atraso</v>
      </c>
      <c r="I134" s="1">
        <v>86</v>
      </c>
      <c r="J134" s="1" t="s">
        <v>11</v>
      </c>
      <c r="K134" s="1" t="s">
        <v>13</v>
      </c>
      <c r="L134" s="10">
        <v>392.03361989580964</v>
      </c>
    </row>
    <row r="135" spans="1:12" x14ac:dyDescent="0.25">
      <c r="A135" s="11">
        <v>45358</v>
      </c>
      <c r="B135" s="1">
        <f t="shared" si="12"/>
        <v>3</v>
      </c>
      <c r="C135" s="1">
        <f t="shared" si="13"/>
        <v>2024</v>
      </c>
      <c r="D135" s="11">
        <v>45366</v>
      </c>
      <c r="E135" s="1">
        <f t="shared" si="14"/>
        <v>3</v>
      </c>
      <c r="F135" s="1">
        <f t="shared" si="15"/>
        <v>2024</v>
      </c>
      <c r="G135" s="9">
        <f t="shared" si="16"/>
        <v>8</v>
      </c>
      <c r="H135" s="9" t="str">
        <f t="shared" si="17"/>
        <v>Em Atraso</v>
      </c>
      <c r="I135" s="1">
        <v>86</v>
      </c>
      <c r="J135" s="1" t="s">
        <v>11</v>
      </c>
      <c r="K135" s="1" t="s">
        <v>13</v>
      </c>
      <c r="L135" s="10">
        <v>392.03361989580964</v>
      </c>
    </row>
    <row r="136" spans="1:12" x14ac:dyDescent="0.25">
      <c r="A136" s="11">
        <v>45359</v>
      </c>
      <c r="B136" s="1">
        <f t="shared" si="12"/>
        <v>3</v>
      </c>
      <c r="C136" s="1">
        <f t="shared" si="13"/>
        <v>2024</v>
      </c>
      <c r="D136" s="11">
        <v>45363</v>
      </c>
      <c r="E136" s="1">
        <f t="shared" si="14"/>
        <v>3</v>
      </c>
      <c r="F136" s="1">
        <f t="shared" si="15"/>
        <v>2024</v>
      </c>
      <c r="G136" s="9">
        <f t="shared" si="16"/>
        <v>4</v>
      </c>
      <c r="H136" s="9" t="str">
        <f t="shared" si="17"/>
        <v>No Prazo</v>
      </c>
      <c r="I136" s="1" t="s">
        <v>21</v>
      </c>
      <c r="J136" s="1" t="s">
        <v>11</v>
      </c>
      <c r="K136" s="1" t="s">
        <v>12</v>
      </c>
      <c r="L136" s="10">
        <v>17658.691580209917</v>
      </c>
    </row>
    <row r="137" spans="1:12" x14ac:dyDescent="0.25">
      <c r="A137" s="11">
        <v>45359</v>
      </c>
      <c r="B137" s="1">
        <f t="shared" si="12"/>
        <v>3</v>
      </c>
      <c r="C137" s="1">
        <f t="shared" si="13"/>
        <v>2024</v>
      </c>
      <c r="D137" s="11">
        <v>45363</v>
      </c>
      <c r="E137" s="1">
        <f t="shared" si="14"/>
        <v>3</v>
      </c>
      <c r="F137" s="1">
        <f t="shared" si="15"/>
        <v>2024</v>
      </c>
      <c r="G137" s="9">
        <f t="shared" si="16"/>
        <v>4</v>
      </c>
      <c r="H137" s="9" t="str">
        <f t="shared" si="17"/>
        <v>No Prazo</v>
      </c>
      <c r="I137" s="1" t="s">
        <v>21</v>
      </c>
      <c r="J137" s="1" t="s">
        <v>11</v>
      </c>
      <c r="K137" s="1" t="s">
        <v>12</v>
      </c>
      <c r="L137" s="10">
        <v>17658.691580209917</v>
      </c>
    </row>
    <row r="138" spans="1:12" x14ac:dyDescent="0.25">
      <c r="A138" s="11">
        <v>45360</v>
      </c>
      <c r="B138" s="1">
        <f t="shared" si="12"/>
        <v>3</v>
      </c>
      <c r="C138" s="1">
        <f t="shared" si="13"/>
        <v>2024</v>
      </c>
      <c r="D138" s="11">
        <v>45364</v>
      </c>
      <c r="E138" s="1">
        <f t="shared" si="14"/>
        <v>3</v>
      </c>
      <c r="F138" s="1">
        <f t="shared" si="15"/>
        <v>2024</v>
      </c>
      <c r="G138" s="9">
        <f t="shared" si="16"/>
        <v>4</v>
      </c>
      <c r="H138" s="9" t="str">
        <f t="shared" si="17"/>
        <v>No Prazo</v>
      </c>
      <c r="I138" s="1" t="s">
        <v>20</v>
      </c>
      <c r="J138" s="1" t="s">
        <v>10</v>
      </c>
      <c r="K138" s="1" t="s">
        <v>13</v>
      </c>
      <c r="L138" s="10">
        <v>12804.146711951975</v>
      </c>
    </row>
    <row r="139" spans="1:12" x14ac:dyDescent="0.25">
      <c r="A139" s="11">
        <v>45360</v>
      </c>
      <c r="B139" s="1">
        <f t="shared" si="12"/>
        <v>3</v>
      </c>
      <c r="C139" s="1">
        <f t="shared" si="13"/>
        <v>2024</v>
      </c>
      <c r="D139" s="11">
        <v>45364</v>
      </c>
      <c r="E139" s="1">
        <f t="shared" si="14"/>
        <v>3</v>
      </c>
      <c r="F139" s="1">
        <f t="shared" si="15"/>
        <v>2024</v>
      </c>
      <c r="G139" s="9">
        <f t="shared" si="16"/>
        <v>4</v>
      </c>
      <c r="H139" s="9" t="str">
        <f t="shared" si="17"/>
        <v>No Prazo</v>
      </c>
      <c r="I139" s="1" t="s">
        <v>20</v>
      </c>
      <c r="J139" s="1" t="s">
        <v>10</v>
      </c>
      <c r="K139" s="1" t="s">
        <v>13</v>
      </c>
      <c r="L139" s="10">
        <v>12804.146711951975</v>
      </c>
    </row>
    <row r="140" spans="1:12" x14ac:dyDescent="0.25">
      <c r="A140" s="11">
        <v>45361</v>
      </c>
      <c r="B140" s="1">
        <f t="shared" si="12"/>
        <v>3</v>
      </c>
      <c r="C140" s="1">
        <f t="shared" si="13"/>
        <v>2024</v>
      </c>
      <c r="D140" s="11">
        <v>45365</v>
      </c>
      <c r="E140" s="1">
        <f t="shared" si="14"/>
        <v>3</v>
      </c>
      <c r="F140" s="1">
        <f t="shared" si="15"/>
        <v>2024</v>
      </c>
      <c r="G140" s="9">
        <f t="shared" si="16"/>
        <v>4</v>
      </c>
      <c r="H140" s="9" t="str">
        <f t="shared" si="17"/>
        <v>No Prazo</v>
      </c>
      <c r="I140" s="1">
        <v>86</v>
      </c>
      <c r="J140" s="1" t="s">
        <v>11</v>
      </c>
      <c r="K140" s="1" t="s">
        <v>13</v>
      </c>
      <c r="L140" s="10">
        <v>10631.890590875177</v>
      </c>
    </row>
    <row r="141" spans="1:12" x14ac:dyDescent="0.25">
      <c r="A141" s="11">
        <v>45361</v>
      </c>
      <c r="B141" s="1">
        <f t="shared" si="12"/>
        <v>3</v>
      </c>
      <c r="C141" s="1">
        <f t="shared" si="13"/>
        <v>2024</v>
      </c>
      <c r="D141" s="11">
        <v>45365</v>
      </c>
      <c r="E141" s="1">
        <f t="shared" si="14"/>
        <v>3</v>
      </c>
      <c r="F141" s="1">
        <f t="shared" si="15"/>
        <v>2024</v>
      </c>
      <c r="G141" s="9">
        <f t="shared" si="16"/>
        <v>4</v>
      </c>
      <c r="H141" s="9" t="str">
        <f t="shared" si="17"/>
        <v>No Prazo</v>
      </c>
      <c r="I141" s="1">
        <v>86</v>
      </c>
      <c r="J141" s="1" t="s">
        <v>11</v>
      </c>
      <c r="K141" s="1" t="s">
        <v>13</v>
      </c>
      <c r="L141" s="10">
        <v>10631.890590875177</v>
      </c>
    </row>
    <row r="142" spans="1:12" x14ac:dyDescent="0.25">
      <c r="A142" s="11">
        <v>45362</v>
      </c>
      <c r="B142" s="1">
        <f t="shared" si="12"/>
        <v>3</v>
      </c>
      <c r="C142" s="1">
        <f t="shared" si="13"/>
        <v>2024</v>
      </c>
      <c r="D142" s="11">
        <v>45366</v>
      </c>
      <c r="E142" s="1">
        <f t="shared" si="14"/>
        <v>3</v>
      </c>
      <c r="F142" s="1">
        <f t="shared" si="15"/>
        <v>2024</v>
      </c>
      <c r="G142" s="9">
        <f t="shared" si="16"/>
        <v>4</v>
      </c>
      <c r="H142" s="9" t="str">
        <f t="shared" si="17"/>
        <v>No Prazo</v>
      </c>
      <c r="I142" s="1" t="s">
        <v>21</v>
      </c>
      <c r="J142" s="1" t="s">
        <v>10</v>
      </c>
      <c r="K142" s="1" t="s">
        <v>13</v>
      </c>
      <c r="L142" s="10">
        <v>13741.678179635075</v>
      </c>
    </row>
    <row r="143" spans="1:12" x14ac:dyDescent="0.25">
      <c r="A143" s="11">
        <v>45362</v>
      </c>
      <c r="B143" s="1">
        <f t="shared" si="12"/>
        <v>3</v>
      </c>
      <c r="C143" s="1">
        <f t="shared" si="13"/>
        <v>2024</v>
      </c>
      <c r="D143" s="11">
        <v>45366</v>
      </c>
      <c r="E143" s="1">
        <f t="shared" si="14"/>
        <v>3</v>
      </c>
      <c r="F143" s="1">
        <f t="shared" si="15"/>
        <v>2024</v>
      </c>
      <c r="G143" s="9">
        <f t="shared" si="16"/>
        <v>4</v>
      </c>
      <c r="H143" s="9" t="str">
        <f t="shared" si="17"/>
        <v>No Prazo</v>
      </c>
      <c r="I143" s="1" t="s">
        <v>21</v>
      </c>
      <c r="J143" s="1" t="s">
        <v>10</v>
      </c>
      <c r="K143" s="1" t="s">
        <v>13</v>
      </c>
      <c r="L143" s="10">
        <v>13741.678179635075</v>
      </c>
    </row>
    <row r="144" spans="1:12" x14ac:dyDescent="0.25">
      <c r="A144" s="11">
        <v>45363</v>
      </c>
      <c r="B144" s="1">
        <f t="shared" si="12"/>
        <v>3</v>
      </c>
      <c r="C144" s="1">
        <f t="shared" si="13"/>
        <v>2024</v>
      </c>
      <c r="D144" s="11">
        <v>45363</v>
      </c>
      <c r="E144" s="1">
        <f t="shared" si="14"/>
        <v>3</v>
      </c>
      <c r="F144" s="1">
        <f t="shared" si="15"/>
        <v>2024</v>
      </c>
      <c r="G144" s="9">
        <f t="shared" si="16"/>
        <v>0</v>
      </c>
      <c r="H144" s="9" t="str">
        <f t="shared" si="17"/>
        <v>No Prazo</v>
      </c>
      <c r="I144" s="1" t="s">
        <v>20</v>
      </c>
      <c r="J144" s="1" t="s">
        <v>10</v>
      </c>
      <c r="K144" s="1" t="s">
        <v>13</v>
      </c>
      <c r="L144" s="10">
        <v>46880.258771141416</v>
      </c>
    </row>
    <row r="145" spans="1:12" x14ac:dyDescent="0.25">
      <c r="A145" s="11">
        <v>45363</v>
      </c>
      <c r="B145" s="1">
        <f t="shared" si="12"/>
        <v>3</v>
      </c>
      <c r="C145" s="1">
        <f t="shared" si="13"/>
        <v>2024</v>
      </c>
      <c r="D145" s="11">
        <v>45363</v>
      </c>
      <c r="E145" s="1">
        <f t="shared" si="14"/>
        <v>3</v>
      </c>
      <c r="F145" s="1">
        <f t="shared" si="15"/>
        <v>2024</v>
      </c>
      <c r="G145" s="9">
        <f t="shared" si="16"/>
        <v>0</v>
      </c>
      <c r="H145" s="9" t="str">
        <f t="shared" si="17"/>
        <v>No Prazo</v>
      </c>
      <c r="I145" s="1" t="s">
        <v>20</v>
      </c>
      <c r="J145" s="1" t="s">
        <v>10</v>
      </c>
      <c r="K145" s="1" t="s">
        <v>13</v>
      </c>
      <c r="L145" s="10">
        <v>46880.258771141416</v>
      </c>
    </row>
    <row r="146" spans="1:12" x14ac:dyDescent="0.25">
      <c r="A146" s="11">
        <v>45364</v>
      </c>
      <c r="B146" s="1">
        <f t="shared" si="12"/>
        <v>3</v>
      </c>
      <c r="C146" s="1">
        <f t="shared" si="13"/>
        <v>2024</v>
      </c>
      <c r="D146" s="11">
        <v>45364</v>
      </c>
      <c r="E146" s="1">
        <f t="shared" si="14"/>
        <v>3</v>
      </c>
      <c r="F146" s="1">
        <f t="shared" si="15"/>
        <v>2024</v>
      </c>
      <c r="G146" s="9">
        <f t="shared" si="16"/>
        <v>0</v>
      </c>
      <c r="H146" s="9" t="str">
        <f t="shared" si="17"/>
        <v>No Prazo</v>
      </c>
      <c r="I146" s="1">
        <v>86</v>
      </c>
      <c r="J146" s="1" t="s">
        <v>10</v>
      </c>
      <c r="K146" s="1" t="s">
        <v>13</v>
      </c>
      <c r="L146" s="10">
        <v>24626.471065977388</v>
      </c>
    </row>
    <row r="147" spans="1:12" x14ac:dyDescent="0.25">
      <c r="A147" s="11">
        <v>45364</v>
      </c>
      <c r="B147" s="1">
        <f t="shared" si="12"/>
        <v>3</v>
      </c>
      <c r="C147" s="1">
        <f t="shared" si="13"/>
        <v>2024</v>
      </c>
      <c r="D147" s="11">
        <v>45364</v>
      </c>
      <c r="E147" s="1">
        <f t="shared" si="14"/>
        <v>3</v>
      </c>
      <c r="F147" s="1">
        <f t="shared" si="15"/>
        <v>2024</v>
      </c>
      <c r="G147" s="9">
        <f t="shared" si="16"/>
        <v>0</v>
      </c>
      <c r="H147" s="9" t="str">
        <f t="shared" si="17"/>
        <v>No Prazo</v>
      </c>
      <c r="I147" s="1">
        <v>86</v>
      </c>
      <c r="J147" s="1" t="s">
        <v>10</v>
      </c>
      <c r="K147" s="1" t="s">
        <v>13</v>
      </c>
      <c r="L147" s="10">
        <v>24626.471065977388</v>
      </c>
    </row>
    <row r="148" spans="1:12" x14ac:dyDescent="0.25">
      <c r="A148" s="11">
        <v>45365</v>
      </c>
      <c r="B148" s="1">
        <f t="shared" si="12"/>
        <v>3</v>
      </c>
      <c r="C148" s="1">
        <f t="shared" si="13"/>
        <v>2024</v>
      </c>
      <c r="D148" s="11">
        <v>45365</v>
      </c>
      <c r="E148" s="1">
        <f t="shared" si="14"/>
        <v>3</v>
      </c>
      <c r="F148" s="1">
        <f t="shared" si="15"/>
        <v>2024</v>
      </c>
      <c r="G148" s="9">
        <f t="shared" si="16"/>
        <v>0</v>
      </c>
      <c r="H148" s="9" t="str">
        <f t="shared" si="17"/>
        <v>No Prazo</v>
      </c>
      <c r="I148" s="1" t="s">
        <v>21</v>
      </c>
      <c r="J148" s="1" t="s">
        <v>10</v>
      </c>
      <c r="K148" s="1" t="s">
        <v>13</v>
      </c>
      <c r="L148" s="10">
        <v>37106.394697299649</v>
      </c>
    </row>
    <row r="149" spans="1:12" x14ac:dyDescent="0.25">
      <c r="A149" s="11">
        <v>45365</v>
      </c>
      <c r="B149" s="1">
        <f t="shared" si="12"/>
        <v>3</v>
      </c>
      <c r="C149" s="1">
        <f t="shared" si="13"/>
        <v>2024</v>
      </c>
      <c r="D149" s="11">
        <v>45365</v>
      </c>
      <c r="E149" s="1">
        <f t="shared" si="14"/>
        <v>3</v>
      </c>
      <c r="F149" s="1">
        <f t="shared" si="15"/>
        <v>2024</v>
      </c>
      <c r="G149" s="9">
        <f t="shared" si="16"/>
        <v>0</v>
      </c>
      <c r="H149" s="9" t="str">
        <f t="shared" si="17"/>
        <v>No Prazo</v>
      </c>
      <c r="I149" s="1" t="s">
        <v>21</v>
      </c>
      <c r="J149" s="1" t="s">
        <v>10</v>
      </c>
      <c r="K149" s="1" t="s">
        <v>13</v>
      </c>
      <c r="L149" s="10">
        <v>37106.394697299649</v>
      </c>
    </row>
    <row r="150" spans="1:12" x14ac:dyDescent="0.25">
      <c r="A150" s="11">
        <v>45366</v>
      </c>
      <c r="B150" s="1">
        <f t="shared" si="12"/>
        <v>3</v>
      </c>
      <c r="C150" s="1">
        <f t="shared" si="13"/>
        <v>2024</v>
      </c>
      <c r="D150" s="11">
        <v>45366</v>
      </c>
      <c r="E150" s="1">
        <f t="shared" si="14"/>
        <v>3</v>
      </c>
      <c r="F150" s="1">
        <f t="shared" si="15"/>
        <v>2024</v>
      </c>
      <c r="G150" s="9">
        <f t="shared" si="16"/>
        <v>0</v>
      </c>
      <c r="H150" s="9" t="str">
        <f t="shared" si="17"/>
        <v>No Prazo</v>
      </c>
      <c r="I150" s="1">
        <v>5</v>
      </c>
      <c r="J150" s="1" t="s">
        <v>11</v>
      </c>
      <c r="K150" s="1" t="s">
        <v>13</v>
      </c>
      <c r="L150" s="10">
        <v>42980.873465247387</v>
      </c>
    </row>
    <row r="151" spans="1:12" x14ac:dyDescent="0.25">
      <c r="A151" s="11">
        <v>45366</v>
      </c>
      <c r="B151" s="1">
        <f t="shared" si="12"/>
        <v>3</v>
      </c>
      <c r="C151" s="1">
        <f t="shared" si="13"/>
        <v>2024</v>
      </c>
      <c r="D151" s="11">
        <v>45366</v>
      </c>
      <c r="E151" s="1">
        <f t="shared" si="14"/>
        <v>3</v>
      </c>
      <c r="F151" s="1">
        <f t="shared" si="15"/>
        <v>2024</v>
      </c>
      <c r="G151" s="9">
        <f t="shared" si="16"/>
        <v>0</v>
      </c>
      <c r="H151" s="9" t="str">
        <f t="shared" si="17"/>
        <v>No Prazo</v>
      </c>
      <c r="I151" s="1">
        <v>5</v>
      </c>
      <c r="J151" s="1" t="s">
        <v>11</v>
      </c>
      <c r="K151" s="1" t="s">
        <v>13</v>
      </c>
      <c r="L151" s="10">
        <v>42980.873465247387</v>
      </c>
    </row>
    <row r="152" spans="1:12" x14ac:dyDescent="0.25">
      <c r="A152" s="11">
        <v>45367</v>
      </c>
      <c r="B152" s="1">
        <f t="shared" si="12"/>
        <v>3</v>
      </c>
      <c r="C152" s="1">
        <f t="shared" si="13"/>
        <v>2024</v>
      </c>
      <c r="D152" s="11">
        <v>45390</v>
      </c>
      <c r="E152" s="1">
        <f t="shared" si="14"/>
        <v>4</v>
      </c>
      <c r="F152" s="1">
        <f t="shared" si="15"/>
        <v>2024</v>
      </c>
      <c r="G152" s="9">
        <f t="shared" si="16"/>
        <v>23</v>
      </c>
      <c r="H152" s="9" t="str">
        <f t="shared" si="17"/>
        <v>Em Atraso</v>
      </c>
      <c r="I152" s="1">
        <v>5</v>
      </c>
      <c r="J152" s="1" t="s">
        <v>11</v>
      </c>
      <c r="K152" s="1" t="s">
        <v>13</v>
      </c>
      <c r="L152" s="10">
        <v>14548.936801333062</v>
      </c>
    </row>
    <row r="153" spans="1:12" x14ac:dyDescent="0.25">
      <c r="A153" s="11">
        <v>45367</v>
      </c>
      <c r="B153" s="1">
        <f t="shared" si="12"/>
        <v>3</v>
      </c>
      <c r="C153" s="1">
        <f t="shared" si="13"/>
        <v>2024</v>
      </c>
      <c r="D153" s="11">
        <v>45390</v>
      </c>
      <c r="E153" s="1">
        <f t="shared" si="14"/>
        <v>4</v>
      </c>
      <c r="F153" s="1">
        <f t="shared" si="15"/>
        <v>2024</v>
      </c>
      <c r="G153" s="9">
        <f t="shared" si="16"/>
        <v>23</v>
      </c>
      <c r="H153" s="9" t="str">
        <f t="shared" si="17"/>
        <v>Em Atraso</v>
      </c>
      <c r="I153" s="1">
        <v>5</v>
      </c>
      <c r="J153" s="1" t="s">
        <v>11</v>
      </c>
      <c r="K153" s="1" t="s">
        <v>13</v>
      </c>
      <c r="L153" s="10">
        <v>14548.936801333062</v>
      </c>
    </row>
    <row r="154" spans="1:12" x14ac:dyDescent="0.25">
      <c r="A154" s="11">
        <v>45368</v>
      </c>
      <c r="B154" s="1">
        <f t="shared" si="12"/>
        <v>3</v>
      </c>
      <c r="C154" s="1">
        <f t="shared" si="13"/>
        <v>2024</v>
      </c>
      <c r="D154" s="11">
        <v>45391</v>
      </c>
      <c r="E154" s="1">
        <f t="shared" si="14"/>
        <v>4</v>
      </c>
      <c r="F154" s="1">
        <f t="shared" si="15"/>
        <v>2024</v>
      </c>
      <c r="G154" s="9">
        <f t="shared" si="16"/>
        <v>23</v>
      </c>
      <c r="H154" s="9" t="str">
        <f t="shared" si="17"/>
        <v>Em Atraso</v>
      </c>
      <c r="I154" s="1">
        <v>23</v>
      </c>
      <c r="J154" s="1" t="s">
        <v>11</v>
      </c>
      <c r="K154" s="1" t="s">
        <v>12</v>
      </c>
      <c r="L154" s="10">
        <v>20816.179576934792</v>
      </c>
    </row>
    <row r="155" spans="1:12" x14ac:dyDescent="0.25">
      <c r="A155" s="11">
        <v>45368</v>
      </c>
      <c r="B155" s="1">
        <f t="shared" si="12"/>
        <v>3</v>
      </c>
      <c r="C155" s="1">
        <f t="shared" si="13"/>
        <v>2024</v>
      </c>
      <c r="D155" s="11">
        <v>45391</v>
      </c>
      <c r="E155" s="1">
        <f t="shared" si="14"/>
        <v>4</v>
      </c>
      <c r="F155" s="1">
        <f t="shared" si="15"/>
        <v>2024</v>
      </c>
      <c r="G155" s="9">
        <f t="shared" si="16"/>
        <v>23</v>
      </c>
      <c r="H155" s="9" t="str">
        <f t="shared" si="17"/>
        <v>Em Atraso</v>
      </c>
      <c r="I155" s="1">
        <v>23</v>
      </c>
      <c r="J155" s="1" t="s">
        <v>11</v>
      </c>
      <c r="K155" s="1" t="s">
        <v>12</v>
      </c>
      <c r="L155" s="10">
        <v>20816.179576934792</v>
      </c>
    </row>
    <row r="156" spans="1:12" x14ac:dyDescent="0.25">
      <c r="A156" s="11">
        <v>45369</v>
      </c>
      <c r="B156" s="1">
        <f t="shared" si="12"/>
        <v>3</v>
      </c>
      <c r="C156" s="1">
        <f t="shared" si="13"/>
        <v>2024</v>
      </c>
      <c r="D156" s="11">
        <v>45392</v>
      </c>
      <c r="E156" s="1">
        <f t="shared" si="14"/>
        <v>4</v>
      </c>
      <c r="F156" s="1">
        <f t="shared" si="15"/>
        <v>2024</v>
      </c>
      <c r="G156" s="9">
        <f t="shared" si="16"/>
        <v>23</v>
      </c>
      <c r="H156" s="9" t="str">
        <f t="shared" si="17"/>
        <v>Em Atraso</v>
      </c>
      <c r="I156" s="1">
        <v>23</v>
      </c>
      <c r="J156" s="1" t="s">
        <v>11</v>
      </c>
      <c r="K156" s="1" t="s">
        <v>13</v>
      </c>
      <c r="L156" s="10">
        <v>38967.524410551843</v>
      </c>
    </row>
    <row r="157" spans="1:12" x14ac:dyDescent="0.25">
      <c r="A157" s="11">
        <v>45369</v>
      </c>
      <c r="B157" s="1">
        <f t="shared" si="12"/>
        <v>3</v>
      </c>
      <c r="C157" s="1">
        <f t="shared" si="13"/>
        <v>2024</v>
      </c>
      <c r="D157" s="11">
        <v>45392</v>
      </c>
      <c r="E157" s="1">
        <f t="shared" si="14"/>
        <v>4</v>
      </c>
      <c r="F157" s="1">
        <f t="shared" si="15"/>
        <v>2024</v>
      </c>
      <c r="G157" s="9">
        <f t="shared" si="16"/>
        <v>23</v>
      </c>
      <c r="H157" s="9" t="str">
        <f t="shared" si="17"/>
        <v>Em Atraso</v>
      </c>
      <c r="I157" s="1">
        <v>23</v>
      </c>
      <c r="J157" s="1" t="s">
        <v>11</v>
      </c>
      <c r="K157" s="1" t="s">
        <v>13</v>
      </c>
      <c r="L157" s="10">
        <v>38967.524410551843</v>
      </c>
    </row>
    <row r="158" spans="1:12" x14ac:dyDescent="0.25">
      <c r="A158" s="11">
        <v>45370</v>
      </c>
      <c r="B158" s="1">
        <f t="shared" si="12"/>
        <v>3</v>
      </c>
      <c r="C158" s="1">
        <f t="shared" si="13"/>
        <v>2024</v>
      </c>
      <c r="D158" s="11">
        <v>45393</v>
      </c>
      <c r="E158" s="1">
        <f t="shared" si="14"/>
        <v>4</v>
      </c>
      <c r="F158" s="1">
        <f t="shared" si="15"/>
        <v>2024</v>
      </c>
      <c r="G158" s="9">
        <f t="shared" si="16"/>
        <v>23</v>
      </c>
      <c r="H158" s="9" t="str">
        <f t="shared" si="17"/>
        <v>Em Atraso</v>
      </c>
      <c r="I158" s="1">
        <v>2</v>
      </c>
      <c r="J158" s="1" t="s">
        <v>10</v>
      </c>
      <c r="K158" s="1" t="s">
        <v>12</v>
      </c>
      <c r="L158" s="10">
        <v>12911.046650816881</v>
      </c>
    </row>
    <row r="159" spans="1:12" x14ac:dyDescent="0.25">
      <c r="A159" s="11">
        <v>45370</v>
      </c>
      <c r="B159" s="1">
        <f t="shared" si="12"/>
        <v>3</v>
      </c>
      <c r="C159" s="1">
        <f t="shared" si="13"/>
        <v>2024</v>
      </c>
      <c r="D159" s="11">
        <v>45393</v>
      </c>
      <c r="E159" s="1">
        <f t="shared" si="14"/>
        <v>4</v>
      </c>
      <c r="F159" s="1">
        <f t="shared" si="15"/>
        <v>2024</v>
      </c>
      <c r="G159" s="9">
        <f t="shared" si="16"/>
        <v>23</v>
      </c>
      <c r="H159" s="9" t="str">
        <f t="shared" si="17"/>
        <v>Em Atraso</v>
      </c>
      <c r="I159" s="1">
        <v>2</v>
      </c>
      <c r="J159" s="1" t="s">
        <v>10</v>
      </c>
      <c r="K159" s="1" t="s">
        <v>12</v>
      </c>
      <c r="L159" s="10">
        <v>12911.046650816881</v>
      </c>
    </row>
    <row r="160" spans="1:12" x14ac:dyDescent="0.25">
      <c r="A160" s="11">
        <v>45371</v>
      </c>
      <c r="B160" s="1">
        <f t="shared" si="12"/>
        <v>3</v>
      </c>
      <c r="C160" s="1">
        <f t="shared" si="13"/>
        <v>2024</v>
      </c>
      <c r="D160" s="11">
        <v>45390</v>
      </c>
      <c r="E160" s="1">
        <f t="shared" si="14"/>
        <v>4</v>
      </c>
      <c r="F160" s="1">
        <f t="shared" si="15"/>
        <v>2024</v>
      </c>
      <c r="G160" s="9">
        <f t="shared" si="16"/>
        <v>19</v>
      </c>
      <c r="H160" s="9" t="str">
        <f t="shared" si="17"/>
        <v>Em Atraso</v>
      </c>
      <c r="I160" s="1">
        <v>5</v>
      </c>
      <c r="J160" s="1" t="s">
        <v>11</v>
      </c>
      <c r="K160" s="1" t="s">
        <v>13</v>
      </c>
      <c r="L160" s="10">
        <v>45749.332322226401</v>
      </c>
    </row>
    <row r="161" spans="1:12" x14ac:dyDescent="0.25">
      <c r="A161" s="11">
        <v>45371</v>
      </c>
      <c r="B161" s="1">
        <f t="shared" si="12"/>
        <v>3</v>
      </c>
      <c r="C161" s="1">
        <f t="shared" si="13"/>
        <v>2024</v>
      </c>
      <c r="D161" s="11">
        <v>45390</v>
      </c>
      <c r="E161" s="1">
        <f t="shared" si="14"/>
        <v>4</v>
      </c>
      <c r="F161" s="1">
        <f t="shared" si="15"/>
        <v>2024</v>
      </c>
      <c r="G161" s="9">
        <f t="shared" si="16"/>
        <v>19</v>
      </c>
      <c r="H161" s="9" t="str">
        <f t="shared" si="17"/>
        <v>Em Atraso</v>
      </c>
      <c r="I161" s="1">
        <v>5</v>
      </c>
      <c r="J161" s="1" t="s">
        <v>11</v>
      </c>
      <c r="K161" s="1" t="s">
        <v>13</v>
      </c>
      <c r="L161" s="10">
        <v>45749.332322226401</v>
      </c>
    </row>
    <row r="162" spans="1:12" x14ac:dyDescent="0.25">
      <c r="A162" s="11">
        <v>45372</v>
      </c>
      <c r="B162" s="1">
        <f t="shared" si="12"/>
        <v>3</v>
      </c>
      <c r="C162" s="1">
        <f t="shared" si="13"/>
        <v>2024</v>
      </c>
      <c r="D162" s="11">
        <v>45391</v>
      </c>
      <c r="E162" s="1">
        <f t="shared" si="14"/>
        <v>4</v>
      </c>
      <c r="F162" s="1">
        <f t="shared" si="15"/>
        <v>2024</v>
      </c>
      <c r="G162" s="9">
        <f t="shared" si="16"/>
        <v>19</v>
      </c>
      <c r="H162" s="9" t="str">
        <f t="shared" si="17"/>
        <v>Em Atraso</v>
      </c>
      <c r="I162" s="1" t="s">
        <v>20</v>
      </c>
      <c r="J162" s="1" t="s">
        <v>10</v>
      </c>
      <c r="K162" s="1" t="s">
        <v>12</v>
      </c>
      <c r="L162" s="10">
        <v>15605.476689966252</v>
      </c>
    </row>
    <row r="163" spans="1:12" x14ac:dyDescent="0.25">
      <c r="A163" s="11">
        <v>45372</v>
      </c>
      <c r="B163" s="1">
        <f t="shared" si="12"/>
        <v>3</v>
      </c>
      <c r="C163" s="1">
        <f t="shared" si="13"/>
        <v>2024</v>
      </c>
      <c r="D163" s="11">
        <v>45391</v>
      </c>
      <c r="E163" s="1">
        <f t="shared" si="14"/>
        <v>4</v>
      </c>
      <c r="F163" s="1">
        <f t="shared" si="15"/>
        <v>2024</v>
      </c>
      <c r="G163" s="9">
        <f t="shared" si="16"/>
        <v>19</v>
      </c>
      <c r="H163" s="9" t="str">
        <f t="shared" si="17"/>
        <v>Em Atraso</v>
      </c>
      <c r="I163" s="1" t="s">
        <v>20</v>
      </c>
      <c r="J163" s="1" t="s">
        <v>10</v>
      </c>
      <c r="K163" s="1" t="s">
        <v>12</v>
      </c>
      <c r="L163" s="10">
        <v>15605.476689966252</v>
      </c>
    </row>
    <row r="164" spans="1:12" x14ac:dyDescent="0.25">
      <c r="A164" s="11">
        <v>45373</v>
      </c>
      <c r="B164" s="1">
        <f t="shared" si="12"/>
        <v>3</v>
      </c>
      <c r="C164" s="1">
        <f t="shared" si="13"/>
        <v>2024</v>
      </c>
      <c r="D164" s="11">
        <v>45392</v>
      </c>
      <c r="E164" s="1">
        <f t="shared" si="14"/>
        <v>4</v>
      </c>
      <c r="F164" s="1">
        <f t="shared" si="15"/>
        <v>2024</v>
      </c>
      <c r="G164" s="9">
        <f t="shared" si="16"/>
        <v>19</v>
      </c>
      <c r="H164" s="9" t="str">
        <f t="shared" si="17"/>
        <v>Em Atraso</v>
      </c>
      <c r="I164" s="1">
        <v>5</v>
      </c>
      <c r="J164" s="1" t="s">
        <v>10</v>
      </c>
      <c r="K164" s="1" t="s">
        <v>13</v>
      </c>
      <c r="L164" s="10">
        <v>35028.599259046212</v>
      </c>
    </row>
    <row r="165" spans="1:12" x14ac:dyDescent="0.25">
      <c r="A165" s="11">
        <v>45373</v>
      </c>
      <c r="B165" s="1">
        <f t="shared" si="12"/>
        <v>3</v>
      </c>
      <c r="C165" s="1">
        <f t="shared" si="13"/>
        <v>2024</v>
      </c>
      <c r="D165" s="11">
        <v>45392</v>
      </c>
      <c r="E165" s="1">
        <f t="shared" si="14"/>
        <v>4</v>
      </c>
      <c r="F165" s="1">
        <f t="shared" si="15"/>
        <v>2024</v>
      </c>
      <c r="G165" s="9">
        <f t="shared" si="16"/>
        <v>19</v>
      </c>
      <c r="H165" s="9" t="str">
        <f t="shared" si="17"/>
        <v>Em Atraso</v>
      </c>
      <c r="I165" s="1">
        <v>5</v>
      </c>
      <c r="J165" s="1" t="s">
        <v>10</v>
      </c>
      <c r="K165" s="1" t="s">
        <v>13</v>
      </c>
      <c r="L165" s="10">
        <v>35028.599259046212</v>
      </c>
    </row>
    <row r="166" spans="1:12" x14ac:dyDescent="0.25">
      <c r="A166" s="11">
        <v>45374</v>
      </c>
      <c r="B166" s="1">
        <f t="shared" si="12"/>
        <v>3</v>
      </c>
      <c r="C166" s="1">
        <f t="shared" si="13"/>
        <v>2024</v>
      </c>
      <c r="D166" s="11">
        <v>45393</v>
      </c>
      <c r="E166" s="1">
        <f t="shared" si="14"/>
        <v>4</v>
      </c>
      <c r="F166" s="1">
        <f t="shared" si="15"/>
        <v>2024</v>
      </c>
      <c r="G166" s="9">
        <f t="shared" si="16"/>
        <v>19</v>
      </c>
      <c r="H166" s="9" t="str">
        <f t="shared" si="17"/>
        <v>Em Atraso</v>
      </c>
      <c r="I166" s="1">
        <v>5</v>
      </c>
      <c r="J166" s="1" t="s">
        <v>10</v>
      </c>
      <c r="K166" s="1" t="s">
        <v>12</v>
      </c>
      <c r="L166" s="10">
        <v>84795.722835783788</v>
      </c>
    </row>
    <row r="167" spans="1:12" x14ac:dyDescent="0.25">
      <c r="A167" s="11">
        <v>45374</v>
      </c>
      <c r="B167" s="1">
        <f t="shared" si="12"/>
        <v>3</v>
      </c>
      <c r="C167" s="1">
        <f t="shared" si="13"/>
        <v>2024</v>
      </c>
      <c r="D167" s="11">
        <v>45393</v>
      </c>
      <c r="E167" s="1">
        <f t="shared" si="14"/>
        <v>4</v>
      </c>
      <c r="F167" s="1">
        <f t="shared" si="15"/>
        <v>2024</v>
      </c>
      <c r="G167" s="9">
        <f t="shared" si="16"/>
        <v>19</v>
      </c>
      <c r="H167" s="9" t="str">
        <f t="shared" si="17"/>
        <v>Em Atraso</v>
      </c>
      <c r="I167" s="1">
        <v>5</v>
      </c>
      <c r="J167" s="1" t="s">
        <v>10</v>
      </c>
      <c r="K167" s="1" t="s">
        <v>12</v>
      </c>
      <c r="L167" s="10">
        <v>84795.722835783788</v>
      </c>
    </row>
    <row r="168" spans="1:12" x14ac:dyDescent="0.25">
      <c r="A168" s="11">
        <v>45375</v>
      </c>
      <c r="B168" s="1">
        <f t="shared" si="12"/>
        <v>3</v>
      </c>
      <c r="C168" s="1">
        <f t="shared" si="13"/>
        <v>2024</v>
      </c>
      <c r="D168" s="11">
        <v>45390</v>
      </c>
      <c r="E168" s="1">
        <f t="shared" si="14"/>
        <v>4</v>
      </c>
      <c r="F168" s="1">
        <f t="shared" si="15"/>
        <v>2024</v>
      </c>
      <c r="G168" s="9">
        <f t="shared" si="16"/>
        <v>15</v>
      </c>
      <c r="H168" s="9" t="str">
        <f t="shared" si="17"/>
        <v>Em Atraso</v>
      </c>
      <c r="I168" s="1">
        <v>23</v>
      </c>
      <c r="J168" s="1" t="s">
        <v>10</v>
      </c>
      <c r="K168" s="1" t="s">
        <v>12</v>
      </c>
      <c r="L168" s="10">
        <v>44360.342936189234</v>
      </c>
    </row>
    <row r="169" spans="1:12" x14ac:dyDescent="0.25">
      <c r="A169" s="11">
        <v>45375</v>
      </c>
      <c r="B169" s="1">
        <f t="shared" si="12"/>
        <v>3</v>
      </c>
      <c r="C169" s="1">
        <f t="shared" si="13"/>
        <v>2024</v>
      </c>
      <c r="D169" s="11">
        <v>45390</v>
      </c>
      <c r="E169" s="1">
        <f t="shared" si="14"/>
        <v>4</v>
      </c>
      <c r="F169" s="1">
        <f t="shared" si="15"/>
        <v>2024</v>
      </c>
      <c r="G169" s="9">
        <f t="shared" si="16"/>
        <v>15</v>
      </c>
      <c r="H169" s="9" t="str">
        <f t="shared" si="17"/>
        <v>Em Atraso</v>
      </c>
      <c r="I169" s="1">
        <v>23</v>
      </c>
      <c r="J169" s="1" t="s">
        <v>10</v>
      </c>
      <c r="K169" s="1" t="s">
        <v>12</v>
      </c>
      <c r="L169" s="10">
        <v>44360.342936189234</v>
      </c>
    </row>
    <row r="170" spans="1:12" x14ac:dyDescent="0.25">
      <c r="A170" s="11">
        <v>45376</v>
      </c>
      <c r="B170" s="1">
        <f t="shared" si="12"/>
        <v>3</v>
      </c>
      <c r="C170" s="1">
        <f t="shared" si="13"/>
        <v>2024</v>
      </c>
      <c r="D170" s="11">
        <v>45391</v>
      </c>
      <c r="E170" s="1">
        <f t="shared" si="14"/>
        <v>4</v>
      </c>
      <c r="F170" s="1">
        <f t="shared" si="15"/>
        <v>2024</v>
      </c>
      <c r="G170" s="9">
        <f t="shared" si="16"/>
        <v>15</v>
      </c>
      <c r="H170" s="9" t="str">
        <f t="shared" si="17"/>
        <v>Em Atraso</v>
      </c>
      <c r="I170" s="1" t="s">
        <v>20</v>
      </c>
      <c r="J170" s="1" t="s">
        <v>10</v>
      </c>
      <c r="K170" s="1" t="s">
        <v>12</v>
      </c>
      <c r="L170" s="10">
        <v>2796.8389570668605</v>
      </c>
    </row>
    <row r="171" spans="1:12" x14ac:dyDescent="0.25">
      <c r="A171" s="11">
        <v>45376</v>
      </c>
      <c r="B171" s="1">
        <f t="shared" si="12"/>
        <v>3</v>
      </c>
      <c r="C171" s="1">
        <f t="shared" si="13"/>
        <v>2024</v>
      </c>
      <c r="D171" s="11">
        <v>45391</v>
      </c>
      <c r="E171" s="1">
        <f t="shared" si="14"/>
        <v>4</v>
      </c>
      <c r="F171" s="1">
        <f t="shared" si="15"/>
        <v>2024</v>
      </c>
      <c r="G171" s="9">
        <f t="shared" si="16"/>
        <v>15</v>
      </c>
      <c r="H171" s="9" t="str">
        <f t="shared" si="17"/>
        <v>Em Atraso</v>
      </c>
      <c r="I171" s="1" t="s">
        <v>20</v>
      </c>
      <c r="J171" s="1" t="s">
        <v>10</v>
      </c>
      <c r="K171" s="1" t="s">
        <v>12</v>
      </c>
      <c r="L171" s="10">
        <v>2796.8389570668605</v>
      </c>
    </row>
    <row r="172" spans="1:12" x14ac:dyDescent="0.25">
      <c r="A172" s="11">
        <v>45377</v>
      </c>
      <c r="B172" s="1">
        <f t="shared" si="12"/>
        <v>3</v>
      </c>
      <c r="C172" s="1">
        <f t="shared" si="13"/>
        <v>2024</v>
      </c>
      <c r="D172" s="11">
        <v>45392</v>
      </c>
      <c r="E172" s="1">
        <f t="shared" si="14"/>
        <v>4</v>
      </c>
      <c r="F172" s="1">
        <f t="shared" si="15"/>
        <v>2024</v>
      </c>
      <c r="G172" s="9">
        <f t="shared" si="16"/>
        <v>15</v>
      </c>
      <c r="H172" s="9" t="str">
        <f t="shared" si="17"/>
        <v>Em Atraso</v>
      </c>
      <c r="I172" s="1">
        <v>6</v>
      </c>
      <c r="J172" s="1" t="s">
        <v>10</v>
      </c>
      <c r="K172" s="1" t="s">
        <v>13</v>
      </c>
      <c r="L172" s="10">
        <v>26701.207445646723</v>
      </c>
    </row>
    <row r="173" spans="1:12" x14ac:dyDescent="0.25">
      <c r="A173" s="11">
        <v>45377</v>
      </c>
      <c r="B173" s="1">
        <f t="shared" si="12"/>
        <v>3</v>
      </c>
      <c r="C173" s="1">
        <f t="shared" si="13"/>
        <v>2024</v>
      </c>
      <c r="D173" s="11">
        <v>45392</v>
      </c>
      <c r="E173" s="1">
        <f t="shared" si="14"/>
        <v>4</v>
      </c>
      <c r="F173" s="1">
        <f t="shared" si="15"/>
        <v>2024</v>
      </c>
      <c r="G173" s="9">
        <f t="shared" si="16"/>
        <v>15</v>
      </c>
      <c r="H173" s="9" t="str">
        <f t="shared" si="17"/>
        <v>Em Atraso</v>
      </c>
      <c r="I173" s="1">
        <v>6</v>
      </c>
      <c r="J173" s="1" t="s">
        <v>10</v>
      </c>
      <c r="K173" s="1" t="s">
        <v>13</v>
      </c>
      <c r="L173" s="10">
        <v>26701.207445646723</v>
      </c>
    </row>
    <row r="174" spans="1:12" x14ac:dyDescent="0.25">
      <c r="A174" s="11">
        <v>45378</v>
      </c>
      <c r="B174" s="1">
        <f t="shared" si="12"/>
        <v>3</v>
      </c>
      <c r="C174" s="1">
        <f t="shared" si="13"/>
        <v>2024</v>
      </c>
      <c r="D174" s="11">
        <v>45393</v>
      </c>
      <c r="E174" s="1">
        <f t="shared" si="14"/>
        <v>4</v>
      </c>
      <c r="F174" s="1">
        <f t="shared" si="15"/>
        <v>2024</v>
      </c>
      <c r="G174" s="9">
        <f t="shared" si="16"/>
        <v>15</v>
      </c>
      <c r="H174" s="9" t="str">
        <f t="shared" si="17"/>
        <v>Em Atraso</v>
      </c>
      <c r="I174" s="1" t="s">
        <v>20</v>
      </c>
      <c r="J174" s="1" t="s">
        <v>10</v>
      </c>
      <c r="K174" s="1" t="s">
        <v>12</v>
      </c>
      <c r="L174" s="10">
        <v>81015.278731380298</v>
      </c>
    </row>
    <row r="175" spans="1:12" x14ac:dyDescent="0.25">
      <c r="A175" s="11">
        <v>45378</v>
      </c>
      <c r="B175" s="1">
        <f t="shared" si="12"/>
        <v>3</v>
      </c>
      <c r="C175" s="1">
        <f t="shared" si="13"/>
        <v>2024</v>
      </c>
      <c r="D175" s="11">
        <v>45393</v>
      </c>
      <c r="E175" s="1">
        <f t="shared" si="14"/>
        <v>4</v>
      </c>
      <c r="F175" s="1">
        <f t="shared" si="15"/>
        <v>2024</v>
      </c>
      <c r="G175" s="9">
        <f t="shared" si="16"/>
        <v>15</v>
      </c>
      <c r="H175" s="9" t="str">
        <f t="shared" si="17"/>
        <v>Em Atraso</v>
      </c>
      <c r="I175" s="1" t="s">
        <v>20</v>
      </c>
      <c r="J175" s="1" t="s">
        <v>10</v>
      </c>
      <c r="K175" s="1" t="s">
        <v>12</v>
      </c>
      <c r="L175" s="10">
        <v>81015.278731380298</v>
      </c>
    </row>
    <row r="176" spans="1:12" x14ac:dyDescent="0.25">
      <c r="A176" s="11">
        <v>45379</v>
      </c>
      <c r="B176" s="1">
        <f t="shared" si="12"/>
        <v>3</v>
      </c>
      <c r="C176" s="1">
        <f t="shared" si="13"/>
        <v>2024</v>
      </c>
      <c r="D176" s="11">
        <v>45390</v>
      </c>
      <c r="E176" s="1">
        <f t="shared" si="14"/>
        <v>4</v>
      </c>
      <c r="F176" s="1">
        <f t="shared" si="15"/>
        <v>2024</v>
      </c>
      <c r="G176" s="9">
        <f t="shared" si="16"/>
        <v>11</v>
      </c>
      <c r="H176" s="9" t="str">
        <f t="shared" si="17"/>
        <v>Em Atraso</v>
      </c>
      <c r="I176" s="1" t="s">
        <v>20</v>
      </c>
      <c r="J176" s="1" t="s">
        <v>10</v>
      </c>
      <c r="K176" s="1" t="s">
        <v>13</v>
      </c>
      <c r="L176" s="10">
        <v>33845.435724735027</v>
      </c>
    </row>
    <row r="177" spans="1:12" x14ac:dyDescent="0.25">
      <c r="A177" s="11">
        <v>45379</v>
      </c>
      <c r="B177" s="1">
        <f t="shared" si="12"/>
        <v>3</v>
      </c>
      <c r="C177" s="1">
        <f t="shared" si="13"/>
        <v>2024</v>
      </c>
      <c r="D177" s="11">
        <v>45390</v>
      </c>
      <c r="E177" s="1">
        <f t="shared" si="14"/>
        <v>4</v>
      </c>
      <c r="F177" s="1">
        <f t="shared" si="15"/>
        <v>2024</v>
      </c>
      <c r="G177" s="9">
        <f t="shared" si="16"/>
        <v>11</v>
      </c>
      <c r="H177" s="9" t="str">
        <f t="shared" si="17"/>
        <v>Em Atraso</v>
      </c>
      <c r="I177" s="1" t="s">
        <v>20</v>
      </c>
      <c r="J177" s="1" t="s">
        <v>10</v>
      </c>
      <c r="K177" s="1" t="s">
        <v>13</v>
      </c>
      <c r="L177" s="10">
        <v>33845.435724735027</v>
      </c>
    </row>
    <row r="178" spans="1:12" x14ac:dyDescent="0.25">
      <c r="A178" s="11">
        <v>45380</v>
      </c>
      <c r="B178" s="1">
        <f t="shared" si="12"/>
        <v>3</v>
      </c>
      <c r="C178" s="1">
        <f t="shared" si="13"/>
        <v>2024</v>
      </c>
      <c r="D178" s="11">
        <v>45391</v>
      </c>
      <c r="E178" s="1">
        <f t="shared" si="14"/>
        <v>4</v>
      </c>
      <c r="F178" s="1">
        <f t="shared" si="15"/>
        <v>2024</v>
      </c>
      <c r="G178" s="9">
        <f t="shared" si="16"/>
        <v>11</v>
      </c>
      <c r="H178" s="9" t="str">
        <f t="shared" si="17"/>
        <v>Em Atraso</v>
      </c>
      <c r="I178" s="1">
        <v>86</v>
      </c>
      <c r="J178" s="1" t="s">
        <v>10</v>
      </c>
      <c r="K178" s="1" t="s">
        <v>12</v>
      </c>
      <c r="L178" s="10">
        <v>43021.140583256667</v>
      </c>
    </row>
    <row r="179" spans="1:12" x14ac:dyDescent="0.25">
      <c r="A179" s="11">
        <v>45380</v>
      </c>
      <c r="B179" s="1">
        <f t="shared" si="12"/>
        <v>3</v>
      </c>
      <c r="C179" s="1">
        <f t="shared" si="13"/>
        <v>2024</v>
      </c>
      <c r="D179" s="11">
        <v>45391</v>
      </c>
      <c r="E179" s="1">
        <f t="shared" si="14"/>
        <v>4</v>
      </c>
      <c r="F179" s="1">
        <f t="shared" si="15"/>
        <v>2024</v>
      </c>
      <c r="G179" s="9">
        <f t="shared" si="16"/>
        <v>11</v>
      </c>
      <c r="H179" s="9" t="str">
        <f t="shared" si="17"/>
        <v>Em Atraso</v>
      </c>
      <c r="I179" s="1">
        <v>86</v>
      </c>
      <c r="J179" s="1" t="s">
        <v>10</v>
      </c>
      <c r="K179" s="1" t="s">
        <v>12</v>
      </c>
      <c r="L179" s="10">
        <v>43021.140583256667</v>
      </c>
    </row>
    <row r="180" spans="1:12" x14ac:dyDescent="0.25">
      <c r="A180" s="11">
        <v>45381</v>
      </c>
      <c r="B180" s="1">
        <f t="shared" si="12"/>
        <v>3</v>
      </c>
      <c r="C180" s="1">
        <f t="shared" si="13"/>
        <v>2024</v>
      </c>
      <c r="D180" s="11">
        <v>45392</v>
      </c>
      <c r="E180" s="1">
        <f t="shared" si="14"/>
        <v>4</v>
      </c>
      <c r="F180" s="1">
        <f t="shared" si="15"/>
        <v>2024</v>
      </c>
      <c r="G180" s="9">
        <f t="shared" si="16"/>
        <v>11</v>
      </c>
      <c r="H180" s="9" t="str">
        <f t="shared" si="17"/>
        <v>Em Atraso</v>
      </c>
      <c r="I180" s="1" t="s">
        <v>21</v>
      </c>
      <c r="J180" s="1" t="s">
        <v>10</v>
      </c>
      <c r="K180" s="1" t="s">
        <v>13</v>
      </c>
      <c r="L180" s="10">
        <v>82851.761963397308</v>
      </c>
    </row>
    <row r="181" spans="1:12" x14ac:dyDescent="0.25">
      <c r="A181" s="11">
        <v>45381</v>
      </c>
      <c r="B181" s="1">
        <f t="shared" si="12"/>
        <v>3</v>
      </c>
      <c r="C181" s="1">
        <f t="shared" si="13"/>
        <v>2024</v>
      </c>
      <c r="D181" s="11">
        <v>45392</v>
      </c>
      <c r="E181" s="1">
        <f t="shared" si="14"/>
        <v>4</v>
      </c>
      <c r="F181" s="1">
        <f t="shared" si="15"/>
        <v>2024</v>
      </c>
      <c r="G181" s="9">
        <f t="shared" si="16"/>
        <v>11</v>
      </c>
      <c r="H181" s="9" t="str">
        <f t="shared" si="17"/>
        <v>Em Atraso</v>
      </c>
      <c r="I181" s="1" t="s">
        <v>21</v>
      </c>
      <c r="J181" s="1" t="s">
        <v>10</v>
      </c>
      <c r="K181" s="1" t="s">
        <v>13</v>
      </c>
      <c r="L181" s="10">
        <v>82851.761963397308</v>
      </c>
    </row>
    <row r="182" spans="1:12" x14ac:dyDescent="0.25">
      <c r="A182" s="11">
        <v>45382</v>
      </c>
      <c r="B182" s="1">
        <f t="shared" si="12"/>
        <v>3</v>
      </c>
      <c r="C182" s="1">
        <f t="shared" si="13"/>
        <v>2024</v>
      </c>
      <c r="D182" s="11">
        <v>45393</v>
      </c>
      <c r="E182" s="1">
        <f t="shared" si="14"/>
        <v>4</v>
      </c>
      <c r="F182" s="1">
        <f t="shared" si="15"/>
        <v>2024</v>
      </c>
      <c r="G182" s="9">
        <f t="shared" si="16"/>
        <v>11</v>
      </c>
      <c r="H182" s="9" t="str">
        <f t="shared" si="17"/>
        <v>Em Atraso</v>
      </c>
      <c r="I182" s="1" t="s">
        <v>20</v>
      </c>
      <c r="J182" s="1" t="s">
        <v>10</v>
      </c>
      <c r="K182" s="1" t="s">
        <v>13</v>
      </c>
      <c r="L182" s="10">
        <v>80230.400892329781</v>
      </c>
    </row>
    <row r="183" spans="1:12" x14ac:dyDescent="0.25">
      <c r="A183" s="11">
        <v>45382</v>
      </c>
      <c r="B183" s="1">
        <f t="shared" si="12"/>
        <v>3</v>
      </c>
      <c r="C183" s="1">
        <f t="shared" si="13"/>
        <v>2024</v>
      </c>
      <c r="D183" s="11">
        <v>45393</v>
      </c>
      <c r="E183" s="1">
        <f t="shared" si="14"/>
        <v>4</v>
      </c>
      <c r="F183" s="1">
        <f t="shared" si="15"/>
        <v>2024</v>
      </c>
      <c r="G183" s="9">
        <f t="shared" si="16"/>
        <v>11</v>
      </c>
      <c r="H183" s="9" t="str">
        <f t="shared" si="17"/>
        <v>Em Atraso</v>
      </c>
      <c r="I183" s="1" t="s">
        <v>20</v>
      </c>
      <c r="J183" s="1" t="s">
        <v>10</v>
      </c>
      <c r="K183" s="1" t="s">
        <v>13</v>
      </c>
      <c r="L183" s="10">
        <v>80230.400892329781</v>
      </c>
    </row>
    <row r="184" spans="1:12" x14ac:dyDescent="0.25">
      <c r="A184" s="11">
        <v>45383</v>
      </c>
      <c r="B184" s="1">
        <f t="shared" si="12"/>
        <v>4</v>
      </c>
      <c r="C184" s="1">
        <f t="shared" si="13"/>
        <v>2024</v>
      </c>
      <c r="D184" s="11">
        <v>45390</v>
      </c>
      <c r="E184" s="1">
        <f t="shared" si="14"/>
        <v>4</v>
      </c>
      <c r="F184" s="1">
        <f t="shared" si="15"/>
        <v>2024</v>
      </c>
      <c r="G184" s="9">
        <f t="shared" si="16"/>
        <v>7</v>
      </c>
      <c r="H184" s="9" t="str">
        <f t="shared" si="17"/>
        <v>Em Atraso</v>
      </c>
      <c r="I184" s="1">
        <v>86</v>
      </c>
      <c r="J184" s="1" t="s">
        <v>10</v>
      </c>
      <c r="K184" s="1" t="s">
        <v>13</v>
      </c>
      <c r="L184" s="10">
        <v>48852.922078856376</v>
      </c>
    </row>
    <row r="185" spans="1:12" x14ac:dyDescent="0.25">
      <c r="A185" s="11">
        <v>45383</v>
      </c>
      <c r="B185" s="1">
        <f t="shared" si="12"/>
        <v>4</v>
      </c>
      <c r="C185" s="1">
        <f t="shared" si="13"/>
        <v>2024</v>
      </c>
      <c r="D185" s="11">
        <v>45390</v>
      </c>
      <c r="E185" s="1">
        <f t="shared" si="14"/>
        <v>4</v>
      </c>
      <c r="F185" s="1">
        <f t="shared" si="15"/>
        <v>2024</v>
      </c>
      <c r="G185" s="9">
        <f t="shared" si="16"/>
        <v>7</v>
      </c>
      <c r="H185" s="9" t="str">
        <f t="shared" si="17"/>
        <v>Em Atraso</v>
      </c>
      <c r="I185" s="1">
        <v>86</v>
      </c>
      <c r="J185" s="1" t="s">
        <v>10</v>
      </c>
      <c r="K185" s="1" t="s">
        <v>13</v>
      </c>
      <c r="L185" s="10">
        <v>48852.922078856376</v>
      </c>
    </row>
    <row r="186" spans="1:12" x14ac:dyDescent="0.25">
      <c r="A186" s="11">
        <v>45384</v>
      </c>
      <c r="B186" s="1">
        <f t="shared" si="12"/>
        <v>4</v>
      </c>
      <c r="C186" s="1">
        <f t="shared" si="13"/>
        <v>2024</v>
      </c>
      <c r="D186" s="11">
        <v>45391</v>
      </c>
      <c r="E186" s="1">
        <f t="shared" si="14"/>
        <v>4</v>
      </c>
      <c r="F186" s="1">
        <f t="shared" si="15"/>
        <v>2024</v>
      </c>
      <c r="G186" s="9">
        <f t="shared" si="16"/>
        <v>7</v>
      </c>
      <c r="H186" s="9" t="str">
        <f t="shared" si="17"/>
        <v>Em Atraso</v>
      </c>
      <c r="I186" s="1">
        <v>2</v>
      </c>
      <c r="J186" s="1" t="s">
        <v>10</v>
      </c>
      <c r="K186" s="1" t="s">
        <v>13</v>
      </c>
      <c r="L186" s="10">
        <v>87137.501684054136</v>
      </c>
    </row>
    <row r="187" spans="1:12" x14ac:dyDescent="0.25">
      <c r="A187" s="11">
        <v>45384</v>
      </c>
      <c r="B187" s="1">
        <f t="shared" si="12"/>
        <v>4</v>
      </c>
      <c r="C187" s="1">
        <f t="shared" si="13"/>
        <v>2024</v>
      </c>
      <c r="D187" s="11">
        <v>45391</v>
      </c>
      <c r="E187" s="1">
        <f t="shared" si="14"/>
        <v>4</v>
      </c>
      <c r="F187" s="1">
        <f t="shared" si="15"/>
        <v>2024</v>
      </c>
      <c r="G187" s="9">
        <f t="shared" si="16"/>
        <v>7</v>
      </c>
      <c r="H187" s="9" t="str">
        <f t="shared" si="17"/>
        <v>Em Atraso</v>
      </c>
      <c r="I187" s="1">
        <v>2</v>
      </c>
      <c r="J187" s="1" t="s">
        <v>10</v>
      </c>
      <c r="K187" s="1" t="s">
        <v>13</v>
      </c>
      <c r="L187" s="10">
        <v>87137.501684054136</v>
      </c>
    </row>
    <row r="188" spans="1:12" x14ac:dyDescent="0.25">
      <c r="A188" s="11">
        <v>45385</v>
      </c>
      <c r="B188" s="1">
        <f t="shared" si="12"/>
        <v>4</v>
      </c>
      <c r="C188" s="1">
        <f t="shared" si="13"/>
        <v>2024</v>
      </c>
      <c r="D188" s="11">
        <v>45392</v>
      </c>
      <c r="E188" s="1">
        <f t="shared" si="14"/>
        <v>4</v>
      </c>
      <c r="F188" s="1">
        <f t="shared" si="15"/>
        <v>2024</v>
      </c>
      <c r="G188" s="9">
        <f t="shared" si="16"/>
        <v>7</v>
      </c>
      <c r="H188" s="9" t="str">
        <f t="shared" si="17"/>
        <v>Em Atraso</v>
      </c>
      <c r="I188" s="1" t="s">
        <v>20</v>
      </c>
      <c r="J188" s="1" t="s">
        <v>10</v>
      </c>
      <c r="K188" s="1" t="s">
        <v>13</v>
      </c>
      <c r="L188" s="10">
        <v>21798.108990889763</v>
      </c>
    </row>
    <row r="189" spans="1:12" x14ac:dyDescent="0.25">
      <c r="A189" s="11">
        <v>45385</v>
      </c>
      <c r="B189" s="1">
        <f t="shared" si="12"/>
        <v>4</v>
      </c>
      <c r="C189" s="1">
        <f t="shared" si="13"/>
        <v>2024</v>
      </c>
      <c r="D189" s="11">
        <v>45392</v>
      </c>
      <c r="E189" s="1">
        <f t="shared" si="14"/>
        <v>4</v>
      </c>
      <c r="F189" s="1">
        <f t="shared" si="15"/>
        <v>2024</v>
      </c>
      <c r="G189" s="9">
        <f t="shared" si="16"/>
        <v>7</v>
      </c>
      <c r="H189" s="9" t="str">
        <f t="shared" si="17"/>
        <v>Em Atraso</v>
      </c>
      <c r="I189" s="1" t="s">
        <v>20</v>
      </c>
      <c r="J189" s="1" t="s">
        <v>10</v>
      </c>
      <c r="K189" s="1" t="s">
        <v>13</v>
      </c>
      <c r="L189" s="10">
        <v>21798.108990889763</v>
      </c>
    </row>
    <row r="190" spans="1:12" x14ac:dyDescent="0.25">
      <c r="A190" s="11">
        <v>45386</v>
      </c>
      <c r="B190" s="1">
        <f t="shared" si="12"/>
        <v>4</v>
      </c>
      <c r="C190" s="1">
        <f t="shared" si="13"/>
        <v>2024</v>
      </c>
      <c r="D190" s="11">
        <v>45393</v>
      </c>
      <c r="E190" s="1">
        <f t="shared" si="14"/>
        <v>4</v>
      </c>
      <c r="F190" s="1">
        <f t="shared" si="15"/>
        <v>2024</v>
      </c>
      <c r="G190" s="9">
        <f t="shared" si="16"/>
        <v>7</v>
      </c>
      <c r="H190" s="9" t="str">
        <f t="shared" si="17"/>
        <v>Em Atraso</v>
      </c>
      <c r="I190" s="1">
        <v>23</v>
      </c>
      <c r="J190" s="1" t="s">
        <v>10</v>
      </c>
      <c r="K190" s="1" t="s">
        <v>13</v>
      </c>
      <c r="L190" s="10">
        <v>63316.163184700512</v>
      </c>
    </row>
    <row r="191" spans="1:12" x14ac:dyDescent="0.25">
      <c r="A191" s="11">
        <v>45386</v>
      </c>
      <c r="B191" s="1">
        <f t="shared" si="12"/>
        <v>4</v>
      </c>
      <c r="C191" s="1">
        <f t="shared" si="13"/>
        <v>2024</v>
      </c>
      <c r="D191" s="11">
        <v>45393</v>
      </c>
      <c r="E191" s="1">
        <f t="shared" si="14"/>
        <v>4</v>
      </c>
      <c r="F191" s="1">
        <f t="shared" si="15"/>
        <v>2024</v>
      </c>
      <c r="G191" s="9">
        <f t="shared" si="16"/>
        <v>7</v>
      </c>
      <c r="H191" s="9" t="str">
        <f t="shared" si="17"/>
        <v>Em Atraso</v>
      </c>
      <c r="I191" s="1">
        <v>23</v>
      </c>
      <c r="J191" s="1" t="s">
        <v>10</v>
      </c>
      <c r="K191" s="1" t="s">
        <v>13</v>
      </c>
      <c r="L191" s="10">
        <v>63316.163184700512</v>
      </c>
    </row>
    <row r="192" spans="1:12" x14ac:dyDescent="0.25">
      <c r="A192" s="11">
        <v>45387</v>
      </c>
      <c r="B192" s="1">
        <f t="shared" si="12"/>
        <v>4</v>
      </c>
      <c r="C192" s="1">
        <f t="shared" si="13"/>
        <v>2024</v>
      </c>
      <c r="D192" s="11">
        <v>45390</v>
      </c>
      <c r="E192" s="1">
        <f t="shared" si="14"/>
        <v>4</v>
      </c>
      <c r="F192" s="1">
        <f t="shared" si="15"/>
        <v>2024</v>
      </c>
      <c r="G192" s="9">
        <f t="shared" si="16"/>
        <v>3</v>
      </c>
      <c r="H192" s="9" t="str">
        <f t="shared" si="17"/>
        <v>No Prazo</v>
      </c>
      <c r="I192" s="1">
        <v>5</v>
      </c>
      <c r="J192" s="1" t="s">
        <v>10</v>
      </c>
      <c r="K192" s="1" t="s">
        <v>12</v>
      </c>
      <c r="L192" s="10">
        <v>53045.970272333208</v>
      </c>
    </row>
    <row r="193" spans="1:12" x14ac:dyDescent="0.25">
      <c r="A193" s="11">
        <v>45387</v>
      </c>
      <c r="B193" s="1">
        <f t="shared" si="12"/>
        <v>4</v>
      </c>
      <c r="C193" s="1">
        <f t="shared" si="13"/>
        <v>2024</v>
      </c>
      <c r="D193" s="11">
        <v>45390</v>
      </c>
      <c r="E193" s="1">
        <f t="shared" si="14"/>
        <v>4</v>
      </c>
      <c r="F193" s="1">
        <f t="shared" si="15"/>
        <v>2024</v>
      </c>
      <c r="G193" s="9">
        <f t="shared" si="16"/>
        <v>3</v>
      </c>
      <c r="H193" s="9" t="str">
        <f t="shared" si="17"/>
        <v>No Prazo</v>
      </c>
      <c r="I193" s="1">
        <v>5</v>
      </c>
      <c r="J193" s="1" t="s">
        <v>10</v>
      </c>
      <c r="K193" s="1" t="s">
        <v>12</v>
      </c>
      <c r="L193" s="10">
        <v>53045.970272333208</v>
      </c>
    </row>
    <row r="194" spans="1:12" x14ac:dyDescent="0.25">
      <c r="A194" s="11">
        <v>45388</v>
      </c>
      <c r="B194" s="1">
        <f t="shared" ref="B194:B257" si="18">MONTH(A194)</f>
        <v>4</v>
      </c>
      <c r="C194" s="1">
        <f t="shared" ref="C194:C257" si="19">YEAR(A194)</f>
        <v>2024</v>
      </c>
      <c r="D194" s="11">
        <v>45391</v>
      </c>
      <c r="E194" s="1">
        <f t="shared" ref="E194:E257" si="20">MONTH(D194)</f>
        <v>4</v>
      </c>
      <c r="F194" s="1">
        <f t="shared" ref="F194:F257" si="21">YEAR(D194)</f>
        <v>2024</v>
      </c>
      <c r="G194" s="9">
        <f t="shared" ref="G194:G257" si="22">D194-A194</f>
        <v>3</v>
      </c>
      <c r="H194" s="9" t="str">
        <f t="shared" ref="H194:H257" si="23">IF(G194&lt;6,"No Prazo","Em Atraso")</f>
        <v>No Prazo</v>
      </c>
      <c r="I194" s="1">
        <v>5</v>
      </c>
      <c r="J194" s="1" t="s">
        <v>10</v>
      </c>
      <c r="K194" s="1" t="s">
        <v>13</v>
      </c>
      <c r="L194" s="10">
        <v>60849.558378494017</v>
      </c>
    </row>
    <row r="195" spans="1:12" x14ac:dyDescent="0.25">
      <c r="A195" s="11">
        <v>45388</v>
      </c>
      <c r="B195" s="1">
        <f t="shared" si="18"/>
        <v>4</v>
      </c>
      <c r="C195" s="1">
        <f t="shared" si="19"/>
        <v>2024</v>
      </c>
      <c r="D195" s="11">
        <v>45391</v>
      </c>
      <c r="E195" s="1">
        <f t="shared" si="20"/>
        <v>4</v>
      </c>
      <c r="F195" s="1">
        <f t="shared" si="21"/>
        <v>2024</v>
      </c>
      <c r="G195" s="9">
        <f t="shared" si="22"/>
        <v>3</v>
      </c>
      <c r="H195" s="9" t="str">
        <f t="shared" si="23"/>
        <v>No Prazo</v>
      </c>
      <c r="I195" s="1">
        <v>5</v>
      </c>
      <c r="J195" s="1" t="s">
        <v>10</v>
      </c>
      <c r="K195" s="1" t="s">
        <v>13</v>
      </c>
      <c r="L195" s="10">
        <v>60849.558378494017</v>
      </c>
    </row>
    <row r="196" spans="1:12" x14ac:dyDescent="0.25">
      <c r="A196" s="11">
        <v>45389</v>
      </c>
      <c r="B196" s="1">
        <f t="shared" si="18"/>
        <v>4</v>
      </c>
      <c r="C196" s="1">
        <f t="shared" si="19"/>
        <v>2024</v>
      </c>
      <c r="D196" s="11">
        <v>45392</v>
      </c>
      <c r="E196" s="1">
        <f t="shared" si="20"/>
        <v>4</v>
      </c>
      <c r="F196" s="1">
        <f t="shared" si="21"/>
        <v>2024</v>
      </c>
      <c r="G196" s="9">
        <f t="shared" si="22"/>
        <v>3</v>
      </c>
      <c r="H196" s="9" t="str">
        <f t="shared" si="23"/>
        <v>No Prazo</v>
      </c>
      <c r="I196" s="1">
        <v>23</v>
      </c>
      <c r="J196" s="1" t="s">
        <v>10</v>
      </c>
      <c r="K196" s="1" t="s">
        <v>12</v>
      </c>
      <c r="L196" s="10">
        <v>88408.869168683261</v>
      </c>
    </row>
    <row r="197" spans="1:12" x14ac:dyDescent="0.25">
      <c r="A197" s="11">
        <v>45389</v>
      </c>
      <c r="B197" s="1">
        <f t="shared" si="18"/>
        <v>4</v>
      </c>
      <c r="C197" s="1">
        <f t="shared" si="19"/>
        <v>2024</v>
      </c>
      <c r="D197" s="11">
        <v>45392</v>
      </c>
      <c r="E197" s="1">
        <f t="shared" si="20"/>
        <v>4</v>
      </c>
      <c r="F197" s="1">
        <f t="shared" si="21"/>
        <v>2024</v>
      </c>
      <c r="G197" s="9">
        <f t="shared" si="22"/>
        <v>3</v>
      </c>
      <c r="H197" s="9" t="str">
        <f t="shared" si="23"/>
        <v>No Prazo</v>
      </c>
      <c r="I197" s="1">
        <v>23</v>
      </c>
      <c r="J197" s="1" t="s">
        <v>10</v>
      </c>
      <c r="K197" s="1" t="s">
        <v>12</v>
      </c>
      <c r="L197" s="10">
        <v>88408.869168683261</v>
      </c>
    </row>
    <row r="198" spans="1:12" x14ac:dyDescent="0.25">
      <c r="A198" s="11">
        <v>45390</v>
      </c>
      <c r="B198" s="1">
        <f t="shared" si="18"/>
        <v>4</v>
      </c>
      <c r="C198" s="1">
        <f t="shared" si="19"/>
        <v>2024</v>
      </c>
      <c r="D198" s="11">
        <v>45393</v>
      </c>
      <c r="E198" s="1">
        <f t="shared" si="20"/>
        <v>4</v>
      </c>
      <c r="F198" s="1">
        <f t="shared" si="21"/>
        <v>2024</v>
      </c>
      <c r="G198" s="9">
        <f t="shared" si="22"/>
        <v>3</v>
      </c>
      <c r="H198" s="9" t="str">
        <f t="shared" si="23"/>
        <v>No Prazo</v>
      </c>
      <c r="I198" s="1" t="s">
        <v>20</v>
      </c>
      <c r="J198" s="1" t="s">
        <v>10</v>
      </c>
      <c r="K198" s="1" t="s">
        <v>13</v>
      </c>
      <c r="L198" s="10">
        <v>7306.9740138025472</v>
      </c>
    </row>
    <row r="199" spans="1:12" x14ac:dyDescent="0.25">
      <c r="A199" s="11">
        <v>45390</v>
      </c>
      <c r="B199" s="1">
        <f t="shared" si="18"/>
        <v>4</v>
      </c>
      <c r="C199" s="1">
        <f t="shared" si="19"/>
        <v>2024</v>
      </c>
      <c r="D199" s="11">
        <v>45393</v>
      </c>
      <c r="E199" s="1">
        <f t="shared" si="20"/>
        <v>4</v>
      </c>
      <c r="F199" s="1">
        <f t="shared" si="21"/>
        <v>2024</v>
      </c>
      <c r="G199" s="9">
        <f t="shared" si="22"/>
        <v>3</v>
      </c>
      <c r="H199" s="9" t="str">
        <f t="shared" si="23"/>
        <v>No Prazo</v>
      </c>
      <c r="I199" s="1" t="s">
        <v>20</v>
      </c>
      <c r="J199" s="1" t="s">
        <v>10</v>
      </c>
      <c r="K199" s="1" t="s">
        <v>13</v>
      </c>
      <c r="L199" s="10">
        <v>7306.9740138025472</v>
      </c>
    </row>
    <row r="200" spans="1:12" x14ac:dyDescent="0.25">
      <c r="A200" s="11">
        <v>45391</v>
      </c>
      <c r="B200" s="1">
        <f t="shared" si="18"/>
        <v>4</v>
      </c>
      <c r="C200" s="1">
        <f t="shared" si="19"/>
        <v>2024</v>
      </c>
      <c r="D200" s="11">
        <v>45401</v>
      </c>
      <c r="E200" s="1">
        <f t="shared" si="20"/>
        <v>4</v>
      </c>
      <c r="F200" s="1">
        <f t="shared" si="21"/>
        <v>2024</v>
      </c>
      <c r="G200" s="9">
        <f t="shared" si="22"/>
        <v>10</v>
      </c>
      <c r="H200" s="9" t="str">
        <f t="shared" si="23"/>
        <v>Em Atraso</v>
      </c>
      <c r="I200" s="1">
        <v>6</v>
      </c>
      <c r="J200" s="1" t="s">
        <v>10</v>
      </c>
      <c r="K200" s="1" t="s">
        <v>12</v>
      </c>
      <c r="L200" s="10">
        <v>8153.766365647075</v>
      </c>
    </row>
    <row r="201" spans="1:12" x14ac:dyDescent="0.25">
      <c r="A201" s="11">
        <v>45391</v>
      </c>
      <c r="B201" s="1">
        <f t="shared" si="18"/>
        <v>4</v>
      </c>
      <c r="C201" s="1">
        <f t="shared" si="19"/>
        <v>2024</v>
      </c>
      <c r="D201" s="11">
        <v>45401</v>
      </c>
      <c r="E201" s="1">
        <f t="shared" si="20"/>
        <v>4</v>
      </c>
      <c r="F201" s="1">
        <f t="shared" si="21"/>
        <v>2024</v>
      </c>
      <c r="G201" s="9">
        <f t="shared" si="22"/>
        <v>10</v>
      </c>
      <c r="H201" s="9" t="str">
        <f t="shared" si="23"/>
        <v>Em Atraso</v>
      </c>
      <c r="I201" s="1">
        <v>6</v>
      </c>
      <c r="J201" s="1" t="s">
        <v>10</v>
      </c>
      <c r="K201" s="1" t="s">
        <v>12</v>
      </c>
      <c r="L201" s="10">
        <v>8153.766365647075</v>
      </c>
    </row>
    <row r="202" spans="1:12" x14ac:dyDescent="0.25">
      <c r="A202" s="11">
        <v>45392</v>
      </c>
      <c r="B202" s="1">
        <f t="shared" si="18"/>
        <v>4</v>
      </c>
      <c r="C202" s="1">
        <f t="shared" si="19"/>
        <v>2024</v>
      </c>
      <c r="D202" s="11">
        <v>45401</v>
      </c>
      <c r="E202" s="1">
        <f t="shared" si="20"/>
        <v>4</v>
      </c>
      <c r="F202" s="1">
        <f t="shared" si="21"/>
        <v>2024</v>
      </c>
      <c r="G202" s="9">
        <f t="shared" si="22"/>
        <v>9</v>
      </c>
      <c r="H202" s="9" t="str">
        <f t="shared" si="23"/>
        <v>Em Atraso</v>
      </c>
      <c r="I202" s="1" t="s">
        <v>20</v>
      </c>
      <c r="J202" s="1" t="s">
        <v>10</v>
      </c>
      <c r="K202" s="1" t="s">
        <v>13</v>
      </c>
      <c r="L202" s="10">
        <v>64437.338041710958</v>
      </c>
    </row>
    <row r="203" spans="1:12" x14ac:dyDescent="0.25">
      <c r="A203" s="11">
        <v>45392</v>
      </c>
      <c r="B203" s="1">
        <f t="shared" si="18"/>
        <v>4</v>
      </c>
      <c r="C203" s="1">
        <f t="shared" si="19"/>
        <v>2024</v>
      </c>
      <c r="D203" s="11">
        <v>45401</v>
      </c>
      <c r="E203" s="1">
        <f t="shared" si="20"/>
        <v>4</v>
      </c>
      <c r="F203" s="1">
        <f t="shared" si="21"/>
        <v>2024</v>
      </c>
      <c r="G203" s="9">
        <f t="shared" si="22"/>
        <v>9</v>
      </c>
      <c r="H203" s="9" t="str">
        <f t="shared" si="23"/>
        <v>Em Atraso</v>
      </c>
      <c r="I203" s="1" t="s">
        <v>20</v>
      </c>
      <c r="J203" s="1" t="s">
        <v>10</v>
      </c>
      <c r="K203" s="1" t="s">
        <v>13</v>
      </c>
      <c r="L203" s="10">
        <v>64437.338041710958</v>
      </c>
    </row>
    <row r="204" spans="1:12" x14ac:dyDescent="0.25">
      <c r="A204" s="11">
        <v>45393</v>
      </c>
      <c r="B204" s="1">
        <f t="shared" si="18"/>
        <v>4</v>
      </c>
      <c r="C204" s="1">
        <f t="shared" si="19"/>
        <v>2024</v>
      </c>
      <c r="D204" s="11">
        <v>45401</v>
      </c>
      <c r="E204" s="1">
        <f t="shared" si="20"/>
        <v>4</v>
      </c>
      <c r="F204" s="1">
        <f t="shared" si="21"/>
        <v>2024</v>
      </c>
      <c r="G204" s="9">
        <f t="shared" si="22"/>
        <v>8</v>
      </c>
      <c r="H204" s="9" t="str">
        <f t="shared" si="23"/>
        <v>Em Atraso</v>
      </c>
      <c r="I204" s="1" t="s">
        <v>20</v>
      </c>
      <c r="J204" s="1" t="s">
        <v>10</v>
      </c>
      <c r="K204" s="1" t="s">
        <v>12</v>
      </c>
      <c r="L204" s="10">
        <v>40005.305171729531</v>
      </c>
    </row>
    <row r="205" spans="1:12" x14ac:dyDescent="0.25">
      <c r="A205" s="11">
        <v>45393</v>
      </c>
      <c r="B205" s="1">
        <f t="shared" si="18"/>
        <v>4</v>
      </c>
      <c r="C205" s="1">
        <f t="shared" si="19"/>
        <v>2024</v>
      </c>
      <c r="D205" s="11">
        <v>45401</v>
      </c>
      <c r="E205" s="1">
        <f t="shared" si="20"/>
        <v>4</v>
      </c>
      <c r="F205" s="1">
        <f t="shared" si="21"/>
        <v>2024</v>
      </c>
      <c r="G205" s="9">
        <f t="shared" si="22"/>
        <v>8</v>
      </c>
      <c r="H205" s="9" t="str">
        <f t="shared" si="23"/>
        <v>Em Atraso</v>
      </c>
      <c r="I205" s="1" t="s">
        <v>20</v>
      </c>
      <c r="J205" s="1" t="s">
        <v>10</v>
      </c>
      <c r="K205" s="1" t="s">
        <v>12</v>
      </c>
      <c r="L205" s="10">
        <v>40005.305171729531</v>
      </c>
    </row>
    <row r="206" spans="1:12" x14ac:dyDescent="0.25">
      <c r="A206" s="11">
        <v>45394</v>
      </c>
      <c r="B206" s="1">
        <f t="shared" si="18"/>
        <v>4</v>
      </c>
      <c r="C206" s="1">
        <f t="shared" si="19"/>
        <v>2024</v>
      </c>
      <c r="D206" s="11">
        <v>45401</v>
      </c>
      <c r="E206" s="1">
        <f t="shared" si="20"/>
        <v>4</v>
      </c>
      <c r="F206" s="1">
        <f t="shared" si="21"/>
        <v>2024</v>
      </c>
      <c r="G206" s="9">
        <f t="shared" si="22"/>
        <v>7</v>
      </c>
      <c r="H206" s="9" t="str">
        <f t="shared" si="23"/>
        <v>Em Atraso</v>
      </c>
      <c r="I206" s="1">
        <v>6</v>
      </c>
      <c r="J206" s="1" t="s">
        <v>10</v>
      </c>
      <c r="K206" s="1" t="s">
        <v>12</v>
      </c>
      <c r="L206" s="10">
        <v>17723.72387717689</v>
      </c>
    </row>
    <row r="207" spans="1:12" x14ac:dyDescent="0.25">
      <c r="A207" s="11">
        <v>45394</v>
      </c>
      <c r="B207" s="1">
        <f t="shared" si="18"/>
        <v>4</v>
      </c>
      <c r="C207" s="1">
        <f t="shared" si="19"/>
        <v>2024</v>
      </c>
      <c r="D207" s="11">
        <v>45401</v>
      </c>
      <c r="E207" s="1">
        <f t="shared" si="20"/>
        <v>4</v>
      </c>
      <c r="F207" s="1">
        <f t="shared" si="21"/>
        <v>2024</v>
      </c>
      <c r="G207" s="9">
        <f t="shared" si="22"/>
        <v>7</v>
      </c>
      <c r="H207" s="9" t="str">
        <f t="shared" si="23"/>
        <v>Em Atraso</v>
      </c>
      <c r="I207" s="1">
        <v>6</v>
      </c>
      <c r="J207" s="1" t="s">
        <v>10</v>
      </c>
      <c r="K207" s="1" t="s">
        <v>12</v>
      </c>
      <c r="L207" s="10">
        <v>17723.72387717689</v>
      </c>
    </row>
    <row r="208" spans="1:12" x14ac:dyDescent="0.25">
      <c r="A208" s="11">
        <v>45395</v>
      </c>
      <c r="B208" s="1">
        <f t="shared" si="18"/>
        <v>4</v>
      </c>
      <c r="C208" s="1">
        <f t="shared" si="19"/>
        <v>2024</v>
      </c>
      <c r="D208" s="11">
        <v>45401</v>
      </c>
      <c r="E208" s="1">
        <f t="shared" si="20"/>
        <v>4</v>
      </c>
      <c r="F208" s="1">
        <f t="shared" si="21"/>
        <v>2024</v>
      </c>
      <c r="G208" s="9">
        <f t="shared" si="22"/>
        <v>6</v>
      </c>
      <c r="H208" s="9" t="str">
        <f t="shared" si="23"/>
        <v>Em Atraso</v>
      </c>
      <c r="I208" s="1" t="s">
        <v>20</v>
      </c>
      <c r="J208" s="1" t="s">
        <v>10</v>
      </c>
      <c r="K208" s="1" t="s">
        <v>12</v>
      </c>
      <c r="L208" s="10">
        <v>29108.624273058304</v>
      </c>
    </row>
    <row r="209" spans="1:12" x14ac:dyDescent="0.25">
      <c r="A209" s="11">
        <v>45395</v>
      </c>
      <c r="B209" s="1">
        <f t="shared" si="18"/>
        <v>4</v>
      </c>
      <c r="C209" s="1">
        <f t="shared" si="19"/>
        <v>2024</v>
      </c>
      <c r="D209" s="11">
        <v>45401</v>
      </c>
      <c r="E209" s="1">
        <f t="shared" si="20"/>
        <v>4</v>
      </c>
      <c r="F209" s="1">
        <f t="shared" si="21"/>
        <v>2024</v>
      </c>
      <c r="G209" s="9">
        <f t="shared" si="22"/>
        <v>6</v>
      </c>
      <c r="H209" s="9" t="str">
        <f t="shared" si="23"/>
        <v>Em Atraso</v>
      </c>
      <c r="I209" s="1" t="s">
        <v>20</v>
      </c>
      <c r="J209" s="1" t="s">
        <v>10</v>
      </c>
      <c r="K209" s="1" t="s">
        <v>12</v>
      </c>
      <c r="L209" s="10">
        <v>29108.624273058304</v>
      </c>
    </row>
    <row r="210" spans="1:12" x14ac:dyDescent="0.25">
      <c r="A210" s="11">
        <v>45396</v>
      </c>
      <c r="B210" s="1">
        <f t="shared" si="18"/>
        <v>4</v>
      </c>
      <c r="C210" s="1">
        <f t="shared" si="19"/>
        <v>2024</v>
      </c>
      <c r="D210" s="11">
        <v>45401</v>
      </c>
      <c r="E210" s="1">
        <f t="shared" si="20"/>
        <v>4</v>
      </c>
      <c r="F210" s="1">
        <f t="shared" si="21"/>
        <v>2024</v>
      </c>
      <c r="G210" s="9">
        <f t="shared" si="22"/>
        <v>5</v>
      </c>
      <c r="H210" s="9" t="str">
        <f t="shared" si="23"/>
        <v>No Prazo</v>
      </c>
      <c r="I210" s="1">
        <v>4</v>
      </c>
      <c r="J210" s="1" t="s">
        <v>11</v>
      </c>
      <c r="K210" s="1" t="s">
        <v>12</v>
      </c>
      <c r="L210" s="10">
        <v>28837.859122354337</v>
      </c>
    </row>
    <row r="211" spans="1:12" x14ac:dyDescent="0.25">
      <c r="A211" s="11">
        <v>45396</v>
      </c>
      <c r="B211" s="1">
        <f t="shared" si="18"/>
        <v>4</v>
      </c>
      <c r="C211" s="1">
        <f t="shared" si="19"/>
        <v>2024</v>
      </c>
      <c r="D211" s="11">
        <v>45401</v>
      </c>
      <c r="E211" s="1">
        <f t="shared" si="20"/>
        <v>4</v>
      </c>
      <c r="F211" s="1">
        <f t="shared" si="21"/>
        <v>2024</v>
      </c>
      <c r="G211" s="9">
        <f t="shared" si="22"/>
        <v>5</v>
      </c>
      <c r="H211" s="9" t="str">
        <f t="shared" si="23"/>
        <v>No Prazo</v>
      </c>
      <c r="I211" s="1">
        <v>4</v>
      </c>
      <c r="J211" s="1" t="s">
        <v>11</v>
      </c>
      <c r="K211" s="1" t="s">
        <v>12</v>
      </c>
      <c r="L211" s="10">
        <v>28837.859122354337</v>
      </c>
    </row>
    <row r="212" spans="1:12" x14ac:dyDescent="0.25">
      <c r="A212" s="11">
        <v>45397</v>
      </c>
      <c r="B212" s="1">
        <f t="shared" si="18"/>
        <v>4</v>
      </c>
      <c r="C212" s="1">
        <f t="shared" si="19"/>
        <v>2024</v>
      </c>
      <c r="D212" s="11">
        <v>45401</v>
      </c>
      <c r="E212" s="1">
        <f t="shared" si="20"/>
        <v>4</v>
      </c>
      <c r="F212" s="1">
        <f t="shared" si="21"/>
        <v>2024</v>
      </c>
      <c r="G212" s="9">
        <f t="shared" si="22"/>
        <v>4</v>
      </c>
      <c r="H212" s="9" t="str">
        <f t="shared" si="23"/>
        <v>No Prazo</v>
      </c>
      <c r="I212" s="1">
        <v>5</v>
      </c>
      <c r="J212" s="1" t="s">
        <v>10</v>
      </c>
      <c r="K212" s="1" t="s">
        <v>12</v>
      </c>
      <c r="L212" s="10">
        <v>34794.856207542703</v>
      </c>
    </row>
    <row r="213" spans="1:12" x14ac:dyDescent="0.25">
      <c r="A213" s="11">
        <v>45397</v>
      </c>
      <c r="B213" s="1">
        <f t="shared" si="18"/>
        <v>4</v>
      </c>
      <c r="C213" s="1">
        <f t="shared" si="19"/>
        <v>2024</v>
      </c>
      <c r="D213" s="11">
        <v>45401</v>
      </c>
      <c r="E213" s="1">
        <f t="shared" si="20"/>
        <v>4</v>
      </c>
      <c r="F213" s="1">
        <f t="shared" si="21"/>
        <v>2024</v>
      </c>
      <c r="G213" s="9">
        <f t="shared" si="22"/>
        <v>4</v>
      </c>
      <c r="H213" s="9" t="str">
        <f t="shared" si="23"/>
        <v>No Prazo</v>
      </c>
      <c r="I213" s="1">
        <v>5</v>
      </c>
      <c r="J213" s="1" t="s">
        <v>10</v>
      </c>
      <c r="K213" s="1" t="s">
        <v>12</v>
      </c>
      <c r="L213" s="10">
        <v>34794.856207542703</v>
      </c>
    </row>
    <row r="214" spans="1:12" x14ac:dyDescent="0.25">
      <c r="A214" s="11">
        <v>45398</v>
      </c>
      <c r="B214" s="1">
        <f t="shared" si="18"/>
        <v>4</v>
      </c>
      <c r="C214" s="1">
        <f t="shared" si="19"/>
        <v>2024</v>
      </c>
      <c r="D214" s="11">
        <v>45401</v>
      </c>
      <c r="E214" s="1">
        <f t="shared" si="20"/>
        <v>4</v>
      </c>
      <c r="F214" s="1">
        <f t="shared" si="21"/>
        <v>2024</v>
      </c>
      <c r="G214" s="9">
        <f t="shared" si="22"/>
        <v>3</v>
      </c>
      <c r="H214" s="9" t="str">
        <f t="shared" si="23"/>
        <v>No Prazo</v>
      </c>
      <c r="I214" s="1">
        <v>5</v>
      </c>
      <c r="J214" s="1" t="s">
        <v>10</v>
      </c>
      <c r="K214" s="1" t="s">
        <v>12</v>
      </c>
      <c r="L214" s="10">
        <v>17921.424988420138</v>
      </c>
    </row>
    <row r="215" spans="1:12" x14ac:dyDescent="0.25">
      <c r="A215" s="11">
        <v>45398</v>
      </c>
      <c r="B215" s="1">
        <f t="shared" si="18"/>
        <v>4</v>
      </c>
      <c r="C215" s="1">
        <f t="shared" si="19"/>
        <v>2024</v>
      </c>
      <c r="D215" s="11">
        <v>45401</v>
      </c>
      <c r="E215" s="1">
        <f t="shared" si="20"/>
        <v>4</v>
      </c>
      <c r="F215" s="1">
        <f t="shared" si="21"/>
        <v>2024</v>
      </c>
      <c r="G215" s="9">
        <f t="shared" si="22"/>
        <v>3</v>
      </c>
      <c r="H215" s="9" t="str">
        <f t="shared" si="23"/>
        <v>No Prazo</v>
      </c>
      <c r="I215" s="1">
        <v>5</v>
      </c>
      <c r="J215" s="1" t="s">
        <v>10</v>
      </c>
      <c r="K215" s="1" t="s">
        <v>12</v>
      </c>
      <c r="L215" s="10">
        <v>17921.424988420138</v>
      </c>
    </row>
    <row r="216" spans="1:12" x14ac:dyDescent="0.25">
      <c r="A216" s="11">
        <v>45399</v>
      </c>
      <c r="B216" s="1">
        <f t="shared" si="18"/>
        <v>4</v>
      </c>
      <c r="C216" s="1">
        <f t="shared" si="19"/>
        <v>2024</v>
      </c>
      <c r="D216" s="11">
        <v>45401</v>
      </c>
      <c r="E216" s="1">
        <f t="shared" si="20"/>
        <v>4</v>
      </c>
      <c r="F216" s="1">
        <f t="shared" si="21"/>
        <v>2024</v>
      </c>
      <c r="G216" s="9">
        <f t="shared" si="22"/>
        <v>2</v>
      </c>
      <c r="H216" s="9" t="str">
        <f t="shared" si="23"/>
        <v>No Prazo</v>
      </c>
      <c r="I216" s="1">
        <v>23</v>
      </c>
      <c r="J216" s="1" t="s">
        <v>10</v>
      </c>
      <c r="K216" s="1" t="s">
        <v>12</v>
      </c>
      <c r="L216" s="10">
        <v>2579.720544926839</v>
      </c>
    </row>
    <row r="217" spans="1:12" x14ac:dyDescent="0.25">
      <c r="A217" s="11">
        <v>45399</v>
      </c>
      <c r="B217" s="1">
        <f t="shared" si="18"/>
        <v>4</v>
      </c>
      <c r="C217" s="1">
        <f t="shared" si="19"/>
        <v>2024</v>
      </c>
      <c r="D217" s="11">
        <v>45401</v>
      </c>
      <c r="E217" s="1">
        <f t="shared" si="20"/>
        <v>4</v>
      </c>
      <c r="F217" s="1">
        <f t="shared" si="21"/>
        <v>2024</v>
      </c>
      <c r="G217" s="9">
        <f t="shared" si="22"/>
        <v>2</v>
      </c>
      <c r="H217" s="9" t="str">
        <f t="shared" si="23"/>
        <v>No Prazo</v>
      </c>
      <c r="I217" s="1">
        <v>23</v>
      </c>
      <c r="J217" s="1" t="s">
        <v>10</v>
      </c>
      <c r="K217" s="1" t="s">
        <v>12</v>
      </c>
      <c r="L217" s="10">
        <v>2579.720544926839</v>
      </c>
    </row>
    <row r="218" spans="1:12" x14ac:dyDescent="0.25">
      <c r="A218" s="11">
        <v>45400</v>
      </c>
      <c r="B218" s="1">
        <f t="shared" si="18"/>
        <v>4</v>
      </c>
      <c r="C218" s="1">
        <f t="shared" si="19"/>
        <v>2024</v>
      </c>
      <c r="D218" s="11">
        <v>45401</v>
      </c>
      <c r="E218" s="1">
        <f t="shared" si="20"/>
        <v>4</v>
      </c>
      <c r="F218" s="1">
        <f t="shared" si="21"/>
        <v>2024</v>
      </c>
      <c r="G218" s="9">
        <f t="shared" si="22"/>
        <v>1</v>
      </c>
      <c r="H218" s="9" t="str">
        <f t="shared" si="23"/>
        <v>No Prazo</v>
      </c>
      <c r="I218" s="1" t="s">
        <v>20</v>
      </c>
      <c r="J218" s="1" t="s">
        <v>10</v>
      </c>
      <c r="K218" s="1" t="s">
        <v>13</v>
      </c>
      <c r="L218" s="10">
        <v>22167.56163180606</v>
      </c>
    </row>
    <row r="219" spans="1:12" x14ac:dyDescent="0.25">
      <c r="A219" s="11">
        <v>45400</v>
      </c>
      <c r="B219" s="1">
        <f t="shared" si="18"/>
        <v>4</v>
      </c>
      <c r="C219" s="1">
        <f t="shared" si="19"/>
        <v>2024</v>
      </c>
      <c r="D219" s="11">
        <v>45401</v>
      </c>
      <c r="E219" s="1">
        <f t="shared" si="20"/>
        <v>4</v>
      </c>
      <c r="F219" s="1">
        <f t="shared" si="21"/>
        <v>2024</v>
      </c>
      <c r="G219" s="9">
        <f t="shared" si="22"/>
        <v>1</v>
      </c>
      <c r="H219" s="9" t="str">
        <f t="shared" si="23"/>
        <v>No Prazo</v>
      </c>
      <c r="I219" s="1" t="s">
        <v>20</v>
      </c>
      <c r="J219" s="1" t="s">
        <v>10</v>
      </c>
      <c r="K219" s="1" t="s">
        <v>13</v>
      </c>
      <c r="L219" s="10">
        <v>22167.56163180606</v>
      </c>
    </row>
    <row r="220" spans="1:12" x14ac:dyDescent="0.25">
      <c r="A220" s="11">
        <v>45401</v>
      </c>
      <c r="B220" s="1">
        <f t="shared" si="18"/>
        <v>4</v>
      </c>
      <c r="C220" s="1">
        <f t="shared" si="19"/>
        <v>2024</v>
      </c>
      <c r="D220" s="11">
        <v>45401</v>
      </c>
      <c r="E220" s="1">
        <f t="shared" si="20"/>
        <v>4</v>
      </c>
      <c r="F220" s="1">
        <f t="shared" si="21"/>
        <v>2024</v>
      </c>
      <c r="G220" s="9">
        <f t="shared" si="22"/>
        <v>0</v>
      </c>
      <c r="H220" s="9" t="str">
        <f t="shared" si="23"/>
        <v>No Prazo</v>
      </c>
      <c r="I220" s="1">
        <v>6</v>
      </c>
      <c r="J220" s="1" t="s">
        <v>10</v>
      </c>
      <c r="K220" s="1" t="s">
        <v>12</v>
      </c>
      <c r="L220" s="10">
        <v>46682.951526164332</v>
      </c>
    </row>
    <row r="221" spans="1:12" x14ac:dyDescent="0.25">
      <c r="A221" s="11">
        <v>45401</v>
      </c>
      <c r="B221" s="1">
        <f t="shared" si="18"/>
        <v>4</v>
      </c>
      <c r="C221" s="1">
        <f t="shared" si="19"/>
        <v>2024</v>
      </c>
      <c r="D221" s="11">
        <v>45401</v>
      </c>
      <c r="E221" s="1">
        <f t="shared" si="20"/>
        <v>4</v>
      </c>
      <c r="F221" s="1">
        <f t="shared" si="21"/>
        <v>2024</v>
      </c>
      <c r="G221" s="9">
        <f t="shared" si="22"/>
        <v>0</v>
      </c>
      <c r="H221" s="9" t="str">
        <f t="shared" si="23"/>
        <v>No Prazo</v>
      </c>
      <c r="I221" s="1">
        <v>6</v>
      </c>
      <c r="J221" s="1" t="s">
        <v>10</v>
      </c>
      <c r="K221" s="1" t="s">
        <v>12</v>
      </c>
      <c r="L221" s="10">
        <v>46682.951526164332</v>
      </c>
    </row>
    <row r="222" spans="1:12" x14ac:dyDescent="0.25">
      <c r="A222" s="11">
        <v>45402</v>
      </c>
      <c r="B222" s="1">
        <f t="shared" si="18"/>
        <v>4</v>
      </c>
      <c r="C222" s="1">
        <f t="shared" si="19"/>
        <v>2024</v>
      </c>
      <c r="D222" s="11">
        <v>45412</v>
      </c>
      <c r="E222" s="1">
        <f t="shared" si="20"/>
        <v>4</v>
      </c>
      <c r="F222" s="1">
        <f t="shared" si="21"/>
        <v>2024</v>
      </c>
      <c r="G222" s="9">
        <f t="shared" si="22"/>
        <v>10</v>
      </c>
      <c r="H222" s="9" t="str">
        <f t="shared" si="23"/>
        <v>Em Atraso</v>
      </c>
      <c r="I222" s="1" t="s">
        <v>20</v>
      </c>
      <c r="J222" s="1" t="s">
        <v>10</v>
      </c>
      <c r="K222" s="1" t="s">
        <v>13</v>
      </c>
      <c r="L222" s="10">
        <v>41460.513802960246</v>
      </c>
    </row>
    <row r="223" spans="1:12" x14ac:dyDescent="0.25">
      <c r="A223" s="11">
        <v>45402</v>
      </c>
      <c r="B223" s="1">
        <f t="shared" si="18"/>
        <v>4</v>
      </c>
      <c r="C223" s="1">
        <f t="shared" si="19"/>
        <v>2024</v>
      </c>
      <c r="D223" s="11">
        <v>45412</v>
      </c>
      <c r="E223" s="1">
        <f t="shared" si="20"/>
        <v>4</v>
      </c>
      <c r="F223" s="1">
        <f t="shared" si="21"/>
        <v>2024</v>
      </c>
      <c r="G223" s="9">
        <f t="shared" si="22"/>
        <v>10</v>
      </c>
      <c r="H223" s="9" t="str">
        <f t="shared" si="23"/>
        <v>Em Atraso</v>
      </c>
      <c r="I223" s="1" t="s">
        <v>20</v>
      </c>
      <c r="J223" s="1" t="s">
        <v>10</v>
      </c>
      <c r="K223" s="1" t="s">
        <v>13</v>
      </c>
      <c r="L223" s="10">
        <v>41460.513802960246</v>
      </c>
    </row>
    <row r="224" spans="1:12" x14ac:dyDescent="0.25">
      <c r="A224" s="11">
        <v>45403</v>
      </c>
      <c r="B224" s="1">
        <f t="shared" si="18"/>
        <v>4</v>
      </c>
      <c r="C224" s="1">
        <f t="shared" si="19"/>
        <v>2024</v>
      </c>
      <c r="D224" s="11">
        <v>45413</v>
      </c>
      <c r="E224" s="1">
        <f t="shared" si="20"/>
        <v>5</v>
      </c>
      <c r="F224" s="1">
        <f t="shared" si="21"/>
        <v>2024</v>
      </c>
      <c r="G224" s="9">
        <f t="shared" si="22"/>
        <v>10</v>
      </c>
      <c r="H224" s="9" t="str">
        <f t="shared" si="23"/>
        <v>Em Atraso</v>
      </c>
      <c r="I224" s="1" t="s">
        <v>20</v>
      </c>
      <c r="J224" s="1" t="s">
        <v>10</v>
      </c>
      <c r="K224" s="1" t="s">
        <v>12</v>
      </c>
      <c r="L224" s="10">
        <v>46140.384651100147</v>
      </c>
    </row>
    <row r="225" spans="1:12" x14ac:dyDescent="0.25">
      <c r="A225" s="11">
        <v>45403</v>
      </c>
      <c r="B225" s="1">
        <f t="shared" si="18"/>
        <v>4</v>
      </c>
      <c r="C225" s="1">
        <f t="shared" si="19"/>
        <v>2024</v>
      </c>
      <c r="D225" s="11">
        <v>45413</v>
      </c>
      <c r="E225" s="1">
        <f t="shared" si="20"/>
        <v>5</v>
      </c>
      <c r="F225" s="1">
        <f t="shared" si="21"/>
        <v>2024</v>
      </c>
      <c r="G225" s="9">
        <f t="shared" si="22"/>
        <v>10</v>
      </c>
      <c r="H225" s="9" t="str">
        <f t="shared" si="23"/>
        <v>Em Atraso</v>
      </c>
      <c r="I225" s="1" t="s">
        <v>20</v>
      </c>
      <c r="J225" s="1" t="s">
        <v>10</v>
      </c>
      <c r="K225" s="1" t="s">
        <v>12</v>
      </c>
      <c r="L225" s="10">
        <v>46140.384651100147</v>
      </c>
    </row>
    <row r="226" spans="1:12" x14ac:dyDescent="0.25">
      <c r="A226" s="11">
        <v>45404</v>
      </c>
      <c r="B226" s="1">
        <f t="shared" si="18"/>
        <v>4</v>
      </c>
      <c r="C226" s="1">
        <f t="shared" si="19"/>
        <v>2024</v>
      </c>
      <c r="D226" s="11">
        <v>45414</v>
      </c>
      <c r="E226" s="1">
        <f t="shared" si="20"/>
        <v>5</v>
      </c>
      <c r="F226" s="1">
        <f t="shared" si="21"/>
        <v>2024</v>
      </c>
      <c r="G226" s="9">
        <f t="shared" si="22"/>
        <v>10</v>
      </c>
      <c r="H226" s="9" t="str">
        <f t="shared" si="23"/>
        <v>Em Atraso</v>
      </c>
      <c r="I226" s="1">
        <v>2</v>
      </c>
      <c r="J226" s="1" t="s">
        <v>10</v>
      </c>
      <c r="K226" s="1" t="s">
        <v>13</v>
      </c>
      <c r="L226" s="10">
        <v>9407.5260876297525</v>
      </c>
    </row>
    <row r="227" spans="1:12" x14ac:dyDescent="0.25">
      <c r="A227" s="11">
        <v>45404</v>
      </c>
      <c r="B227" s="1">
        <f t="shared" si="18"/>
        <v>4</v>
      </c>
      <c r="C227" s="1">
        <f t="shared" si="19"/>
        <v>2024</v>
      </c>
      <c r="D227" s="11">
        <v>45414</v>
      </c>
      <c r="E227" s="1">
        <f t="shared" si="20"/>
        <v>5</v>
      </c>
      <c r="F227" s="1">
        <f t="shared" si="21"/>
        <v>2024</v>
      </c>
      <c r="G227" s="9">
        <f t="shared" si="22"/>
        <v>10</v>
      </c>
      <c r="H227" s="9" t="str">
        <f t="shared" si="23"/>
        <v>Em Atraso</v>
      </c>
      <c r="I227" s="1">
        <v>2</v>
      </c>
      <c r="J227" s="1" t="s">
        <v>10</v>
      </c>
      <c r="K227" s="1" t="s">
        <v>13</v>
      </c>
      <c r="L227" s="10">
        <v>9407.5260876297525</v>
      </c>
    </row>
    <row r="228" spans="1:12" x14ac:dyDescent="0.25">
      <c r="A228" s="11">
        <v>45405</v>
      </c>
      <c r="B228" s="1">
        <f t="shared" si="18"/>
        <v>4</v>
      </c>
      <c r="C228" s="1">
        <f t="shared" si="19"/>
        <v>2024</v>
      </c>
      <c r="D228" s="11">
        <v>45415</v>
      </c>
      <c r="E228" s="1">
        <f t="shared" si="20"/>
        <v>5</v>
      </c>
      <c r="F228" s="1">
        <f t="shared" si="21"/>
        <v>2024</v>
      </c>
      <c r="G228" s="9">
        <f t="shared" si="22"/>
        <v>10</v>
      </c>
      <c r="H228" s="9" t="str">
        <f t="shared" si="23"/>
        <v>Em Atraso</v>
      </c>
      <c r="I228" s="1" t="s">
        <v>20</v>
      </c>
      <c r="J228" s="1" t="s">
        <v>10</v>
      </c>
      <c r="K228" s="1" t="s">
        <v>13</v>
      </c>
      <c r="L228" s="10">
        <v>41288.197872277866</v>
      </c>
    </row>
    <row r="229" spans="1:12" x14ac:dyDescent="0.25">
      <c r="A229" s="11">
        <v>45405</v>
      </c>
      <c r="B229" s="1">
        <f t="shared" si="18"/>
        <v>4</v>
      </c>
      <c r="C229" s="1">
        <f t="shared" si="19"/>
        <v>2024</v>
      </c>
      <c r="D229" s="11">
        <v>45415</v>
      </c>
      <c r="E229" s="1">
        <f t="shared" si="20"/>
        <v>5</v>
      </c>
      <c r="F229" s="1">
        <f t="shared" si="21"/>
        <v>2024</v>
      </c>
      <c r="G229" s="9">
        <f t="shared" si="22"/>
        <v>10</v>
      </c>
      <c r="H229" s="9" t="str">
        <f t="shared" si="23"/>
        <v>Em Atraso</v>
      </c>
      <c r="I229" s="1" t="s">
        <v>20</v>
      </c>
      <c r="J229" s="1" t="s">
        <v>10</v>
      </c>
      <c r="K229" s="1" t="s">
        <v>13</v>
      </c>
      <c r="L229" s="10">
        <v>41288.197872277866</v>
      </c>
    </row>
    <row r="230" spans="1:12" x14ac:dyDescent="0.25">
      <c r="A230" s="11">
        <v>45406</v>
      </c>
      <c r="B230" s="1">
        <f t="shared" si="18"/>
        <v>4</v>
      </c>
      <c r="C230" s="1">
        <f t="shared" si="19"/>
        <v>2024</v>
      </c>
      <c r="D230" s="11">
        <v>45416</v>
      </c>
      <c r="E230" s="1">
        <f t="shared" si="20"/>
        <v>5</v>
      </c>
      <c r="F230" s="1">
        <f t="shared" si="21"/>
        <v>2024</v>
      </c>
      <c r="G230" s="9">
        <f t="shared" si="22"/>
        <v>10</v>
      </c>
      <c r="H230" s="9" t="str">
        <f t="shared" si="23"/>
        <v>Em Atraso</v>
      </c>
      <c r="I230" s="1">
        <v>23</v>
      </c>
      <c r="J230" s="1" t="s">
        <v>10</v>
      </c>
      <c r="K230" s="1" t="s">
        <v>13</v>
      </c>
      <c r="L230" s="10">
        <v>5530.3832607197683</v>
      </c>
    </row>
    <row r="231" spans="1:12" x14ac:dyDescent="0.25">
      <c r="A231" s="11">
        <v>45406</v>
      </c>
      <c r="B231" s="1">
        <f t="shared" si="18"/>
        <v>4</v>
      </c>
      <c r="C231" s="1">
        <f t="shared" si="19"/>
        <v>2024</v>
      </c>
      <c r="D231" s="11">
        <v>45416</v>
      </c>
      <c r="E231" s="1">
        <f t="shared" si="20"/>
        <v>5</v>
      </c>
      <c r="F231" s="1">
        <f t="shared" si="21"/>
        <v>2024</v>
      </c>
      <c r="G231" s="9">
        <f t="shared" si="22"/>
        <v>10</v>
      </c>
      <c r="H231" s="9" t="str">
        <f t="shared" si="23"/>
        <v>Em Atraso</v>
      </c>
      <c r="I231" s="1">
        <v>23</v>
      </c>
      <c r="J231" s="1" t="s">
        <v>10</v>
      </c>
      <c r="K231" s="1" t="s">
        <v>13</v>
      </c>
      <c r="L231" s="10">
        <v>5530.3832607197683</v>
      </c>
    </row>
    <row r="232" spans="1:12" x14ac:dyDescent="0.25">
      <c r="A232" s="11">
        <v>45407</v>
      </c>
      <c r="B232" s="1">
        <f t="shared" si="18"/>
        <v>4</v>
      </c>
      <c r="C232" s="1">
        <f t="shared" si="19"/>
        <v>2024</v>
      </c>
      <c r="D232" s="11">
        <v>45417</v>
      </c>
      <c r="E232" s="1">
        <f t="shared" si="20"/>
        <v>5</v>
      </c>
      <c r="F232" s="1">
        <f t="shared" si="21"/>
        <v>2024</v>
      </c>
      <c r="G232" s="9">
        <f t="shared" si="22"/>
        <v>10</v>
      </c>
      <c r="H232" s="9" t="str">
        <f t="shared" si="23"/>
        <v>Em Atraso</v>
      </c>
      <c r="I232" s="1">
        <v>5</v>
      </c>
      <c r="J232" s="1" t="s">
        <v>10</v>
      </c>
      <c r="K232" s="1" t="s">
        <v>13</v>
      </c>
      <c r="L232" s="10">
        <v>28490.727523938898</v>
      </c>
    </row>
    <row r="233" spans="1:12" x14ac:dyDescent="0.25">
      <c r="A233" s="11">
        <v>45407</v>
      </c>
      <c r="B233" s="1">
        <f t="shared" si="18"/>
        <v>4</v>
      </c>
      <c r="C233" s="1">
        <f t="shared" si="19"/>
        <v>2024</v>
      </c>
      <c r="D233" s="11">
        <v>45417</v>
      </c>
      <c r="E233" s="1">
        <f t="shared" si="20"/>
        <v>5</v>
      </c>
      <c r="F233" s="1">
        <f t="shared" si="21"/>
        <v>2024</v>
      </c>
      <c r="G233" s="9">
        <f t="shared" si="22"/>
        <v>10</v>
      </c>
      <c r="H233" s="9" t="str">
        <f t="shared" si="23"/>
        <v>Em Atraso</v>
      </c>
      <c r="I233" s="1">
        <v>5</v>
      </c>
      <c r="J233" s="1" t="s">
        <v>10</v>
      </c>
      <c r="K233" s="1" t="s">
        <v>13</v>
      </c>
      <c r="L233" s="10">
        <v>28490.727523938898</v>
      </c>
    </row>
    <row r="234" spans="1:12" x14ac:dyDescent="0.25">
      <c r="A234" s="11">
        <v>45408</v>
      </c>
      <c r="B234" s="1">
        <f t="shared" si="18"/>
        <v>4</v>
      </c>
      <c r="C234" s="1">
        <f t="shared" si="19"/>
        <v>2024</v>
      </c>
      <c r="D234" s="11">
        <v>45418</v>
      </c>
      <c r="E234" s="1">
        <f t="shared" si="20"/>
        <v>5</v>
      </c>
      <c r="F234" s="1">
        <f t="shared" si="21"/>
        <v>2024</v>
      </c>
      <c r="G234" s="9">
        <f t="shared" si="22"/>
        <v>10</v>
      </c>
      <c r="H234" s="9" t="str">
        <f t="shared" si="23"/>
        <v>Em Atraso</v>
      </c>
      <c r="I234" s="1">
        <v>5</v>
      </c>
      <c r="J234" s="1" t="s">
        <v>10</v>
      </c>
      <c r="K234" s="1" t="s">
        <v>13</v>
      </c>
      <c r="L234" s="10">
        <v>28994.864984511354</v>
      </c>
    </row>
    <row r="235" spans="1:12" x14ac:dyDescent="0.25">
      <c r="A235" s="11">
        <v>45408</v>
      </c>
      <c r="B235" s="1">
        <f t="shared" si="18"/>
        <v>4</v>
      </c>
      <c r="C235" s="1">
        <f t="shared" si="19"/>
        <v>2024</v>
      </c>
      <c r="D235" s="11">
        <v>45418</v>
      </c>
      <c r="E235" s="1">
        <f t="shared" si="20"/>
        <v>5</v>
      </c>
      <c r="F235" s="1">
        <f t="shared" si="21"/>
        <v>2024</v>
      </c>
      <c r="G235" s="9">
        <f t="shared" si="22"/>
        <v>10</v>
      </c>
      <c r="H235" s="9" t="str">
        <f t="shared" si="23"/>
        <v>Em Atraso</v>
      </c>
      <c r="I235" s="1">
        <v>5</v>
      </c>
      <c r="J235" s="1" t="s">
        <v>10</v>
      </c>
      <c r="K235" s="1" t="s">
        <v>13</v>
      </c>
      <c r="L235" s="10">
        <v>28994.864984511354</v>
      </c>
    </row>
    <row r="236" spans="1:12" x14ac:dyDescent="0.25">
      <c r="A236" s="11">
        <v>45409</v>
      </c>
      <c r="B236" s="1">
        <f t="shared" si="18"/>
        <v>4</v>
      </c>
      <c r="C236" s="1">
        <f t="shared" si="19"/>
        <v>2024</v>
      </c>
      <c r="D236" s="11">
        <v>45419</v>
      </c>
      <c r="E236" s="1">
        <f t="shared" si="20"/>
        <v>5</v>
      </c>
      <c r="F236" s="1">
        <f t="shared" si="21"/>
        <v>2024</v>
      </c>
      <c r="G236" s="9">
        <f t="shared" si="22"/>
        <v>10</v>
      </c>
      <c r="H236" s="9" t="str">
        <f t="shared" si="23"/>
        <v>Em Atraso</v>
      </c>
      <c r="I236" s="1">
        <v>23</v>
      </c>
      <c r="J236" s="1" t="s">
        <v>11</v>
      </c>
      <c r="K236" s="1" t="s">
        <v>13</v>
      </c>
      <c r="L236" s="10">
        <v>1407.1761321699294</v>
      </c>
    </row>
    <row r="237" spans="1:12" x14ac:dyDescent="0.25">
      <c r="A237" s="11">
        <v>45409</v>
      </c>
      <c r="B237" s="1">
        <f t="shared" si="18"/>
        <v>4</v>
      </c>
      <c r="C237" s="1">
        <f t="shared" si="19"/>
        <v>2024</v>
      </c>
      <c r="D237" s="11">
        <v>45419</v>
      </c>
      <c r="E237" s="1">
        <f t="shared" si="20"/>
        <v>5</v>
      </c>
      <c r="F237" s="1">
        <f t="shared" si="21"/>
        <v>2024</v>
      </c>
      <c r="G237" s="9">
        <f t="shared" si="22"/>
        <v>10</v>
      </c>
      <c r="H237" s="9" t="str">
        <f t="shared" si="23"/>
        <v>Em Atraso</v>
      </c>
      <c r="I237" s="1">
        <v>23</v>
      </c>
      <c r="J237" s="1" t="s">
        <v>11</v>
      </c>
      <c r="K237" s="1" t="s">
        <v>13</v>
      </c>
      <c r="L237" s="10">
        <v>1407.1761321699294</v>
      </c>
    </row>
    <row r="238" spans="1:12" x14ac:dyDescent="0.25">
      <c r="A238" s="11">
        <v>45410</v>
      </c>
      <c r="B238" s="1">
        <f t="shared" si="18"/>
        <v>4</v>
      </c>
      <c r="C238" s="1">
        <f t="shared" si="19"/>
        <v>2024</v>
      </c>
      <c r="D238" s="11">
        <v>45420</v>
      </c>
      <c r="E238" s="1">
        <f t="shared" si="20"/>
        <v>5</v>
      </c>
      <c r="F238" s="1">
        <f t="shared" si="21"/>
        <v>2024</v>
      </c>
      <c r="G238" s="9">
        <f t="shared" si="22"/>
        <v>10</v>
      </c>
      <c r="H238" s="9" t="str">
        <f t="shared" si="23"/>
        <v>Em Atraso</v>
      </c>
      <c r="I238" s="1" t="s">
        <v>20</v>
      </c>
      <c r="J238" s="1" t="s">
        <v>11</v>
      </c>
      <c r="K238" s="1" t="s">
        <v>13</v>
      </c>
      <c r="L238" s="10">
        <v>28298.849542914468</v>
      </c>
    </row>
    <row r="239" spans="1:12" x14ac:dyDescent="0.25">
      <c r="A239" s="11">
        <v>45410</v>
      </c>
      <c r="B239" s="1">
        <f t="shared" si="18"/>
        <v>4</v>
      </c>
      <c r="C239" s="1">
        <f t="shared" si="19"/>
        <v>2024</v>
      </c>
      <c r="D239" s="11">
        <v>45420</v>
      </c>
      <c r="E239" s="1">
        <f t="shared" si="20"/>
        <v>5</v>
      </c>
      <c r="F239" s="1">
        <f t="shared" si="21"/>
        <v>2024</v>
      </c>
      <c r="G239" s="9">
        <f t="shared" si="22"/>
        <v>10</v>
      </c>
      <c r="H239" s="9" t="str">
        <f t="shared" si="23"/>
        <v>Em Atraso</v>
      </c>
      <c r="I239" s="1" t="s">
        <v>20</v>
      </c>
      <c r="J239" s="1" t="s">
        <v>11</v>
      </c>
      <c r="K239" s="1" t="s">
        <v>13</v>
      </c>
      <c r="L239" s="10">
        <v>28298.849542914468</v>
      </c>
    </row>
    <row r="240" spans="1:12" x14ac:dyDescent="0.25">
      <c r="A240" s="11">
        <v>45411</v>
      </c>
      <c r="B240" s="1">
        <f t="shared" si="18"/>
        <v>4</v>
      </c>
      <c r="C240" s="1">
        <f t="shared" si="19"/>
        <v>2024</v>
      </c>
      <c r="D240" s="11">
        <v>45421</v>
      </c>
      <c r="E240" s="1">
        <f t="shared" si="20"/>
        <v>5</v>
      </c>
      <c r="F240" s="1">
        <f t="shared" si="21"/>
        <v>2024</v>
      </c>
      <c r="G240" s="9">
        <f t="shared" si="22"/>
        <v>10</v>
      </c>
      <c r="H240" s="9" t="str">
        <f t="shared" si="23"/>
        <v>Em Atraso</v>
      </c>
      <c r="I240" s="1">
        <v>6</v>
      </c>
      <c r="J240" s="1" t="s">
        <v>11</v>
      </c>
      <c r="K240" s="1" t="s">
        <v>13</v>
      </c>
      <c r="L240" s="10">
        <v>26376.243273141405</v>
      </c>
    </row>
    <row r="241" spans="1:12" x14ac:dyDescent="0.25">
      <c r="A241" s="11">
        <v>45411</v>
      </c>
      <c r="B241" s="1">
        <f t="shared" si="18"/>
        <v>4</v>
      </c>
      <c r="C241" s="1">
        <f t="shared" si="19"/>
        <v>2024</v>
      </c>
      <c r="D241" s="11">
        <v>45421</v>
      </c>
      <c r="E241" s="1">
        <f t="shared" si="20"/>
        <v>5</v>
      </c>
      <c r="F241" s="1">
        <f t="shared" si="21"/>
        <v>2024</v>
      </c>
      <c r="G241" s="9">
        <f t="shared" si="22"/>
        <v>10</v>
      </c>
      <c r="H241" s="9" t="str">
        <f t="shared" si="23"/>
        <v>Em Atraso</v>
      </c>
      <c r="I241" s="1">
        <v>6</v>
      </c>
      <c r="J241" s="1" t="s">
        <v>11</v>
      </c>
      <c r="K241" s="1" t="s">
        <v>13</v>
      </c>
      <c r="L241" s="10">
        <v>26376.243273141405</v>
      </c>
    </row>
    <row r="242" spans="1:12" x14ac:dyDescent="0.25">
      <c r="A242" s="11">
        <v>45412</v>
      </c>
      <c r="B242" s="1">
        <f t="shared" si="18"/>
        <v>4</v>
      </c>
      <c r="C242" s="1">
        <f t="shared" si="19"/>
        <v>2024</v>
      </c>
      <c r="D242" s="11">
        <v>45422</v>
      </c>
      <c r="E242" s="1">
        <f t="shared" si="20"/>
        <v>5</v>
      </c>
      <c r="F242" s="1">
        <f t="shared" si="21"/>
        <v>2024</v>
      </c>
      <c r="G242" s="9">
        <f t="shared" si="22"/>
        <v>10</v>
      </c>
      <c r="H242" s="9" t="str">
        <f t="shared" si="23"/>
        <v>Em Atraso</v>
      </c>
      <c r="I242" s="1" t="s">
        <v>20</v>
      </c>
      <c r="J242" s="1" t="s">
        <v>11</v>
      </c>
      <c r="K242" s="1" t="s">
        <v>12</v>
      </c>
      <c r="L242" s="10">
        <v>33922.091675378164</v>
      </c>
    </row>
    <row r="243" spans="1:12" x14ac:dyDescent="0.25">
      <c r="A243" s="11">
        <v>45412</v>
      </c>
      <c r="B243" s="1">
        <f t="shared" si="18"/>
        <v>4</v>
      </c>
      <c r="C243" s="1">
        <f t="shared" si="19"/>
        <v>2024</v>
      </c>
      <c r="D243" s="11">
        <v>45422</v>
      </c>
      <c r="E243" s="1">
        <f t="shared" si="20"/>
        <v>5</v>
      </c>
      <c r="F243" s="1">
        <f t="shared" si="21"/>
        <v>2024</v>
      </c>
      <c r="G243" s="9">
        <f t="shared" si="22"/>
        <v>10</v>
      </c>
      <c r="H243" s="9" t="str">
        <f t="shared" si="23"/>
        <v>Em Atraso</v>
      </c>
      <c r="I243" s="1" t="s">
        <v>20</v>
      </c>
      <c r="J243" s="1" t="s">
        <v>11</v>
      </c>
      <c r="K243" s="1" t="s">
        <v>12</v>
      </c>
      <c r="L243" s="10">
        <v>33922.091675378164</v>
      </c>
    </row>
    <row r="244" spans="1:12" x14ac:dyDescent="0.25">
      <c r="A244" s="11">
        <v>45413</v>
      </c>
      <c r="B244" s="1">
        <f t="shared" si="18"/>
        <v>5</v>
      </c>
      <c r="C244" s="1">
        <f t="shared" si="19"/>
        <v>2024</v>
      </c>
      <c r="D244" s="11">
        <v>45444</v>
      </c>
      <c r="E244" s="1">
        <f t="shared" si="20"/>
        <v>6</v>
      </c>
      <c r="F244" s="1">
        <f t="shared" si="21"/>
        <v>2024</v>
      </c>
      <c r="G244" s="9">
        <f t="shared" si="22"/>
        <v>31</v>
      </c>
      <c r="H244" s="9" t="str">
        <f t="shared" si="23"/>
        <v>Em Atraso</v>
      </c>
      <c r="I244" s="1" t="s">
        <v>20</v>
      </c>
      <c r="J244" s="1" t="s">
        <v>11</v>
      </c>
      <c r="K244" s="1" t="s">
        <v>13</v>
      </c>
      <c r="L244" s="10">
        <v>19750.700029205105</v>
      </c>
    </row>
    <row r="245" spans="1:12" x14ac:dyDescent="0.25">
      <c r="A245" s="11">
        <v>45413</v>
      </c>
      <c r="B245" s="1">
        <f t="shared" si="18"/>
        <v>5</v>
      </c>
      <c r="C245" s="1">
        <f t="shared" si="19"/>
        <v>2024</v>
      </c>
      <c r="D245" s="11">
        <v>45444</v>
      </c>
      <c r="E245" s="1">
        <f t="shared" si="20"/>
        <v>6</v>
      </c>
      <c r="F245" s="1">
        <f t="shared" si="21"/>
        <v>2024</v>
      </c>
      <c r="G245" s="9">
        <f t="shared" si="22"/>
        <v>31</v>
      </c>
      <c r="H245" s="9" t="str">
        <f t="shared" si="23"/>
        <v>Em Atraso</v>
      </c>
      <c r="I245" s="1" t="s">
        <v>20</v>
      </c>
      <c r="J245" s="1" t="s">
        <v>11</v>
      </c>
      <c r="K245" s="1" t="s">
        <v>13</v>
      </c>
      <c r="L245" s="10">
        <v>19750.700029205105</v>
      </c>
    </row>
    <row r="246" spans="1:12" x14ac:dyDescent="0.25">
      <c r="A246" s="11">
        <v>45414</v>
      </c>
      <c r="B246" s="1">
        <f t="shared" si="18"/>
        <v>5</v>
      </c>
      <c r="C246" s="1">
        <f t="shared" si="19"/>
        <v>2024</v>
      </c>
      <c r="D246" s="11">
        <v>45445</v>
      </c>
      <c r="E246" s="1">
        <f t="shared" si="20"/>
        <v>6</v>
      </c>
      <c r="F246" s="1">
        <f t="shared" si="21"/>
        <v>2024</v>
      </c>
      <c r="G246" s="9">
        <f t="shared" si="22"/>
        <v>31</v>
      </c>
      <c r="H246" s="9" t="str">
        <f t="shared" si="23"/>
        <v>Em Atraso</v>
      </c>
      <c r="I246" s="1">
        <v>86</v>
      </c>
      <c r="J246" s="1" t="s">
        <v>11</v>
      </c>
      <c r="K246" s="1" t="s">
        <v>12</v>
      </c>
      <c r="L246" s="10">
        <v>44884.108140999742</v>
      </c>
    </row>
    <row r="247" spans="1:12" x14ac:dyDescent="0.25">
      <c r="A247" s="11">
        <v>45414</v>
      </c>
      <c r="B247" s="1">
        <f t="shared" si="18"/>
        <v>5</v>
      </c>
      <c r="C247" s="1">
        <f t="shared" si="19"/>
        <v>2024</v>
      </c>
      <c r="D247" s="11">
        <v>45445</v>
      </c>
      <c r="E247" s="1">
        <f t="shared" si="20"/>
        <v>6</v>
      </c>
      <c r="F247" s="1">
        <f t="shared" si="21"/>
        <v>2024</v>
      </c>
      <c r="G247" s="9">
        <f t="shared" si="22"/>
        <v>31</v>
      </c>
      <c r="H247" s="9" t="str">
        <f t="shared" si="23"/>
        <v>Em Atraso</v>
      </c>
      <c r="I247" s="1">
        <v>86</v>
      </c>
      <c r="J247" s="1" t="s">
        <v>11</v>
      </c>
      <c r="K247" s="1" t="s">
        <v>12</v>
      </c>
      <c r="L247" s="10">
        <v>44884.108140999742</v>
      </c>
    </row>
    <row r="248" spans="1:12" x14ac:dyDescent="0.25">
      <c r="A248" s="11">
        <v>45415</v>
      </c>
      <c r="B248" s="1">
        <f t="shared" si="18"/>
        <v>5</v>
      </c>
      <c r="C248" s="1">
        <f t="shared" si="19"/>
        <v>2024</v>
      </c>
      <c r="D248" s="11">
        <v>45446</v>
      </c>
      <c r="E248" s="1">
        <f t="shared" si="20"/>
        <v>6</v>
      </c>
      <c r="F248" s="1">
        <f t="shared" si="21"/>
        <v>2024</v>
      </c>
      <c r="G248" s="9">
        <f t="shared" si="22"/>
        <v>31</v>
      </c>
      <c r="H248" s="9" t="str">
        <f t="shared" si="23"/>
        <v>Em Atraso</v>
      </c>
      <c r="I248" s="1" t="s">
        <v>21</v>
      </c>
      <c r="J248" s="1" t="s">
        <v>11</v>
      </c>
      <c r="K248" s="1" t="s">
        <v>13</v>
      </c>
      <c r="L248" s="10">
        <v>7403.6709730557668</v>
      </c>
    </row>
    <row r="249" spans="1:12" x14ac:dyDescent="0.25">
      <c r="A249" s="11">
        <v>45415</v>
      </c>
      <c r="B249" s="1">
        <f t="shared" si="18"/>
        <v>5</v>
      </c>
      <c r="C249" s="1">
        <f t="shared" si="19"/>
        <v>2024</v>
      </c>
      <c r="D249" s="11">
        <v>45446</v>
      </c>
      <c r="E249" s="1">
        <f t="shared" si="20"/>
        <v>6</v>
      </c>
      <c r="F249" s="1">
        <f t="shared" si="21"/>
        <v>2024</v>
      </c>
      <c r="G249" s="9">
        <f t="shared" si="22"/>
        <v>31</v>
      </c>
      <c r="H249" s="9" t="str">
        <f t="shared" si="23"/>
        <v>Em Atraso</v>
      </c>
      <c r="I249" s="1" t="s">
        <v>21</v>
      </c>
      <c r="J249" s="1" t="s">
        <v>11</v>
      </c>
      <c r="K249" s="1" t="s">
        <v>13</v>
      </c>
      <c r="L249" s="10">
        <v>7403.6709730557668</v>
      </c>
    </row>
    <row r="250" spans="1:12" x14ac:dyDescent="0.25">
      <c r="A250" s="11">
        <v>45416</v>
      </c>
      <c r="B250" s="1">
        <f t="shared" si="18"/>
        <v>5</v>
      </c>
      <c r="C250" s="1">
        <f t="shared" si="19"/>
        <v>2024</v>
      </c>
      <c r="D250" s="11">
        <v>45447</v>
      </c>
      <c r="E250" s="1">
        <f t="shared" si="20"/>
        <v>6</v>
      </c>
      <c r="F250" s="1">
        <f t="shared" si="21"/>
        <v>2024</v>
      </c>
      <c r="G250" s="9">
        <f t="shared" si="22"/>
        <v>31</v>
      </c>
      <c r="H250" s="9" t="str">
        <f t="shared" si="23"/>
        <v>Em Atraso</v>
      </c>
      <c r="I250" s="1" t="s">
        <v>20</v>
      </c>
      <c r="J250" s="1" t="s">
        <v>11</v>
      </c>
      <c r="K250" s="1" t="s">
        <v>12</v>
      </c>
      <c r="L250" s="10">
        <v>2090.3926680132122</v>
      </c>
    </row>
    <row r="251" spans="1:12" x14ac:dyDescent="0.25">
      <c r="A251" s="11">
        <v>45416</v>
      </c>
      <c r="B251" s="1">
        <f t="shared" si="18"/>
        <v>5</v>
      </c>
      <c r="C251" s="1">
        <f t="shared" si="19"/>
        <v>2024</v>
      </c>
      <c r="D251" s="11">
        <v>45447</v>
      </c>
      <c r="E251" s="1">
        <f t="shared" si="20"/>
        <v>6</v>
      </c>
      <c r="F251" s="1">
        <f t="shared" si="21"/>
        <v>2024</v>
      </c>
      <c r="G251" s="9">
        <f t="shared" si="22"/>
        <v>31</v>
      </c>
      <c r="H251" s="9" t="str">
        <f t="shared" si="23"/>
        <v>Em Atraso</v>
      </c>
      <c r="I251" s="1" t="s">
        <v>20</v>
      </c>
      <c r="J251" s="1" t="s">
        <v>11</v>
      </c>
      <c r="K251" s="1" t="s">
        <v>12</v>
      </c>
      <c r="L251" s="10">
        <v>2090.3926680132122</v>
      </c>
    </row>
    <row r="252" spans="1:12" x14ac:dyDescent="0.25">
      <c r="A252" s="11">
        <v>45417</v>
      </c>
      <c r="B252" s="1">
        <f t="shared" si="18"/>
        <v>5</v>
      </c>
      <c r="C252" s="1">
        <f t="shared" si="19"/>
        <v>2024</v>
      </c>
      <c r="D252" s="11">
        <v>45448</v>
      </c>
      <c r="E252" s="1">
        <f t="shared" si="20"/>
        <v>6</v>
      </c>
      <c r="F252" s="1">
        <f t="shared" si="21"/>
        <v>2024</v>
      </c>
      <c r="G252" s="9">
        <f t="shared" si="22"/>
        <v>31</v>
      </c>
      <c r="H252" s="9" t="str">
        <f t="shared" si="23"/>
        <v>Em Atraso</v>
      </c>
      <c r="I252" s="1">
        <v>86</v>
      </c>
      <c r="J252" s="1" t="s">
        <v>11</v>
      </c>
      <c r="K252" s="1" t="s">
        <v>13</v>
      </c>
      <c r="L252" s="10">
        <v>5490.6986658540573</v>
      </c>
    </row>
    <row r="253" spans="1:12" x14ac:dyDescent="0.25">
      <c r="A253" s="11">
        <v>45417</v>
      </c>
      <c r="B253" s="1">
        <f t="shared" si="18"/>
        <v>5</v>
      </c>
      <c r="C253" s="1">
        <f t="shared" si="19"/>
        <v>2024</v>
      </c>
      <c r="D253" s="11">
        <v>45448</v>
      </c>
      <c r="E253" s="1">
        <f t="shared" si="20"/>
        <v>6</v>
      </c>
      <c r="F253" s="1">
        <f t="shared" si="21"/>
        <v>2024</v>
      </c>
      <c r="G253" s="9">
        <f t="shared" si="22"/>
        <v>31</v>
      </c>
      <c r="H253" s="9" t="str">
        <f t="shared" si="23"/>
        <v>Em Atraso</v>
      </c>
      <c r="I253" s="1">
        <v>86</v>
      </c>
      <c r="J253" s="1" t="s">
        <v>11</v>
      </c>
      <c r="K253" s="1" t="s">
        <v>13</v>
      </c>
      <c r="L253" s="10">
        <v>5490.6986658540573</v>
      </c>
    </row>
    <row r="254" spans="1:12" x14ac:dyDescent="0.25">
      <c r="A254" s="11">
        <v>45418</v>
      </c>
      <c r="B254" s="1">
        <f t="shared" si="18"/>
        <v>5</v>
      </c>
      <c r="C254" s="1">
        <f t="shared" si="19"/>
        <v>2024</v>
      </c>
      <c r="D254" s="11">
        <v>45449</v>
      </c>
      <c r="E254" s="1">
        <f t="shared" si="20"/>
        <v>6</v>
      </c>
      <c r="F254" s="1">
        <f t="shared" si="21"/>
        <v>2024</v>
      </c>
      <c r="G254" s="9">
        <f t="shared" si="22"/>
        <v>31</v>
      </c>
      <c r="H254" s="9" t="str">
        <f t="shared" si="23"/>
        <v>Em Atraso</v>
      </c>
      <c r="I254" s="1" t="s">
        <v>21</v>
      </c>
      <c r="J254" s="1" t="s">
        <v>11</v>
      </c>
      <c r="K254" s="1" t="s">
        <v>12</v>
      </c>
      <c r="L254" s="10">
        <v>332.76603292484828</v>
      </c>
    </row>
    <row r="255" spans="1:12" x14ac:dyDescent="0.25">
      <c r="A255" s="11">
        <v>45418</v>
      </c>
      <c r="B255" s="1">
        <f t="shared" si="18"/>
        <v>5</v>
      </c>
      <c r="C255" s="1">
        <f t="shared" si="19"/>
        <v>2024</v>
      </c>
      <c r="D255" s="11">
        <v>45449</v>
      </c>
      <c r="E255" s="1">
        <f t="shared" si="20"/>
        <v>6</v>
      </c>
      <c r="F255" s="1">
        <f t="shared" si="21"/>
        <v>2024</v>
      </c>
      <c r="G255" s="9">
        <f t="shared" si="22"/>
        <v>31</v>
      </c>
      <c r="H255" s="9" t="str">
        <f t="shared" si="23"/>
        <v>Em Atraso</v>
      </c>
      <c r="I255" s="1" t="s">
        <v>21</v>
      </c>
      <c r="J255" s="1" t="s">
        <v>11</v>
      </c>
      <c r="K255" s="1" t="s">
        <v>12</v>
      </c>
      <c r="L255" s="10">
        <v>332.76603292484828</v>
      </c>
    </row>
    <row r="256" spans="1:12" x14ac:dyDescent="0.25">
      <c r="A256" s="11">
        <v>45419</v>
      </c>
      <c r="B256" s="1">
        <f t="shared" si="18"/>
        <v>5</v>
      </c>
      <c r="C256" s="1">
        <f t="shared" si="19"/>
        <v>2024</v>
      </c>
      <c r="D256" s="11">
        <v>45450</v>
      </c>
      <c r="E256" s="1">
        <f t="shared" si="20"/>
        <v>6</v>
      </c>
      <c r="F256" s="1">
        <f t="shared" si="21"/>
        <v>2024</v>
      </c>
      <c r="G256" s="9">
        <f t="shared" si="22"/>
        <v>31</v>
      </c>
      <c r="H256" s="9" t="str">
        <f t="shared" si="23"/>
        <v>Em Atraso</v>
      </c>
      <c r="I256" s="1" t="s">
        <v>20</v>
      </c>
      <c r="J256" s="1" t="s">
        <v>11</v>
      </c>
      <c r="K256" s="1" t="s">
        <v>12</v>
      </c>
      <c r="L256" s="10">
        <v>4993.2722951211072</v>
      </c>
    </row>
    <row r="257" spans="1:12" x14ac:dyDescent="0.25">
      <c r="A257" s="11">
        <v>45419</v>
      </c>
      <c r="B257" s="1">
        <f t="shared" si="18"/>
        <v>5</v>
      </c>
      <c r="C257" s="1">
        <f t="shared" si="19"/>
        <v>2024</v>
      </c>
      <c r="D257" s="11">
        <v>45450</v>
      </c>
      <c r="E257" s="1">
        <f t="shared" si="20"/>
        <v>6</v>
      </c>
      <c r="F257" s="1">
        <f t="shared" si="21"/>
        <v>2024</v>
      </c>
      <c r="G257" s="9">
        <f t="shared" si="22"/>
        <v>31</v>
      </c>
      <c r="H257" s="9" t="str">
        <f t="shared" si="23"/>
        <v>Em Atraso</v>
      </c>
      <c r="I257" s="1" t="s">
        <v>20</v>
      </c>
      <c r="J257" s="1" t="s">
        <v>11</v>
      </c>
      <c r="K257" s="1" t="s">
        <v>12</v>
      </c>
      <c r="L257" s="10">
        <v>4993.2722951211072</v>
      </c>
    </row>
    <row r="258" spans="1:12" x14ac:dyDescent="0.25">
      <c r="A258" s="11">
        <v>45420</v>
      </c>
      <c r="B258" s="1">
        <f t="shared" ref="B258:B321" si="24">MONTH(A258)</f>
        <v>5</v>
      </c>
      <c r="C258" s="1">
        <f t="shared" ref="C258:C321" si="25">YEAR(A258)</f>
        <v>2024</v>
      </c>
      <c r="D258" s="11">
        <v>45451</v>
      </c>
      <c r="E258" s="1">
        <f t="shared" ref="E258:E321" si="26">MONTH(D258)</f>
        <v>6</v>
      </c>
      <c r="F258" s="1">
        <f t="shared" ref="F258:F321" si="27">YEAR(D258)</f>
        <v>2024</v>
      </c>
      <c r="G258" s="9">
        <f t="shared" ref="G258:G321" si="28">D258-A258</f>
        <v>31</v>
      </c>
      <c r="H258" s="9" t="str">
        <f t="shared" ref="H258:H321" si="29">IF(G258&lt;6,"No Prazo","Em Atraso")</f>
        <v>Em Atraso</v>
      </c>
      <c r="I258" s="1">
        <v>23</v>
      </c>
      <c r="J258" s="1" t="s">
        <v>11</v>
      </c>
      <c r="K258" s="1" t="s">
        <v>12</v>
      </c>
      <c r="L258" s="10">
        <v>6346.6205282148449</v>
      </c>
    </row>
    <row r="259" spans="1:12" x14ac:dyDescent="0.25">
      <c r="A259" s="11">
        <v>45420</v>
      </c>
      <c r="B259" s="1">
        <f t="shared" si="24"/>
        <v>5</v>
      </c>
      <c r="C259" s="1">
        <f t="shared" si="25"/>
        <v>2024</v>
      </c>
      <c r="D259" s="11">
        <v>45451</v>
      </c>
      <c r="E259" s="1">
        <f t="shared" si="26"/>
        <v>6</v>
      </c>
      <c r="F259" s="1">
        <f t="shared" si="27"/>
        <v>2024</v>
      </c>
      <c r="G259" s="9">
        <f t="shared" si="28"/>
        <v>31</v>
      </c>
      <c r="H259" s="9" t="str">
        <f t="shared" si="29"/>
        <v>Em Atraso</v>
      </c>
      <c r="I259" s="1">
        <v>23</v>
      </c>
      <c r="J259" s="1" t="s">
        <v>11</v>
      </c>
      <c r="K259" s="1" t="s">
        <v>12</v>
      </c>
      <c r="L259" s="10">
        <v>6346.6205282148449</v>
      </c>
    </row>
    <row r="260" spans="1:12" x14ac:dyDescent="0.25">
      <c r="A260" s="11">
        <v>45421</v>
      </c>
      <c r="B260" s="1">
        <f t="shared" si="24"/>
        <v>5</v>
      </c>
      <c r="C260" s="1">
        <f t="shared" si="25"/>
        <v>2024</v>
      </c>
      <c r="D260" s="11">
        <v>45452</v>
      </c>
      <c r="E260" s="1">
        <f t="shared" si="26"/>
        <v>6</v>
      </c>
      <c r="F260" s="1">
        <f t="shared" si="27"/>
        <v>2024</v>
      </c>
      <c r="G260" s="9">
        <f t="shared" si="28"/>
        <v>31</v>
      </c>
      <c r="H260" s="9" t="str">
        <f t="shared" si="29"/>
        <v>Em Atraso</v>
      </c>
      <c r="I260" s="1">
        <v>5</v>
      </c>
      <c r="J260" s="1" t="s">
        <v>11</v>
      </c>
      <c r="K260" s="1" t="s">
        <v>13</v>
      </c>
      <c r="L260" s="10">
        <v>3450.1843813872169</v>
      </c>
    </row>
    <row r="261" spans="1:12" x14ac:dyDescent="0.25">
      <c r="A261" s="11">
        <v>45421</v>
      </c>
      <c r="B261" s="1">
        <f t="shared" si="24"/>
        <v>5</v>
      </c>
      <c r="C261" s="1">
        <f t="shared" si="25"/>
        <v>2024</v>
      </c>
      <c r="D261" s="11">
        <v>45452</v>
      </c>
      <c r="E261" s="1">
        <f t="shared" si="26"/>
        <v>6</v>
      </c>
      <c r="F261" s="1">
        <f t="shared" si="27"/>
        <v>2024</v>
      </c>
      <c r="G261" s="9">
        <f t="shared" si="28"/>
        <v>31</v>
      </c>
      <c r="H261" s="9" t="str">
        <f t="shared" si="29"/>
        <v>Em Atraso</v>
      </c>
      <c r="I261" s="1">
        <v>5</v>
      </c>
      <c r="J261" s="1" t="s">
        <v>11</v>
      </c>
      <c r="K261" s="1" t="s">
        <v>13</v>
      </c>
      <c r="L261" s="10">
        <v>3450.1843813872169</v>
      </c>
    </row>
    <row r="262" spans="1:12" x14ac:dyDescent="0.25">
      <c r="A262" s="11">
        <v>45422</v>
      </c>
      <c r="B262" s="1">
        <f t="shared" si="24"/>
        <v>5</v>
      </c>
      <c r="C262" s="1">
        <f t="shared" si="25"/>
        <v>2024</v>
      </c>
      <c r="D262" s="11">
        <v>45453</v>
      </c>
      <c r="E262" s="1">
        <f t="shared" si="26"/>
        <v>6</v>
      </c>
      <c r="F262" s="1">
        <f t="shared" si="27"/>
        <v>2024</v>
      </c>
      <c r="G262" s="9">
        <f t="shared" si="28"/>
        <v>31</v>
      </c>
      <c r="H262" s="9" t="str">
        <f t="shared" si="29"/>
        <v>Em Atraso</v>
      </c>
      <c r="I262" s="1">
        <v>5</v>
      </c>
      <c r="J262" s="1" t="s">
        <v>11</v>
      </c>
      <c r="K262" s="1" t="s">
        <v>12</v>
      </c>
      <c r="L262" s="10">
        <v>5240.1087145138144</v>
      </c>
    </row>
    <row r="263" spans="1:12" x14ac:dyDescent="0.25">
      <c r="A263" s="11">
        <v>45422</v>
      </c>
      <c r="B263" s="1">
        <f t="shared" si="24"/>
        <v>5</v>
      </c>
      <c r="C263" s="1">
        <f t="shared" si="25"/>
        <v>2024</v>
      </c>
      <c r="D263" s="11">
        <v>45453</v>
      </c>
      <c r="E263" s="1">
        <f t="shared" si="26"/>
        <v>6</v>
      </c>
      <c r="F263" s="1">
        <f t="shared" si="27"/>
        <v>2024</v>
      </c>
      <c r="G263" s="9">
        <f t="shared" si="28"/>
        <v>31</v>
      </c>
      <c r="H263" s="9" t="str">
        <f t="shared" si="29"/>
        <v>Em Atraso</v>
      </c>
      <c r="I263" s="1">
        <v>5</v>
      </c>
      <c r="J263" s="1" t="s">
        <v>11</v>
      </c>
      <c r="K263" s="1" t="s">
        <v>12</v>
      </c>
      <c r="L263" s="10">
        <v>5240.1087145138144</v>
      </c>
    </row>
    <row r="264" spans="1:12" x14ac:dyDescent="0.25">
      <c r="A264" s="11">
        <v>45423</v>
      </c>
      <c r="B264" s="1">
        <f t="shared" si="24"/>
        <v>5</v>
      </c>
      <c r="C264" s="1">
        <f t="shared" si="25"/>
        <v>2024</v>
      </c>
      <c r="D264" s="11">
        <v>45454</v>
      </c>
      <c r="E264" s="1">
        <f t="shared" si="26"/>
        <v>6</v>
      </c>
      <c r="F264" s="1">
        <f t="shared" si="27"/>
        <v>2024</v>
      </c>
      <c r="G264" s="9">
        <f t="shared" si="28"/>
        <v>31</v>
      </c>
      <c r="H264" s="9" t="str">
        <f t="shared" si="29"/>
        <v>Em Atraso</v>
      </c>
      <c r="I264" s="1">
        <v>23</v>
      </c>
      <c r="J264" s="1" t="s">
        <v>11</v>
      </c>
      <c r="K264" s="1" t="s">
        <v>13</v>
      </c>
      <c r="L264" s="10">
        <v>9024.5688951688953</v>
      </c>
    </row>
    <row r="265" spans="1:12" x14ac:dyDescent="0.25">
      <c r="A265" s="11">
        <v>45423</v>
      </c>
      <c r="B265" s="1">
        <f t="shared" si="24"/>
        <v>5</v>
      </c>
      <c r="C265" s="1">
        <f t="shared" si="25"/>
        <v>2024</v>
      </c>
      <c r="D265" s="11">
        <v>45454</v>
      </c>
      <c r="E265" s="1">
        <f t="shared" si="26"/>
        <v>6</v>
      </c>
      <c r="F265" s="1">
        <f t="shared" si="27"/>
        <v>2024</v>
      </c>
      <c r="G265" s="9">
        <f t="shared" si="28"/>
        <v>31</v>
      </c>
      <c r="H265" s="9" t="str">
        <f t="shared" si="29"/>
        <v>Em Atraso</v>
      </c>
      <c r="I265" s="1">
        <v>23</v>
      </c>
      <c r="J265" s="1" t="s">
        <v>11</v>
      </c>
      <c r="K265" s="1" t="s">
        <v>13</v>
      </c>
      <c r="L265" s="10">
        <v>9024.5688951688953</v>
      </c>
    </row>
    <row r="266" spans="1:12" x14ac:dyDescent="0.25">
      <c r="A266" s="11">
        <v>45424</v>
      </c>
      <c r="B266" s="1">
        <f t="shared" si="24"/>
        <v>5</v>
      </c>
      <c r="C266" s="1">
        <f t="shared" si="25"/>
        <v>2024</v>
      </c>
      <c r="D266" s="11">
        <v>45444</v>
      </c>
      <c r="E266" s="1">
        <f t="shared" si="26"/>
        <v>6</v>
      </c>
      <c r="F266" s="1">
        <f t="shared" si="27"/>
        <v>2024</v>
      </c>
      <c r="G266" s="9">
        <f t="shared" si="28"/>
        <v>20</v>
      </c>
      <c r="H266" s="9" t="str">
        <f t="shared" si="29"/>
        <v>Em Atraso</v>
      </c>
      <c r="I266" s="1" t="s">
        <v>20</v>
      </c>
      <c r="J266" s="1" t="s">
        <v>11</v>
      </c>
      <c r="K266" s="1" t="s">
        <v>12</v>
      </c>
      <c r="L266" s="10">
        <v>1278.7332919310102</v>
      </c>
    </row>
    <row r="267" spans="1:12" x14ac:dyDescent="0.25">
      <c r="A267" s="11">
        <v>45424</v>
      </c>
      <c r="B267" s="1">
        <f t="shared" si="24"/>
        <v>5</v>
      </c>
      <c r="C267" s="1">
        <f t="shared" si="25"/>
        <v>2024</v>
      </c>
      <c r="D267" s="11">
        <v>45444</v>
      </c>
      <c r="E267" s="1">
        <f t="shared" si="26"/>
        <v>6</v>
      </c>
      <c r="F267" s="1">
        <f t="shared" si="27"/>
        <v>2024</v>
      </c>
      <c r="G267" s="9">
        <f t="shared" si="28"/>
        <v>20</v>
      </c>
      <c r="H267" s="9" t="str">
        <f t="shared" si="29"/>
        <v>Em Atraso</v>
      </c>
      <c r="I267" s="1" t="s">
        <v>20</v>
      </c>
      <c r="J267" s="1" t="s">
        <v>11</v>
      </c>
      <c r="K267" s="1" t="s">
        <v>12</v>
      </c>
      <c r="L267" s="10">
        <v>1278.7332919310102</v>
      </c>
    </row>
    <row r="268" spans="1:12" x14ac:dyDescent="0.25">
      <c r="A268" s="11">
        <v>45425</v>
      </c>
      <c r="B268" s="1">
        <f t="shared" si="24"/>
        <v>5</v>
      </c>
      <c r="C268" s="1">
        <f t="shared" si="25"/>
        <v>2024</v>
      </c>
      <c r="D268" s="11">
        <v>45445</v>
      </c>
      <c r="E268" s="1">
        <f t="shared" si="26"/>
        <v>6</v>
      </c>
      <c r="F268" s="1">
        <f t="shared" si="27"/>
        <v>2024</v>
      </c>
      <c r="G268" s="9">
        <f t="shared" si="28"/>
        <v>20</v>
      </c>
      <c r="H268" s="9" t="str">
        <f t="shared" si="29"/>
        <v>Em Atraso</v>
      </c>
      <c r="I268" s="1">
        <v>6</v>
      </c>
      <c r="J268" s="1" t="s">
        <v>10</v>
      </c>
      <c r="K268" s="1" t="s">
        <v>13</v>
      </c>
      <c r="L268" s="10">
        <v>9372.9942769202953</v>
      </c>
    </row>
    <row r="269" spans="1:12" x14ac:dyDescent="0.25">
      <c r="A269" s="11">
        <v>45425</v>
      </c>
      <c r="B269" s="1">
        <f t="shared" si="24"/>
        <v>5</v>
      </c>
      <c r="C269" s="1">
        <f t="shared" si="25"/>
        <v>2024</v>
      </c>
      <c r="D269" s="11">
        <v>45445</v>
      </c>
      <c r="E269" s="1">
        <f t="shared" si="26"/>
        <v>6</v>
      </c>
      <c r="F269" s="1">
        <f t="shared" si="27"/>
        <v>2024</v>
      </c>
      <c r="G269" s="9">
        <f t="shared" si="28"/>
        <v>20</v>
      </c>
      <c r="H269" s="9" t="str">
        <f t="shared" si="29"/>
        <v>Em Atraso</v>
      </c>
      <c r="I269" s="1">
        <v>6</v>
      </c>
      <c r="J269" s="1" t="s">
        <v>10</v>
      </c>
      <c r="K269" s="1" t="s">
        <v>13</v>
      </c>
      <c r="L269" s="10">
        <v>9372.9942769202953</v>
      </c>
    </row>
    <row r="270" spans="1:12" x14ac:dyDescent="0.25">
      <c r="A270" s="11">
        <v>45426</v>
      </c>
      <c r="B270" s="1">
        <f t="shared" si="24"/>
        <v>5</v>
      </c>
      <c r="C270" s="1">
        <f t="shared" si="25"/>
        <v>2024</v>
      </c>
      <c r="D270" s="11">
        <v>45446</v>
      </c>
      <c r="E270" s="1">
        <f t="shared" si="26"/>
        <v>6</v>
      </c>
      <c r="F270" s="1">
        <f t="shared" si="27"/>
        <v>2024</v>
      </c>
      <c r="G270" s="9">
        <f t="shared" si="28"/>
        <v>20</v>
      </c>
      <c r="H270" s="9" t="str">
        <f t="shared" si="29"/>
        <v>Em Atraso</v>
      </c>
      <c r="I270" s="1" t="s">
        <v>20</v>
      </c>
      <c r="J270" s="1" t="s">
        <v>10</v>
      </c>
      <c r="K270" s="1" t="s">
        <v>13</v>
      </c>
      <c r="L270" s="10">
        <v>364.41926882634368</v>
      </c>
    </row>
    <row r="271" spans="1:12" x14ac:dyDescent="0.25">
      <c r="A271" s="11">
        <v>45426</v>
      </c>
      <c r="B271" s="1">
        <f t="shared" si="24"/>
        <v>5</v>
      </c>
      <c r="C271" s="1">
        <f t="shared" si="25"/>
        <v>2024</v>
      </c>
      <c r="D271" s="11">
        <v>45457</v>
      </c>
      <c r="E271" s="1">
        <f t="shared" si="26"/>
        <v>6</v>
      </c>
      <c r="F271" s="1">
        <f t="shared" si="27"/>
        <v>2024</v>
      </c>
      <c r="G271" s="9">
        <f t="shared" si="28"/>
        <v>31</v>
      </c>
      <c r="H271" s="9" t="str">
        <f t="shared" si="29"/>
        <v>Em Atraso</v>
      </c>
      <c r="I271" s="1">
        <v>4</v>
      </c>
      <c r="J271" s="1" t="s">
        <v>11</v>
      </c>
      <c r="K271" s="1" t="s">
        <v>13</v>
      </c>
      <c r="L271" s="10">
        <v>28837.859122354337</v>
      </c>
    </row>
    <row r="272" spans="1:12" x14ac:dyDescent="0.25">
      <c r="A272" s="11">
        <v>45426</v>
      </c>
      <c r="B272" s="1">
        <f t="shared" si="24"/>
        <v>5</v>
      </c>
      <c r="C272" s="1">
        <f t="shared" si="25"/>
        <v>2024</v>
      </c>
      <c r="D272" s="11">
        <v>45446</v>
      </c>
      <c r="E272" s="1">
        <f t="shared" si="26"/>
        <v>6</v>
      </c>
      <c r="F272" s="1">
        <f t="shared" si="27"/>
        <v>2024</v>
      </c>
      <c r="G272" s="9">
        <f t="shared" si="28"/>
        <v>20</v>
      </c>
      <c r="H272" s="9" t="str">
        <f t="shared" si="29"/>
        <v>Em Atraso</v>
      </c>
      <c r="I272" s="1" t="s">
        <v>20</v>
      </c>
      <c r="J272" s="1" t="s">
        <v>10</v>
      </c>
      <c r="K272" s="1" t="s">
        <v>13</v>
      </c>
      <c r="L272" s="10">
        <v>364.41926882634368</v>
      </c>
    </row>
    <row r="273" spans="1:12" x14ac:dyDescent="0.25">
      <c r="A273" s="11">
        <v>45426</v>
      </c>
      <c r="B273" s="1">
        <f t="shared" si="24"/>
        <v>5</v>
      </c>
      <c r="C273" s="1">
        <f t="shared" si="25"/>
        <v>2024</v>
      </c>
      <c r="D273" s="11">
        <v>45457</v>
      </c>
      <c r="E273" s="1">
        <f t="shared" si="26"/>
        <v>6</v>
      </c>
      <c r="F273" s="1">
        <f t="shared" si="27"/>
        <v>2024</v>
      </c>
      <c r="G273" s="9">
        <f t="shared" si="28"/>
        <v>31</v>
      </c>
      <c r="H273" s="9" t="str">
        <f t="shared" si="29"/>
        <v>Em Atraso</v>
      </c>
      <c r="I273" s="1">
        <v>4</v>
      </c>
      <c r="J273" s="1" t="s">
        <v>11</v>
      </c>
      <c r="K273" s="1" t="s">
        <v>13</v>
      </c>
      <c r="L273" s="10">
        <v>28837.859122354337</v>
      </c>
    </row>
    <row r="274" spans="1:12" x14ac:dyDescent="0.25">
      <c r="A274" s="11">
        <v>45427</v>
      </c>
      <c r="B274" s="1">
        <f t="shared" si="24"/>
        <v>5</v>
      </c>
      <c r="C274" s="1">
        <f t="shared" si="25"/>
        <v>2024</v>
      </c>
      <c r="D274" s="11">
        <v>45447</v>
      </c>
      <c r="E274" s="1">
        <f t="shared" si="26"/>
        <v>6</v>
      </c>
      <c r="F274" s="1">
        <f t="shared" si="27"/>
        <v>2024</v>
      </c>
      <c r="G274" s="9">
        <f t="shared" si="28"/>
        <v>20</v>
      </c>
      <c r="H274" s="9" t="str">
        <f t="shared" si="29"/>
        <v>Em Atraso</v>
      </c>
      <c r="I274" s="1" t="s">
        <v>20</v>
      </c>
      <c r="J274" s="1" t="s">
        <v>10</v>
      </c>
      <c r="K274" s="1" t="s">
        <v>13</v>
      </c>
      <c r="L274" s="10">
        <v>9928.3446095201434</v>
      </c>
    </row>
    <row r="275" spans="1:12" x14ac:dyDescent="0.25">
      <c r="A275" s="11">
        <v>45427</v>
      </c>
      <c r="B275" s="1">
        <f t="shared" si="24"/>
        <v>5</v>
      </c>
      <c r="C275" s="1">
        <f t="shared" si="25"/>
        <v>2024</v>
      </c>
      <c r="D275" s="11">
        <v>45447</v>
      </c>
      <c r="E275" s="1">
        <f t="shared" si="26"/>
        <v>6</v>
      </c>
      <c r="F275" s="1">
        <f t="shared" si="27"/>
        <v>2024</v>
      </c>
      <c r="G275" s="9">
        <f t="shared" si="28"/>
        <v>20</v>
      </c>
      <c r="H275" s="9" t="str">
        <f t="shared" si="29"/>
        <v>Em Atraso</v>
      </c>
      <c r="I275" s="1" t="s">
        <v>20</v>
      </c>
      <c r="J275" s="1" t="s">
        <v>10</v>
      </c>
      <c r="K275" s="1" t="s">
        <v>13</v>
      </c>
      <c r="L275" s="10">
        <v>9928.3446095201434</v>
      </c>
    </row>
    <row r="276" spans="1:12" x14ac:dyDescent="0.25">
      <c r="A276" s="11">
        <v>45428</v>
      </c>
      <c r="B276" s="1">
        <f t="shared" si="24"/>
        <v>5</v>
      </c>
      <c r="C276" s="1">
        <f t="shared" si="25"/>
        <v>2024</v>
      </c>
      <c r="D276" s="11">
        <v>45448</v>
      </c>
      <c r="E276" s="1">
        <f t="shared" si="26"/>
        <v>6</v>
      </c>
      <c r="F276" s="1">
        <f t="shared" si="27"/>
        <v>2024</v>
      </c>
      <c r="G276" s="9">
        <f t="shared" si="28"/>
        <v>20</v>
      </c>
      <c r="H276" s="9" t="str">
        <f t="shared" si="29"/>
        <v>Em Atraso</v>
      </c>
      <c r="I276" s="1">
        <v>86</v>
      </c>
      <c r="J276" s="1" t="s">
        <v>10</v>
      </c>
      <c r="K276" s="1" t="s">
        <v>13</v>
      </c>
      <c r="L276" s="10">
        <v>2003.14819042113</v>
      </c>
    </row>
    <row r="277" spans="1:12" x14ac:dyDescent="0.25">
      <c r="A277" s="11">
        <v>45428</v>
      </c>
      <c r="B277" s="1">
        <f t="shared" si="24"/>
        <v>5</v>
      </c>
      <c r="C277" s="1">
        <f t="shared" si="25"/>
        <v>2024</v>
      </c>
      <c r="D277" s="11">
        <v>45448</v>
      </c>
      <c r="E277" s="1">
        <f t="shared" si="26"/>
        <v>6</v>
      </c>
      <c r="F277" s="1">
        <f t="shared" si="27"/>
        <v>2024</v>
      </c>
      <c r="G277" s="9">
        <f t="shared" si="28"/>
        <v>20</v>
      </c>
      <c r="H277" s="9" t="str">
        <f t="shared" si="29"/>
        <v>Em Atraso</v>
      </c>
      <c r="I277" s="1">
        <v>86</v>
      </c>
      <c r="J277" s="1" t="s">
        <v>10</v>
      </c>
      <c r="K277" s="1" t="s">
        <v>13</v>
      </c>
      <c r="L277" s="10">
        <v>2003.14819042113</v>
      </c>
    </row>
    <row r="278" spans="1:12" x14ac:dyDescent="0.25">
      <c r="A278" s="11">
        <v>45429</v>
      </c>
      <c r="B278" s="1">
        <f t="shared" si="24"/>
        <v>5</v>
      </c>
      <c r="C278" s="1">
        <f t="shared" si="25"/>
        <v>2024</v>
      </c>
      <c r="D278" s="11">
        <v>45449</v>
      </c>
      <c r="E278" s="1">
        <f t="shared" si="26"/>
        <v>6</v>
      </c>
      <c r="F278" s="1">
        <f t="shared" si="27"/>
        <v>2024</v>
      </c>
      <c r="G278" s="9">
        <f t="shared" si="28"/>
        <v>20</v>
      </c>
      <c r="H278" s="9" t="str">
        <f t="shared" si="29"/>
        <v>Em Atraso</v>
      </c>
      <c r="I278" s="1" t="s">
        <v>21</v>
      </c>
      <c r="J278" s="1" t="s">
        <v>10</v>
      </c>
      <c r="K278" s="1" t="s">
        <v>13</v>
      </c>
      <c r="L278" s="10">
        <v>4504.7590772748335</v>
      </c>
    </row>
    <row r="279" spans="1:12" x14ac:dyDescent="0.25">
      <c r="A279" s="11">
        <v>45429</v>
      </c>
      <c r="B279" s="1">
        <f t="shared" si="24"/>
        <v>5</v>
      </c>
      <c r="C279" s="1">
        <f t="shared" si="25"/>
        <v>2024</v>
      </c>
      <c r="D279" s="11">
        <v>45449</v>
      </c>
      <c r="E279" s="1">
        <f t="shared" si="26"/>
        <v>6</v>
      </c>
      <c r="F279" s="1">
        <f t="shared" si="27"/>
        <v>2024</v>
      </c>
      <c r="G279" s="9">
        <f t="shared" si="28"/>
        <v>20</v>
      </c>
      <c r="H279" s="9" t="str">
        <f t="shared" si="29"/>
        <v>Em Atraso</v>
      </c>
      <c r="I279" s="1" t="s">
        <v>21</v>
      </c>
      <c r="J279" s="1" t="s">
        <v>10</v>
      </c>
      <c r="K279" s="1" t="s">
        <v>13</v>
      </c>
      <c r="L279" s="10">
        <v>4504.7590772748335</v>
      </c>
    </row>
    <row r="280" spans="1:12" x14ac:dyDescent="0.25">
      <c r="A280" s="11">
        <v>45430</v>
      </c>
      <c r="B280" s="1">
        <f t="shared" si="24"/>
        <v>5</v>
      </c>
      <c r="C280" s="1">
        <f t="shared" si="25"/>
        <v>2024</v>
      </c>
      <c r="D280" s="11">
        <v>45450</v>
      </c>
      <c r="E280" s="1">
        <f t="shared" si="26"/>
        <v>6</v>
      </c>
      <c r="F280" s="1">
        <f t="shared" si="27"/>
        <v>2024</v>
      </c>
      <c r="G280" s="9">
        <f t="shared" si="28"/>
        <v>20</v>
      </c>
      <c r="H280" s="9" t="str">
        <f t="shared" si="29"/>
        <v>Em Atraso</v>
      </c>
      <c r="I280" s="1" t="s">
        <v>20</v>
      </c>
      <c r="J280" s="1" t="s">
        <v>10</v>
      </c>
      <c r="K280" s="1" t="s">
        <v>13</v>
      </c>
      <c r="L280" s="10">
        <v>8570.6654782719852</v>
      </c>
    </row>
    <row r="281" spans="1:12" x14ac:dyDescent="0.25">
      <c r="A281" s="11">
        <v>45430</v>
      </c>
      <c r="B281" s="1">
        <f t="shared" si="24"/>
        <v>5</v>
      </c>
      <c r="C281" s="1">
        <f t="shared" si="25"/>
        <v>2024</v>
      </c>
      <c r="D281" s="11">
        <v>45450</v>
      </c>
      <c r="E281" s="1">
        <f t="shared" si="26"/>
        <v>6</v>
      </c>
      <c r="F281" s="1">
        <f t="shared" si="27"/>
        <v>2024</v>
      </c>
      <c r="G281" s="9">
        <f t="shared" si="28"/>
        <v>20</v>
      </c>
      <c r="H281" s="9" t="str">
        <f t="shared" si="29"/>
        <v>Em Atraso</v>
      </c>
      <c r="I281" s="1" t="s">
        <v>20</v>
      </c>
      <c r="J281" s="1" t="s">
        <v>10</v>
      </c>
      <c r="K281" s="1" t="s">
        <v>13</v>
      </c>
      <c r="L281" s="10">
        <v>8570.6654782719852</v>
      </c>
    </row>
    <row r="282" spans="1:12" x14ac:dyDescent="0.25">
      <c r="A282" s="11">
        <v>45431</v>
      </c>
      <c r="B282" s="1">
        <f t="shared" si="24"/>
        <v>5</v>
      </c>
      <c r="C282" s="1">
        <f t="shared" si="25"/>
        <v>2024</v>
      </c>
      <c r="D282" s="11">
        <v>45451</v>
      </c>
      <c r="E282" s="1">
        <f t="shared" si="26"/>
        <v>6</v>
      </c>
      <c r="F282" s="1">
        <f t="shared" si="27"/>
        <v>2024</v>
      </c>
      <c r="G282" s="9">
        <f t="shared" si="28"/>
        <v>20</v>
      </c>
      <c r="H282" s="9" t="str">
        <f t="shared" si="29"/>
        <v>Em Atraso</v>
      </c>
      <c r="I282" s="1">
        <v>86</v>
      </c>
      <c r="J282" s="1" t="s">
        <v>10</v>
      </c>
      <c r="K282" s="1" t="s">
        <v>13</v>
      </c>
      <c r="L282" s="10">
        <v>2446.2145057026742</v>
      </c>
    </row>
    <row r="283" spans="1:12" x14ac:dyDescent="0.25">
      <c r="A283" s="11">
        <v>45431</v>
      </c>
      <c r="B283" s="1">
        <f t="shared" si="24"/>
        <v>5</v>
      </c>
      <c r="C283" s="1">
        <f t="shared" si="25"/>
        <v>2024</v>
      </c>
      <c r="D283" s="11">
        <v>45451</v>
      </c>
      <c r="E283" s="1">
        <f t="shared" si="26"/>
        <v>6</v>
      </c>
      <c r="F283" s="1">
        <f t="shared" si="27"/>
        <v>2024</v>
      </c>
      <c r="G283" s="9">
        <f t="shared" si="28"/>
        <v>20</v>
      </c>
      <c r="H283" s="9" t="str">
        <f t="shared" si="29"/>
        <v>Em Atraso</v>
      </c>
      <c r="I283" s="1">
        <v>86</v>
      </c>
      <c r="J283" s="1" t="s">
        <v>10</v>
      </c>
      <c r="K283" s="1" t="s">
        <v>13</v>
      </c>
      <c r="L283" s="10">
        <v>2446.2145057026742</v>
      </c>
    </row>
    <row r="284" spans="1:12" x14ac:dyDescent="0.25">
      <c r="A284" s="11">
        <v>45432</v>
      </c>
      <c r="B284" s="1">
        <f t="shared" si="24"/>
        <v>5</v>
      </c>
      <c r="C284" s="1">
        <f t="shared" si="25"/>
        <v>2024</v>
      </c>
      <c r="D284" s="11">
        <v>45452</v>
      </c>
      <c r="E284" s="1">
        <f t="shared" si="26"/>
        <v>6</v>
      </c>
      <c r="F284" s="1">
        <f t="shared" si="27"/>
        <v>2024</v>
      </c>
      <c r="G284" s="9">
        <f t="shared" si="28"/>
        <v>20</v>
      </c>
      <c r="H284" s="9" t="str">
        <f t="shared" si="29"/>
        <v>Em Atraso</v>
      </c>
      <c r="I284" s="1" t="s">
        <v>21</v>
      </c>
      <c r="J284" s="1" t="s">
        <v>10</v>
      </c>
      <c r="K284" s="1" t="s">
        <v>12</v>
      </c>
      <c r="L284" s="10">
        <v>4124.7205999713542</v>
      </c>
    </row>
    <row r="285" spans="1:12" x14ac:dyDescent="0.25">
      <c r="A285" s="11">
        <v>45432</v>
      </c>
      <c r="B285" s="1">
        <f t="shared" si="24"/>
        <v>5</v>
      </c>
      <c r="C285" s="1">
        <f t="shared" si="25"/>
        <v>2024</v>
      </c>
      <c r="D285" s="11">
        <v>45452</v>
      </c>
      <c r="E285" s="1">
        <f t="shared" si="26"/>
        <v>6</v>
      </c>
      <c r="F285" s="1">
        <f t="shared" si="27"/>
        <v>2024</v>
      </c>
      <c r="G285" s="9">
        <f t="shared" si="28"/>
        <v>20</v>
      </c>
      <c r="H285" s="9" t="str">
        <f t="shared" si="29"/>
        <v>Em Atraso</v>
      </c>
      <c r="I285" s="1" t="s">
        <v>21</v>
      </c>
      <c r="J285" s="1" t="s">
        <v>10</v>
      </c>
      <c r="K285" s="1" t="s">
        <v>12</v>
      </c>
      <c r="L285" s="10">
        <v>4124.7205999713542</v>
      </c>
    </row>
    <row r="286" spans="1:12" x14ac:dyDescent="0.25">
      <c r="A286" s="11">
        <v>45433</v>
      </c>
      <c r="B286" s="1">
        <f t="shared" si="24"/>
        <v>5</v>
      </c>
      <c r="C286" s="1">
        <f t="shared" si="25"/>
        <v>2024</v>
      </c>
      <c r="D286" s="11">
        <v>45453</v>
      </c>
      <c r="E286" s="1">
        <f t="shared" si="26"/>
        <v>6</v>
      </c>
      <c r="F286" s="1">
        <f t="shared" si="27"/>
        <v>2024</v>
      </c>
      <c r="G286" s="9">
        <f t="shared" si="28"/>
        <v>20</v>
      </c>
      <c r="H286" s="9" t="str">
        <f t="shared" si="29"/>
        <v>Em Atraso</v>
      </c>
      <c r="I286" s="1">
        <v>5</v>
      </c>
      <c r="J286" s="1" t="s">
        <v>11</v>
      </c>
      <c r="K286" s="1" t="s">
        <v>13</v>
      </c>
      <c r="L286" s="10">
        <v>4967.0362499952007</v>
      </c>
    </row>
    <row r="287" spans="1:12" x14ac:dyDescent="0.25">
      <c r="A287" s="11">
        <v>45433</v>
      </c>
      <c r="B287" s="1">
        <f t="shared" si="24"/>
        <v>5</v>
      </c>
      <c r="C287" s="1">
        <f t="shared" si="25"/>
        <v>2024</v>
      </c>
      <c r="D287" s="11">
        <v>45453</v>
      </c>
      <c r="E287" s="1">
        <f t="shared" si="26"/>
        <v>6</v>
      </c>
      <c r="F287" s="1">
        <f t="shared" si="27"/>
        <v>2024</v>
      </c>
      <c r="G287" s="9">
        <f t="shared" si="28"/>
        <v>20</v>
      </c>
      <c r="H287" s="9" t="str">
        <f t="shared" si="29"/>
        <v>Em Atraso</v>
      </c>
      <c r="I287" s="1">
        <v>5</v>
      </c>
      <c r="J287" s="1" t="s">
        <v>11</v>
      </c>
      <c r="K287" s="1" t="s">
        <v>13</v>
      </c>
      <c r="L287" s="10">
        <v>4967.0362499952007</v>
      </c>
    </row>
    <row r="288" spans="1:12" x14ac:dyDescent="0.25">
      <c r="A288" s="11">
        <v>45434</v>
      </c>
      <c r="B288" s="1">
        <f t="shared" si="24"/>
        <v>5</v>
      </c>
      <c r="C288" s="1">
        <f t="shared" si="25"/>
        <v>2024</v>
      </c>
      <c r="D288" s="11">
        <v>45454</v>
      </c>
      <c r="E288" s="1">
        <f t="shared" si="26"/>
        <v>6</v>
      </c>
      <c r="F288" s="1">
        <f t="shared" si="27"/>
        <v>2024</v>
      </c>
      <c r="G288" s="9">
        <f t="shared" si="28"/>
        <v>20</v>
      </c>
      <c r="H288" s="9" t="str">
        <f t="shared" si="29"/>
        <v>Em Atraso</v>
      </c>
      <c r="I288" s="1">
        <v>5</v>
      </c>
      <c r="J288" s="1" t="s">
        <v>11</v>
      </c>
      <c r="K288" s="1" t="s">
        <v>12</v>
      </c>
      <c r="L288" s="10">
        <v>9338.4553798948564</v>
      </c>
    </row>
    <row r="289" spans="1:12" x14ac:dyDescent="0.25">
      <c r="A289" s="11">
        <v>45434</v>
      </c>
      <c r="B289" s="1">
        <f t="shared" si="24"/>
        <v>5</v>
      </c>
      <c r="C289" s="1">
        <f t="shared" si="25"/>
        <v>2024</v>
      </c>
      <c r="D289" s="11">
        <v>45454</v>
      </c>
      <c r="E289" s="1">
        <f t="shared" si="26"/>
        <v>6</v>
      </c>
      <c r="F289" s="1">
        <f t="shared" si="27"/>
        <v>2024</v>
      </c>
      <c r="G289" s="9">
        <f t="shared" si="28"/>
        <v>20</v>
      </c>
      <c r="H289" s="9" t="str">
        <f t="shared" si="29"/>
        <v>Em Atraso</v>
      </c>
      <c r="I289" s="1">
        <v>5</v>
      </c>
      <c r="J289" s="1" t="s">
        <v>11</v>
      </c>
      <c r="K289" s="1" t="s">
        <v>12</v>
      </c>
      <c r="L289" s="10">
        <v>9338.4553798948564</v>
      </c>
    </row>
    <row r="290" spans="1:12" x14ac:dyDescent="0.25">
      <c r="A290" s="11">
        <v>45435</v>
      </c>
      <c r="B290" s="1">
        <f t="shared" si="24"/>
        <v>5</v>
      </c>
      <c r="C290" s="1">
        <f t="shared" si="25"/>
        <v>2024</v>
      </c>
      <c r="D290" s="11">
        <v>45444</v>
      </c>
      <c r="E290" s="1">
        <f t="shared" si="26"/>
        <v>6</v>
      </c>
      <c r="F290" s="1">
        <f t="shared" si="27"/>
        <v>2024</v>
      </c>
      <c r="G290" s="9">
        <f t="shared" si="28"/>
        <v>9</v>
      </c>
      <c r="H290" s="9" t="str">
        <f t="shared" si="29"/>
        <v>Em Atraso</v>
      </c>
      <c r="I290" s="1">
        <v>23</v>
      </c>
      <c r="J290" s="1" t="s">
        <v>11</v>
      </c>
      <c r="K290" s="1" t="s">
        <v>13</v>
      </c>
      <c r="L290" s="10">
        <v>7665.9336072455999</v>
      </c>
    </row>
    <row r="291" spans="1:12" x14ac:dyDescent="0.25">
      <c r="A291" s="11">
        <v>45435</v>
      </c>
      <c r="B291" s="1">
        <f t="shared" si="24"/>
        <v>5</v>
      </c>
      <c r="C291" s="1">
        <f t="shared" si="25"/>
        <v>2024</v>
      </c>
      <c r="D291" s="11">
        <v>45444</v>
      </c>
      <c r="E291" s="1">
        <f t="shared" si="26"/>
        <v>6</v>
      </c>
      <c r="F291" s="1">
        <f t="shared" si="27"/>
        <v>2024</v>
      </c>
      <c r="G291" s="9">
        <f t="shared" si="28"/>
        <v>9</v>
      </c>
      <c r="H291" s="9" t="str">
        <f t="shared" si="29"/>
        <v>Em Atraso</v>
      </c>
      <c r="I291" s="1">
        <v>23</v>
      </c>
      <c r="J291" s="1" t="s">
        <v>11</v>
      </c>
      <c r="K291" s="1" t="s">
        <v>13</v>
      </c>
      <c r="L291" s="10">
        <v>7665.9336072455999</v>
      </c>
    </row>
    <row r="292" spans="1:12" x14ac:dyDescent="0.25">
      <c r="A292" s="11">
        <v>45436</v>
      </c>
      <c r="B292" s="1">
        <f t="shared" si="24"/>
        <v>5</v>
      </c>
      <c r="C292" s="1">
        <f t="shared" si="25"/>
        <v>2024</v>
      </c>
      <c r="D292" s="11">
        <v>45445</v>
      </c>
      <c r="E292" s="1">
        <f t="shared" si="26"/>
        <v>6</v>
      </c>
      <c r="F292" s="1">
        <f t="shared" si="27"/>
        <v>2024</v>
      </c>
      <c r="G292" s="9">
        <f t="shared" si="28"/>
        <v>9</v>
      </c>
      <c r="H292" s="9" t="str">
        <f t="shared" si="29"/>
        <v>Em Atraso</v>
      </c>
      <c r="I292" s="1">
        <v>23</v>
      </c>
      <c r="J292" s="1" t="s">
        <v>11</v>
      </c>
      <c r="K292" s="1" t="s">
        <v>12</v>
      </c>
      <c r="L292" s="10">
        <v>9626.4855660855828</v>
      </c>
    </row>
    <row r="293" spans="1:12" x14ac:dyDescent="0.25">
      <c r="A293" s="11">
        <v>45436</v>
      </c>
      <c r="B293" s="1">
        <f t="shared" si="24"/>
        <v>5</v>
      </c>
      <c r="C293" s="1">
        <f t="shared" si="25"/>
        <v>2024</v>
      </c>
      <c r="D293" s="11">
        <v>45445</v>
      </c>
      <c r="E293" s="1">
        <f t="shared" si="26"/>
        <v>6</v>
      </c>
      <c r="F293" s="1">
        <f t="shared" si="27"/>
        <v>2024</v>
      </c>
      <c r="G293" s="9">
        <f t="shared" si="28"/>
        <v>9</v>
      </c>
      <c r="H293" s="9" t="str">
        <f t="shared" si="29"/>
        <v>Em Atraso</v>
      </c>
      <c r="I293" s="1">
        <v>23</v>
      </c>
      <c r="J293" s="1" t="s">
        <v>11</v>
      </c>
      <c r="K293" s="1" t="s">
        <v>12</v>
      </c>
      <c r="L293" s="10">
        <v>9626.4855660855828</v>
      </c>
    </row>
    <row r="294" spans="1:12" x14ac:dyDescent="0.25">
      <c r="A294" s="11">
        <v>45437</v>
      </c>
      <c r="B294" s="1">
        <f t="shared" si="24"/>
        <v>5</v>
      </c>
      <c r="C294" s="1">
        <f t="shared" si="25"/>
        <v>2024</v>
      </c>
      <c r="D294" s="11">
        <v>45446</v>
      </c>
      <c r="E294" s="1">
        <f t="shared" si="26"/>
        <v>6</v>
      </c>
      <c r="F294" s="1">
        <f t="shared" si="27"/>
        <v>2024</v>
      </c>
      <c r="G294" s="9">
        <f t="shared" si="28"/>
        <v>9</v>
      </c>
      <c r="H294" s="9" t="str">
        <f t="shared" si="29"/>
        <v>Em Atraso</v>
      </c>
      <c r="I294" s="1">
        <v>2</v>
      </c>
      <c r="J294" s="1" t="s">
        <v>11</v>
      </c>
      <c r="K294" s="1" t="s">
        <v>13</v>
      </c>
      <c r="L294" s="10">
        <v>3013.2532387337674</v>
      </c>
    </row>
    <row r="295" spans="1:12" x14ac:dyDescent="0.25">
      <c r="A295" s="11">
        <v>45437</v>
      </c>
      <c r="B295" s="1">
        <f t="shared" si="24"/>
        <v>5</v>
      </c>
      <c r="C295" s="1">
        <f t="shared" si="25"/>
        <v>2024</v>
      </c>
      <c r="D295" s="11">
        <v>45446</v>
      </c>
      <c r="E295" s="1">
        <f t="shared" si="26"/>
        <v>6</v>
      </c>
      <c r="F295" s="1">
        <f t="shared" si="27"/>
        <v>2024</v>
      </c>
      <c r="G295" s="9">
        <f t="shared" si="28"/>
        <v>9</v>
      </c>
      <c r="H295" s="9" t="str">
        <f t="shared" si="29"/>
        <v>Em Atraso</v>
      </c>
      <c r="I295" s="1">
        <v>2</v>
      </c>
      <c r="J295" s="1" t="s">
        <v>11</v>
      </c>
      <c r="K295" s="1" t="s">
        <v>13</v>
      </c>
      <c r="L295" s="10">
        <v>3013.2532387337674</v>
      </c>
    </row>
    <row r="296" spans="1:12" x14ac:dyDescent="0.25">
      <c r="A296" s="11">
        <v>45438</v>
      </c>
      <c r="B296" s="1">
        <f t="shared" si="24"/>
        <v>5</v>
      </c>
      <c r="C296" s="1">
        <f t="shared" si="25"/>
        <v>2024</v>
      </c>
      <c r="D296" s="11">
        <v>45447</v>
      </c>
      <c r="E296" s="1">
        <f t="shared" si="26"/>
        <v>6</v>
      </c>
      <c r="F296" s="1">
        <f t="shared" si="27"/>
        <v>2024</v>
      </c>
      <c r="G296" s="9">
        <f t="shared" si="28"/>
        <v>9</v>
      </c>
      <c r="H296" s="9" t="str">
        <f t="shared" si="29"/>
        <v>Em Atraso</v>
      </c>
      <c r="I296" s="1">
        <v>5</v>
      </c>
      <c r="J296" s="1" t="s">
        <v>10</v>
      </c>
      <c r="K296" s="1" t="s">
        <v>12</v>
      </c>
      <c r="L296" s="10">
        <v>5438.8480770064843</v>
      </c>
    </row>
    <row r="297" spans="1:12" x14ac:dyDescent="0.25">
      <c r="A297" s="11">
        <v>45438</v>
      </c>
      <c r="B297" s="1">
        <f t="shared" si="24"/>
        <v>5</v>
      </c>
      <c r="C297" s="1">
        <f t="shared" si="25"/>
        <v>2024</v>
      </c>
      <c r="D297" s="11">
        <v>45447</v>
      </c>
      <c r="E297" s="1">
        <f t="shared" si="26"/>
        <v>6</v>
      </c>
      <c r="F297" s="1">
        <f t="shared" si="27"/>
        <v>2024</v>
      </c>
      <c r="G297" s="9">
        <f t="shared" si="28"/>
        <v>9</v>
      </c>
      <c r="H297" s="9" t="str">
        <f t="shared" si="29"/>
        <v>Em Atraso</v>
      </c>
      <c r="I297" s="1">
        <v>5</v>
      </c>
      <c r="J297" s="1" t="s">
        <v>10</v>
      </c>
      <c r="K297" s="1" t="s">
        <v>12</v>
      </c>
      <c r="L297" s="10">
        <v>5438.8480770064843</v>
      </c>
    </row>
    <row r="298" spans="1:12" x14ac:dyDescent="0.25">
      <c r="A298" s="11">
        <v>45439</v>
      </c>
      <c r="B298" s="1">
        <f t="shared" si="24"/>
        <v>5</v>
      </c>
      <c r="C298" s="1">
        <f t="shared" si="25"/>
        <v>2024</v>
      </c>
      <c r="D298" s="11">
        <v>45448</v>
      </c>
      <c r="E298" s="1">
        <f t="shared" si="26"/>
        <v>6</v>
      </c>
      <c r="F298" s="1">
        <f t="shared" si="27"/>
        <v>2024</v>
      </c>
      <c r="G298" s="9">
        <f t="shared" si="28"/>
        <v>9</v>
      </c>
      <c r="H298" s="9" t="str">
        <f t="shared" si="29"/>
        <v>Em Atraso</v>
      </c>
      <c r="I298" s="1" t="s">
        <v>20</v>
      </c>
      <c r="J298" s="1" t="s">
        <v>11</v>
      </c>
      <c r="K298" s="1" t="s">
        <v>13</v>
      </c>
      <c r="L298" s="10">
        <v>5769.2412625529396</v>
      </c>
    </row>
    <row r="299" spans="1:12" x14ac:dyDescent="0.25">
      <c r="A299" s="11">
        <v>45439</v>
      </c>
      <c r="B299" s="1">
        <f t="shared" si="24"/>
        <v>5</v>
      </c>
      <c r="C299" s="1">
        <f t="shared" si="25"/>
        <v>2024</v>
      </c>
      <c r="D299" s="11">
        <v>45448</v>
      </c>
      <c r="E299" s="1">
        <f t="shared" si="26"/>
        <v>6</v>
      </c>
      <c r="F299" s="1">
        <f t="shared" si="27"/>
        <v>2024</v>
      </c>
      <c r="G299" s="9">
        <f t="shared" si="28"/>
        <v>9</v>
      </c>
      <c r="H299" s="9" t="str">
        <f t="shared" si="29"/>
        <v>Em Atraso</v>
      </c>
      <c r="I299" s="1" t="s">
        <v>20</v>
      </c>
      <c r="J299" s="1" t="s">
        <v>11</v>
      </c>
      <c r="K299" s="1" t="s">
        <v>13</v>
      </c>
      <c r="L299" s="10">
        <v>5769.2412625529396</v>
      </c>
    </row>
    <row r="300" spans="1:12" x14ac:dyDescent="0.25">
      <c r="A300" s="11">
        <v>45440</v>
      </c>
      <c r="B300" s="1">
        <f t="shared" si="24"/>
        <v>5</v>
      </c>
      <c r="C300" s="1">
        <f t="shared" si="25"/>
        <v>2024</v>
      </c>
      <c r="D300" s="11">
        <v>45449</v>
      </c>
      <c r="E300" s="1">
        <f t="shared" si="26"/>
        <v>6</v>
      </c>
      <c r="F300" s="1">
        <f t="shared" si="27"/>
        <v>2024</v>
      </c>
      <c r="G300" s="9">
        <f t="shared" si="28"/>
        <v>9</v>
      </c>
      <c r="H300" s="9" t="str">
        <f t="shared" si="29"/>
        <v>Em Atraso</v>
      </c>
      <c r="I300" s="1">
        <v>5</v>
      </c>
      <c r="J300" s="1" t="s">
        <v>10</v>
      </c>
      <c r="K300" s="1" t="s">
        <v>12</v>
      </c>
      <c r="L300" s="10">
        <v>1835.6129661493558</v>
      </c>
    </row>
    <row r="301" spans="1:12" x14ac:dyDescent="0.25">
      <c r="A301" s="11">
        <v>45440</v>
      </c>
      <c r="B301" s="1">
        <f t="shared" si="24"/>
        <v>5</v>
      </c>
      <c r="C301" s="1">
        <f t="shared" si="25"/>
        <v>2024</v>
      </c>
      <c r="D301" s="11">
        <v>45449</v>
      </c>
      <c r="E301" s="1">
        <f t="shared" si="26"/>
        <v>6</v>
      </c>
      <c r="F301" s="1">
        <f t="shared" si="27"/>
        <v>2024</v>
      </c>
      <c r="G301" s="9">
        <f t="shared" si="28"/>
        <v>9</v>
      </c>
      <c r="H301" s="9" t="str">
        <f t="shared" si="29"/>
        <v>Em Atraso</v>
      </c>
      <c r="I301" s="1">
        <v>5</v>
      </c>
      <c r="J301" s="1" t="s">
        <v>10</v>
      </c>
      <c r="K301" s="1" t="s">
        <v>12</v>
      </c>
      <c r="L301" s="10">
        <v>1835.6129661493558</v>
      </c>
    </row>
    <row r="302" spans="1:12" x14ac:dyDescent="0.25">
      <c r="A302" s="11">
        <v>45441</v>
      </c>
      <c r="B302" s="1">
        <f t="shared" si="24"/>
        <v>5</v>
      </c>
      <c r="C302" s="1">
        <f t="shared" si="25"/>
        <v>2024</v>
      </c>
      <c r="D302" s="11">
        <v>45450</v>
      </c>
      <c r="E302" s="1">
        <f t="shared" si="26"/>
        <v>6</v>
      </c>
      <c r="F302" s="1">
        <f t="shared" si="27"/>
        <v>2024</v>
      </c>
      <c r="G302" s="9">
        <f t="shared" si="28"/>
        <v>9</v>
      </c>
      <c r="H302" s="9" t="str">
        <f t="shared" si="29"/>
        <v>Em Atraso</v>
      </c>
      <c r="I302" s="1">
        <v>5</v>
      </c>
      <c r="J302" s="1" t="s">
        <v>11</v>
      </c>
      <c r="K302" s="1" t="s">
        <v>13</v>
      </c>
      <c r="L302" s="10">
        <v>8279.403084398733</v>
      </c>
    </row>
    <row r="303" spans="1:12" x14ac:dyDescent="0.25">
      <c r="A303" s="11">
        <v>45441</v>
      </c>
      <c r="B303" s="1">
        <f t="shared" si="24"/>
        <v>5</v>
      </c>
      <c r="C303" s="1">
        <f t="shared" si="25"/>
        <v>2024</v>
      </c>
      <c r="D303" s="11">
        <v>45450</v>
      </c>
      <c r="E303" s="1">
        <f t="shared" si="26"/>
        <v>6</v>
      </c>
      <c r="F303" s="1">
        <f t="shared" si="27"/>
        <v>2024</v>
      </c>
      <c r="G303" s="9">
        <f t="shared" si="28"/>
        <v>9</v>
      </c>
      <c r="H303" s="9" t="str">
        <f t="shared" si="29"/>
        <v>Em Atraso</v>
      </c>
      <c r="I303" s="1">
        <v>5</v>
      </c>
      <c r="J303" s="1" t="s">
        <v>11</v>
      </c>
      <c r="K303" s="1" t="s">
        <v>13</v>
      </c>
      <c r="L303" s="10">
        <v>8279.403084398733</v>
      </c>
    </row>
    <row r="304" spans="1:12" x14ac:dyDescent="0.25">
      <c r="A304" s="11">
        <v>45442</v>
      </c>
      <c r="B304" s="1">
        <f t="shared" si="24"/>
        <v>5</v>
      </c>
      <c r="C304" s="1">
        <f t="shared" si="25"/>
        <v>2024</v>
      </c>
      <c r="D304" s="11">
        <v>45451</v>
      </c>
      <c r="E304" s="1">
        <f t="shared" si="26"/>
        <v>6</v>
      </c>
      <c r="F304" s="1">
        <f t="shared" si="27"/>
        <v>2024</v>
      </c>
      <c r="G304" s="9">
        <f t="shared" si="28"/>
        <v>9</v>
      </c>
      <c r="H304" s="9" t="str">
        <f t="shared" si="29"/>
        <v>Em Atraso</v>
      </c>
      <c r="I304" s="1">
        <v>23</v>
      </c>
      <c r="J304" s="1" t="s">
        <v>10</v>
      </c>
      <c r="K304" s="1" t="s">
        <v>12</v>
      </c>
      <c r="L304" s="10">
        <v>3883.7889915423675</v>
      </c>
    </row>
    <row r="305" spans="1:12" x14ac:dyDescent="0.25">
      <c r="A305" s="11">
        <v>45442</v>
      </c>
      <c r="B305" s="1">
        <f t="shared" si="24"/>
        <v>5</v>
      </c>
      <c r="C305" s="1">
        <f t="shared" si="25"/>
        <v>2024</v>
      </c>
      <c r="D305" s="11">
        <v>45451</v>
      </c>
      <c r="E305" s="1">
        <f t="shared" si="26"/>
        <v>6</v>
      </c>
      <c r="F305" s="1">
        <f t="shared" si="27"/>
        <v>2024</v>
      </c>
      <c r="G305" s="9">
        <f t="shared" si="28"/>
        <v>9</v>
      </c>
      <c r="H305" s="9" t="str">
        <f t="shared" si="29"/>
        <v>Em Atraso</v>
      </c>
      <c r="I305" s="1">
        <v>23</v>
      </c>
      <c r="J305" s="1" t="s">
        <v>10</v>
      </c>
      <c r="K305" s="1" t="s">
        <v>12</v>
      </c>
      <c r="L305" s="10">
        <v>3883.7889915423675</v>
      </c>
    </row>
    <row r="306" spans="1:12" x14ac:dyDescent="0.25">
      <c r="A306" s="11">
        <v>45443</v>
      </c>
      <c r="B306" s="1">
        <f t="shared" si="24"/>
        <v>5</v>
      </c>
      <c r="C306" s="1">
        <f t="shared" si="25"/>
        <v>2024</v>
      </c>
      <c r="D306" s="11">
        <v>45452</v>
      </c>
      <c r="E306" s="1">
        <f t="shared" si="26"/>
        <v>6</v>
      </c>
      <c r="F306" s="1">
        <f t="shared" si="27"/>
        <v>2024</v>
      </c>
      <c r="G306" s="9">
        <f t="shared" si="28"/>
        <v>9</v>
      </c>
      <c r="H306" s="9" t="str">
        <f t="shared" si="29"/>
        <v>Em Atraso</v>
      </c>
      <c r="I306" s="1" t="s">
        <v>20</v>
      </c>
      <c r="J306" s="1" t="s">
        <v>11</v>
      </c>
      <c r="K306" s="1" t="s">
        <v>13</v>
      </c>
      <c r="L306" s="10">
        <v>7849.1692322569879</v>
      </c>
    </row>
    <row r="307" spans="1:12" x14ac:dyDescent="0.25">
      <c r="A307" s="11">
        <v>45443</v>
      </c>
      <c r="B307" s="1">
        <f t="shared" si="24"/>
        <v>5</v>
      </c>
      <c r="C307" s="1">
        <f t="shared" si="25"/>
        <v>2024</v>
      </c>
      <c r="D307" s="11">
        <v>45452</v>
      </c>
      <c r="E307" s="1">
        <f t="shared" si="26"/>
        <v>6</v>
      </c>
      <c r="F307" s="1">
        <f t="shared" si="27"/>
        <v>2024</v>
      </c>
      <c r="G307" s="9">
        <f t="shared" si="28"/>
        <v>9</v>
      </c>
      <c r="H307" s="9" t="str">
        <f t="shared" si="29"/>
        <v>Em Atraso</v>
      </c>
      <c r="I307" s="1" t="s">
        <v>20</v>
      </c>
      <c r="J307" s="1" t="s">
        <v>11</v>
      </c>
      <c r="K307" s="1" t="s">
        <v>13</v>
      </c>
      <c r="L307" s="10">
        <v>7849.1692322569879</v>
      </c>
    </row>
    <row r="308" spans="1:12" x14ac:dyDescent="0.25">
      <c r="A308" s="11">
        <v>45444</v>
      </c>
      <c r="B308" s="1">
        <f t="shared" si="24"/>
        <v>6</v>
      </c>
      <c r="C308" s="1">
        <f t="shared" si="25"/>
        <v>2024</v>
      </c>
      <c r="D308" s="11">
        <v>45453</v>
      </c>
      <c r="E308" s="1">
        <f t="shared" si="26"/>
        <v>6</v>
      </c>
      <c r="F308" s="1">
        <f t="shared" si="27"/>
        <v>2024</v>
      </c>
      <c r="G308" s="9">
        <f t="shared" si="28"/>
        <v>9</v>
      </c>
      <c r="H308" s="9" t="str">
        <f t="shared" si="29"/>
        <v>Em Atraso</v>
      </c>
      <c r="I308" s="1">
        <v>6</v>
      </c>
      <c r="J308" s="1" t="s">
        <v>10</v>
      </c>
      <c r="K308" s="1" t="s">
        <v>12</v>
      </c>
      <c r="L308" s="10">
        <v>6918.547760863893</v>
      </c>
    </row>
    <row r="309" spans="1:12" x14ac:dyDescent="0.25">
      <c r="A309" s="11">
        <v>45444</v>
      </c>
      <c r="B309" s="1">
        <f t="shared" si="24"/>
        <v>6</v>
      </c>
      <c r="C309" s="1">
        <f t="shared" si="25"/>
        <v>2024</v>
      </c>
      <c r="D309" s="11">
        <v>45453</v>
      </c>
      <c r="E309" s="1">
        <f t="shared" si="26"/>
        <v>6</v>
      </c>
      <c r="F309" s="1">
        <f t="shared" si="27"/>
        <v>2024</v>
      </c>
      <c r="G309" s="9">
        <f t="shared" si="28"/>
        <v>9</v>
      </c>
      <c r="H309" s="9" t="str">
        <f t="shared" si="29"/>
        <v>Em Atraso</v>
      </c>
      <c r="I309" s="1">
        <v>6</v>
      </c>
      <c r="J309" s="1" t="s">
        <v>10</v>
      </c>
      <c r="K309" s="1" t="s">
        <v>12</v>
      </c>
      <c r="L309" s="10">
        <v>6918.547760863893</v>
      </c>
    </row>
    <row r="310" spans="1:12" x14ac:dyDescent="0.25">
      <c r="A310" s="11">
        <v>45445</v>
      </c>
      <c r="B310" s="1">
        <f t="shared" si="24"/>
        <v>6</v>
      </c>
      <c r="C310" s="1">
        <f t="shared" si="25"/>
        <v>2024</v>
      </c>
      <c r="D310" s="11">
        <v>45454</v>
      </c>
      <c r="E310" s="1">
        <f t="shared" si="26"/>
        <v>6</v>
      </c>
      <c r="F310" s="1">
        <f t="shared" si="27"/>
        <v>2024</v>
      </c>
      <c r="G310" s="9">
        <f t="shared" si="28"/>
        <v>9</v>
      </c>
      <c r="H310" s="9" t="str">
        <f t="shared" si="29"/>
        <v>Em Atraso</v>
      </c>
      <c r="I310" s="1" t="s">
        <v>20</v>
      </c>
      <c r="J310" s="1" t="s">
        <v>11</v>
      </c>
      <c r="K310" s="1" t="s">
        <v>12</v>
      </c>
      <c r="L310" s="10">
        <v>39367.4337650854</v>
      </c>
    </row>
    <row r="311" spans="1:12" x14ac:dyDescent="0.25">
      <c r="A311" s="11">
        <v>45445</v>
      </c>
      <c r="B311" s="1">
        <f t="shared" si="24"/>
        <v>6</v>
      </c>
      <c r="C311" s="1">
        <f t="shared" si="25"/>
        <v>2024</v>
      </c>
      <c r="D311" s="11">
        <v>45454</v>
      </c>
      <c r="E311" s="1">
        <f t="shared" si="26"/>
        <v>6</v>
      </c>
      <c r="F311" s="1">
        <f t="shared" si="27"/>
        <v>2024</v>
      </c>
      <c r="G311" s="9">
        <f t="shared" si="28"/>
        <v>9</v>
      </c>
      <c r="H311" s="9" t="str">
        <f t="shared" si="29"/>
        <v>Em Atraso</v>
      </c>
      <c r="I311" s="1" t="s">
        <v>20</v>
      </c>
      <c r="J311" s="1" t="s">
        <v>11</v>
      </c>
      <c r="K311" s="1" t="s">
        <v>12</v>
      </c>
      <c r="L311" s="10">
        <v>39367.4337650854</v>
      </c>
    </row>
    <row r="312" spans="1:12" x14ac:dyDescent="0.25">
      <c r="A312" s="11">
        <v>45446</v>
      </c>
      <c r="B312" s="1">
        <f t="shared" si="24"/>
        <v>6</v>
      </c>
      <c r="C312" s="1">
        <f t="shared" si="25"/>
        <v>2024</v>
      </c>
      <c r="D312" s="11">
        <v>45448</v>
      </c>
      <c r="E312" s="1">
        <f t="shared" si="26"/>
        <v>6</v>
      </c>
      <c r="F312" s="1">
        <f t="shared" si="27"/>
        <v>2024</v>
      </c>
      <c r="G312" s="9">
        <f t="shared" si="28"/>
        <v>2</v>
      </c>
      <c r="H312" s="9" t="str">
        <f t="shared" si="29"/>
        <v>No Prazo</v>
      </c>
      <c r="I312" s="1" t="s">
        <v>20</v>
      </c>
      <c r="J312" s="1" t="s">
        <v>10</v>
      </c>
      <c r="K312" s="1" t="s">
        <v>12</v>
      </c>
      <c r="L312" s="10">
        <v>37197.974246983758</v>
      </c>
    </row>
    <row r="313" spans="1:12" x14ac:dyDescent="0.25">
      <c r="A313" s="11">
        <v>45446</v>
      </c>
      <c r="B313" s="1">
        <f t="shared" si="24"/>
        <v>6</v>
      </c>
      <c r="C313" s="1">
        <f t="shared" si="25"/>
        <v>2024</v>
      </c>
      <c r="D313" s="11">
        <v>45448</v>
      </c>
      <c r="E313" s="1">
        <f t="shared" si="26"/>
        <v>6</v>
      </c>
      <c r="F313" s="1">
        <f t="shared" si="27"/>
        <v>2024</v>
      </c>
      <c r="G313" s="9">
        <f t="shared" si="28"/>
        <v>2</v>
      </c>
      <c r="H313" s="9" t="str">
        <f t="shared" si="29"/>
        <v>No Prazo</v>
      </c>
      <c r="I313" s="1" t="s">
        <v>20</v>
      </c>
      <c r="J313" s="1" t="s">
        <v>10</v>
      </c>
      <c r="K313" s="1" t="s">
        <v>12</v>
      </c>
      <c r="L313" s="10">
        <v>37197.974246983758</v>
      </c>
    </row>
    <row r="314" spans="1:12" x14ac:dyDescent="0.25">
      <c r="A314" s="11">
        <v>45447</v>
      </c>
      <c r="B314" s="1">
        <f t="shared" si="24"/>
        <v>6</v>
      </c>
      <c r="C314" s="1">
        <f t="shared" si="25"/>
        <v>2024</v>
      </c>
      <c r="D314" s="11">
        <v>45449</v>
      </c>
      <c r="E314" s="1">
        <f t="shared" si="26"/>
        <v>6</v>
      </c>
      <c r="F314" s="1">
        <f t="shared" si="27"/>
        <v>2024</v>
      </c>
      <c r="G314" s="9">
        <f t="shared" si="28"/>
        <v>2</v>
      </c>
      <c r="H314" s="9" t="str">
        <f t="shared" si="29"/>
        <v>No Prazo</v>
      </c>
      <c r="I314" s="1">
        <v>86</v>
      </c>
      <c r="J314" s="1" t="s">
        <v>11</v>
      </c>
      <c r="K314" s="1" t="s">
        <v>12</v>
      </c>
      <c r="L314" s="10">
        <v>9408.798201071977</v>
      </c>
    </row>
    <row r="315" spans="1:12" x14ac:dyDescent="0.25">
      <c r="A315" s="11">
        <v>45447</v>
      </c>
      <c r="B315" s="1">
        <f t="shared" si="24"/>
        <v>6</v>
      </c>
      <c r="C315" s="1">
        <f t="shared" si="25"/>
        <v>2024</v>
      </c>
      <c r="D315" s="11">
        <v>45449</v>
      </c>
      <c r="E315" s="1">
        <f t="shared" si="26"/>
        <v>6</v>
      </c>
      <c r="F315" s="1">
        <f t="shared" si="27"/>
        <v>2024</v>
      </c>
      <c r="G315" s="9">
        <f t="shared" si="28"/>
        <v>2</v>
      </c>
      <c r="H315" s="9" t="str">
        <f t="shared" si="29"/>
        <v>No Prazo</v>
      </c>
      <c r="I315" s="1">
        <v>86</v>
      </c>
      <c r="J315" s="1" t="s">
        <v>11</v>
      </c>
      <c r="K315" s="1" t="s">
        <v>12</v>
      </c>
      <c r="L315" s="10">
        <v>9408.798201071977</v>
      </c>
    </row>
    <row r="316" spans="1:12" x14ac:dyDescent="0.25">
      <c r="A316" s="11">
        <v>45448</v>
      </c>
      <c r="B316" s="1">
        <f t="shared" si="24"/>
        <v>6</v>
      </c>
      <c r="C316" s="1">
        <f t="shared" si="25"/>
        <v>2024</v>
      </c>
      <c r="D316" s="11">
        <v>45448</v>
      </c>
      <c r="E316" s="1">
        <f t="shared" si="26"/>
        <v>6</v>
      </c>
      <c r="F316" s="1">
        <f t="shared" si="27"/>
        <v>2024</v>
      </c>
      <c r="G316" s="9">
        <f t="shared" si="28"/>
        <v>0</v>
      </c>
      <c r="H316" s="9" t="str">
        <f t="shared" si="29"/>
        <v>No Prazo</v>
      </c>
      <c r="I316" s="1" t="s">
        <v>21</v>
      </c>
      <c r="J316" s="1" t="s">
        <v>11</v>
      </c>
      <c r="K316" s="1" t="s">
        <v>12</v>
      </c>
      <c r="L316" s="10">
        <v>26250.851852602529</v>
      </c>
    </row>
    <row r="317" spans="1:12" x14ac:dyDescent="0.25">
      <c r="A317" s="11">
        <v>45448</v>
      </c>
      <c r="B317" s="1">
        <f t="shared" si="24"/>
        <v>6</v>
      </c>
      <c r="C317" s="1">
        <f t="shared" si="25"/>
        <v>2024</v>
      </c>
      <c r="D317" s="11">
        <v>45448</v>
      </c>
      <c r="E317" s="1">
        <f t="shared" si="26"/>
        <v>6</v>
      </c>
      <c r="F317" s="1">
        <f t="shared" si="27"/>
        <v>2024</v>
      </c>
      <c r="G317" s="9">
        <f t="shared" si="28"/>
        <v>0</v>
      </c>
      <c r="H317" s="9" t="str">
        <f t="shared" si="29"/>
        <v>No Prazo</v>
      </c>
      <c r="I317" s="1" t="s">
        <v>21</v>
      </c>
      <c r="J317" s="1" t="s">
        <v>11</v>
      </c>
      <c r="K317" s="1" t="s">
        <v>12</v>
      </c>
      <c r="L317" s="10">
        <v>26250.851852602529</v>
      </c>
    </row>
    <row r="318" spans="1:12" x14ac:dyDescent="0.25">
      <c r="A318" s="11">
        <v>45449</v>
      </c>
      <c r="B318" s="1">
        <f t="shared" si="24"/>
        <v>6</v>
      </c>
      <c r="C318" s="1">
        <f t="shared" si="25"/>
        <v>2024</v>
      </c>
      <c r="D318" s="11">
        <v>45449</v>
      </c>
      <c r="E318" s="1">
        <f t="shared" si="26"/>
        <v>6</v>
      </c>
      <c r="F318" s="1">
        <f t="shared" si="27"/>
        <v>2024</v>
      </c>
      <c r="G318" s="9">
        <f t="shared" si="28"/>
        <v>0</v>
      </c>
      <c r="H318" s="9" t="str">
        <f t="shared" si="29"/>
        <v>No Prazo</v>
      </c>
      <c r="I318" s="1" t="s">
        <v>20</v>
      </c>
      <c r="J318" s="1" t="s">
        <v>11</v>
      </c>
      <c r="K318" s="1" t="s">
        <v>12</v>
      </c>
      <c r="L318" s="10">
        <v>15605.760034037763</v>
      </c>
    </row>
    <row r="319" spans="1:12" x14ac:dyDescent="0.25">
      <c r="A319" s="11">
        <v>45449</v>
      </c>
      <c r="B319" s="1">
        <f t="shared" si="24"/>
        <v>6</v>
      </c>
      <c r="C319" s="1">
        <f t="shared" si="25"/>
        <v>2024</v>
      </c>
      <c r="D319" s="11">
        <v>45449</v>
      </c>
      <c r="E319" s="1">
        <f t="shared" si="26"/>
        <v>6</v>
      </c>
      <c r="F319" s="1">
        <f t="shared" si="27"/>
        <v>2024</v>
      </c>
      <c r="G319" s="9">
        <f t="shared" si="28"/>
        <v>0</v>
      </c>
      <c r="H319" s="9" t="str">
        <f t="shared" si="29"/>
        <v>No Prazo</v>
      </c>
      <c r="I319" s="1" t="s">
        <v>20</v>
      </c>
      <c r="J319" s="1" t="s">
        <v>11</v>
      </c>
      <c r="K319" s="1" t="s">
        <v>12</v>
      </c>
      <c r="L319" s="10">
        <v>15605.760034037763</v>
      </c>
    </row>
    <row r="320" spans="1:12" x14ac:dyDescent="0.25">
      <c r="A320" s="11">
        <v>45450</v>
      </c>
      <c r="B320" s="1">
        <f t="shared" si="24"/>
        <v>6</v>
      </c>
      <c r="C320" s="1">
        <f t="shared" si="25"/>
        <v>2024</v>
      </c>
      <c r="D320" s="11">
        <v>45450</v>
      </c>
      <c r="E320" s="1">
        <f t="shared" si="26"/>
        <v>6</v>
      </c>
      <c r="F320" s="1">
        <f t="shared" si="27"/>
        <v>2024</v>
      </c>
      <c r="G320" s="9">
        <f t="shared" si="28"/>
        <v>0</v>
      </c>
      <c r="H320" s="9" t="str">
        <f t="shared" si="29"/>
        <v>No Prazo</v>
      </c>
      <c r="I320" s="1">
        <v>86</v>
      </c>
      <c r="J320" s="1" t="s">
        <v>10</v>
      </c>
      <c r="K320" s="1" t="s">
        <v>12</v>
      </c>
      <c r="L320" s="10">
        <v>33217.677788755078</v>
      </c>
    </row>
    <row r="321" spans="1:12" x14ac:dyDescent="0.25">
      <c r="A321" s="11">
        <v>45450</v>
      </c>
      <c r="B321" s="1">
        <f t="shared" si="24"/>
        <v>6</v>
      </c>
      <c r="C321" s="1">
        <f t="shared" si="25"/>
        <v>2024</v>
      </c>
      <c r="D321" s="11">
        <v>45450</v>
      </c>
      <c r="E321" s="1">
        <f t="shared" si="26"/>
        <v>6</v>
      </c>
      <c r="F321" s="1">
        <f t="shared" si="27"/>
        <v>2024</v>
      </c>
      <c r="G321" s="9">
        <f t="shared" si="28"/>
        <v>0</v>
      </c>
      <c r="H321" s="9" t="str">
        <f t="shared" si="29"/>
        <v>No Prazo</v>
      </c>
      <c r="I321" s="1">
        <v>86</v>
      </c>
      <c r="J321" s="1" t="s">
        <v>10</v>
      </c>
      <c r="K321" s="1" t="s">
        <v>12</v>
      </c>
      <c r="L321" s="10">
        <v>33217.677788755078</v>
      </c>
    </row>
    <row r="322" spans="1:12" x14ac:dyDescent="0.25">
      <c r="A322" s="11">
        <v>45451</v>
      </c>
      <c r="B322" s="1">
        <f t="shared" ref="B322:B385" si="30">MONTH(A322)</f>
        <v>6</v>
      </c>
      <c r="C322" s="1">
        <f t="shared" ref="C322:C385" si="31">YEAR(A322)</f>
        <v>2024</v>
      </c>
      <c r="D322" s="11">
        <v>45451</v>
      </c>
      <c r="E322" s="1">
        <f t="shared" ref="E322:E385" si="32">MONTH(D322)</f>
        <v>6</v>
      </c>
      <c r="F322" s="1">
        <f t="shared" ref="F322:F385" si="33">YEAR(D322)</f>
        <v>2024</v>
      </c>
      <c r="G322" s="9">
        <f t="shared" ref="G322:G385" si="34">D322-A322</f>
        <v>0</v>
      </c>
      <c r="H322" s="9" t="str">
        <f t="shared" ref="H322:H385" si="35">IF(G322&lt;6,"No Prazo","Em Atraso")</f>
        <v>No Prazo</v>
      </c>
      <c r="I322" s="1" t="s">
        <v>21</v>
      </c>
      <c r="J322" s="1" t="s">
        <v>11</v>
      </c>
      <c r="K322" s="1" t="s">
        <v>13</v>
      </c>
      <c r="L322" s="10">
        <v>12584.35832259141</v>
      </c>
    </row>
    <row r="323" spans="1:12" x14ac:dyDescent="0.25">
      <c r="A323" s="11">
        <v>45451</v>
      </c>
      <c r="B323" s="1">
        <f t="shared" si="30"/>
        <v>6</v>
      </c>
      <c r="C323" s="1">
        <f t="shared" si="31"/>
        <v>2024</v>
      </c>
      <c r="D323" s="11">
        <v>45451</v>
      </c>
      <c r="E323" s="1">
        <f t="shared" si="32"/>
        <v>6</v>
      </c>
      <c r="F323" s="1">
        <f t="shared" si="33"/>
        <v>2024</v>
      </c>
      <c r="G323" s="9">
        <f t="shared" si="34"/>
        <v>0</v>
      </c>
      <c r="H323" s="9" t="str">
        <f t="shared" si="35"/>
        <v>No Prazo</v>
      </c>
      <c r="I323" s="1" t="s">
        <v>21</v>
      </c>
      <c r="J323" s="1" t="s">
        <v>11</v>
      </c>
      <c r="K323" s="1" t="s">
        <v>13</v>
      </c>
      <c r="L323" s="10">
        <v>12584.35832259141</v>
      </c>
    </row>
    <row r="324" spans="1:12" x14ac:dyDescent="0.25">
      <c r="A324" s="11">
        <v>45452</v>
      </c>
      <c r="B324" s="1">
        <f t="shared" si="30"/>
        <v>6</v>
      </c>
      <c r="C324" s="1">
        <f t="shared" si="31"/>
        <v>2024</v>
      </c>
      <c r="D324" s="11">
        <v>45452</v>
      </c>
      <c r="E324" s="1">
        <f t="shared" si="32"/>
        <v>6</v>
      </c>
      <c r="F324" s="1">
        <f t="shared" si="33"/>
        <v>2024</v>
      </c>
      <c r="G324" s="9">
        <f t="shared" si="34"/>
        <v>0</v>
      </c>
      <c r="H324" s="9" t="str">
        <f t="shared" si="35"/>
        <v>No Prazo</v>
      </c>
      <c r="I324" s="1" t="s">
        <v>20</v>
      </c>
      <c r="J324" s="1" t="s">
        <v>10</v>
      </c>
      <c r="K324" s="1" t="s">
        <v>12</v>
      </c>
      <c r="L324" s="10">
        <v>24161.221595613846</v>
      </c>
    </row>
    <row r="325" spans="1:12" x14ac:dyDescent="0.25">
      <c r="A325" s="11">
        <v>45452</v>
      </c>
      <c r="B325" s="1">
        <f t="shared" si="30"/>
        <v>6</v>
      </c>
      <c r="C325" s="1">
        <f t="shared" si="31"/>
        <v>2024</v>
      </c>
      <c r="D325" s="11">
        <v>45452</v>
      </c>
      <c r="E325" s="1">
        <f t="shared" si="32"/>
        <v>6</v>
      </c>
      <c r="F325" s="1">
        <f t="shared" si="33"/>
        <v>2024</v>
      </c>
      <c r="G325" s="9">
        <f t="shared" si="34"/>
        <v>0</v>
      </c>
      <c r="H325" s="9" t="str">
        <f t="shared" si="35"/>
        <v>No Prazo</v>
      </c>
      <c r="I325" s="1" t="s">
        <v>20</v>
      </c>
      <c r="J325" s="1" t="s">
        <v>10</v>
      </c>
      <c r="K325" s="1" t="s">
        <v>12</v>
      </c>
      <c r="L325" s="10">
        <v>24161.221595613846</v>
      </c>
    </row>
    <row r="326" spans="1:12" x14ac:dyDescent="0.25">
      <c r="A326" s="11">
        <v>45453</v>
      </c>
      <c r="B326" s="1">
        <f t="shared" si="30"/>
        <v>6</v>
      </c>
      <c r="C326" s="1">
        <f t="shared" si="31"/>
        <v>2024</v>
      </c>
      <c r="D326" s="11">
        <v>45453</v>
      </c>
      <c r="E326" s="1">
        <f t="shared" si="32"/>
        <v>6</v>
      </c>
      <c r="F326" s="1">
        <f t="shared" si="33"/>
        <v>2024</v>
      </c>
      <c r="G326" s="9">
        <f t="shared" si="34"/>
        <v>0</v>
      </c>
      <c r="H326" s="9" t="str">
        <f t="shared" si="35"/>
        <v>No Prazo</v>
      </c>
      <c r="I326" s="1">
        <v>86</v>
      </c>
      <c r="J326" s="1" t="s">
        <v>11</v>
      </c>
      <c r="K326" s="1" t="s">
        <v>13</v>
      </c>
      <c r="L326" s="10">
        <v>19823.456892143349</v>
      </c>
    </row>
    <row r="327" spans="1:12" x14ac:dyDescent="0.25">
      <c r="A327" s="11">
        <v>45453</v>
      </c>
      <c r="B327" s="1">
        <f t="shared" si="30"/>
        <v>6</v>
      </c>
      <c r="C327" s="1">
        <f t="shared" si="31"/>
        <v>2024</v>
      </c>
      <c r="D327" s="11">
        <v>45453</v>
      </c>
      <c r="E327" s="1">
        <f t="shared" si="32"/>
        <v>6</v>
      </c>
      <c r="F327" s="1">
        <f t="shared" si="33"/>
        <v>2024</v>
      </c>
      <c r="G327" s="9">
        <f t="shared" si="34"/>
        <v>0</v>
      </c>
      <c r="H327" s="9" t="str">
        <f t="shared" si="35"/>
        <v>No Prazo</v>
      </c>
      <c r="I327" s="1">
        <v>86</v>
      </c>
      <c r="J327" s="1" t="s">
        <v>11</v>
      </c>
      <c r="K327" s="1" t="s">
        <v>13</v>
      </c>
      <c r="L327" s="10">
        <v>19823.456892143349</v>
      </c>
    </row>
    <row r="328" spans="1:12" x14ac:dyDescent="0.25">
      <c r="A328" s="11">
        <v>45454</v>
      </c>
      <c r="B328" s="1">
        <f t="shared" si="30"/>
        <v>6</v>
      </c>
      <c r="C328" s="1">
        <f t="shared" si="31"/>
        <v>2024</v>
      </c>
      <c r="D328" s="11">
        <v>45454</v>
      </c>
      <c r="E328" s="1">
        <f t="shared" si="32"/>
        <v>6</v>
      </c>
      <c r="F328" s="1">
        <f t="shared" si="33"/>
        <v>2024</v>
      </c>
      <c r="G328" s="9">
        <f t="shared" si="34"/>
        <v>0</v>
      </c>
      <c r="H328" s="9" t="str">
        <f t="shared" si="35"/>
        <v>No Prazo</v>
      </c>
      <c r="I328" s="1" t="s">
        <v>21</v>
      </c>
      <c r="J328" s="1" t="s">
        <v>10</v>
      </c>
      <c r="K328" s="1" t="s">
        <v>12</v>
      </c>
      <c r="L328" s="10">
        <v>23313.176623877167</v>
      </c>
    </row>
    <row r="329" spans="1:12" x14ac:dyDescent="0.25">
      <c r="A329" s="11">
        <v>45454</v>
      </c>
      <c r="B329" s="1">
        <f t="shared" si="30"/>
        <v>6</v>
      </c>
      <c r="C329" s="1">
        <f t="shared" si="31"/>
        <v>2024</v>
      </c>
      <c r="D329" s="11">
        <v>45454</v>
      </c>
      <c r="E329" s="1">
        <f t="shared" si="32"/>
        <v>6</v>
      </c>
      <c r="F329" s="1">
        <f t="shared" si="33"/>
        <v>2024</v>
      </c>
      <c r="G329" s="9">
        <f t="shared" si="34"/>
        <v>0</v>
      </c>
      <c r="H329" s="9" t="str">
        <f t="shared" si="35"/>
        <v>No Prazo</v>
      </c>
      <c r="I329" s="1" t="s">
        <v>21</v>
      </c>
      <c r="J329" s="1" t="s">
        <v>10</v>
      </c>
      <c r="K329" s="1" t="s">
        <v>12</v>
      </c>
      <c r="L329" s="10">
        <v>23313.176623877167</v>
      </c>
    </row>
    <row r="330" spans="1:12" x14ac:dyDescent="0.25">
      <c r="A330" s="11">
        <v>45455</v>
      </c>
      <c r="B330" s="1">
        <f t="shared" si="30"/>
        <v>6</v>
      </c>
      <c r="C330" s="1">
        <f t="shared" si="31"/>
        <v>2024</v>
      </c>
      <c r="D330" s="11">
        <v>45455</v>
      </c>
      <c r="E330" s="1">
        <f t="shared" si="32"/>
        <v>6</v>
      </c>
      <c r="F330" s="1">
        <f t="shared" si="33"/>
        <v>2024</v>
      </c>
      <c r="G330" s="9">
        <f t="shared" si="34"/>
        <v>0</v>
      </c>
      <c r="H330" s="9" t="str">
        <f t="shared" si="35"/>
        <v>No Prazo</v>
      </c>
      <c r="I330" s="1" t="s">
        <v>20</v>
      </c>
      <c r="J330" s="1" t="s">
        <v>11</v>
      </c>
      <c r="K330" s="1" t="s">
        <v>13</v>
      </c>
      <c r="L330" s="10">
        <v>1939.9182048715825</v>
      </c>
    </row>
    <row r="331" spans="1:12" x14ac:dyDescent="0.25">
      <c r="A331" s="11">
        <v>45455</v>
      </c>
      <c r="B331" s="1">
        <f t="shared" si="30"/>
        <v>6</v>
      </c>
      <c r="C331" s="1">
        <f t="shared" si="31"/>
        <v>2024</v>
      </c>
      <c r="D331" s="11">
        <v>45455</v>
      </c>
      <c r="E331" s="1">
        <f t="shared" si="32"/>
        <v>6</v>
      </c>
      <c r="F331" s="1">
        <f t="shared" si="33"/>
        <v>2024</v>
      </c>
      <c r="G331" s="9">
        <f t="shared" si="34"/>
        <v>0</v>
      </c>
      <c r="H331" s="9" t="str">
        <f t="shared" si="35"/>
        <v>No Prazo</v>
      </c>
      <c r="I331" s="1" t="s">
        <v>20</v>
      </c>
      <c r="J331" s="1" t="s">
        <v>11</v>
      </c>
      <c r="K331" s="1" t="s">
        <v>13</v>
      </c>
      <c r="L331" s="10">
        <v>1939.9182048715825</v>
      </c>
    </row>
    <row r="332" spans="1:12" x14ac:dyDescent="0.25">
      <c r="A332" s="11">
        <v>45456</v>
      </c>
      <c r="B332" s="1">
        <f t="shared" si="30"/>
        <v>6</v>
      </c>
      <c r="C332" s="1">
        <f t="shared" si="31"/>
        <v>2024</v>
      </c>
      <c r="D332" s="11">
        <v>45456</v>
      </c>
      <c r="E332" s="1">
        <f t="shared" si="32"/>
        <v>6</v>
      </c>
      <c r="F332" s="1">
        <f t="shared" si="33"/>
        <v>2024</v>
      </c>
      <c r="G332" s="9">
        <f t="shared" si="34"/>
        <v>0</v>
      </c>
      <c r="H332" s="9" t="str">
        <f t="shared" si="35"/>
        <v>No Prazo</v>
      </c>
      <c r="I332" s="1">
        <v>86</v>
      </c>
      <c r="J332" s="1" t="s">
        <v>10</v>
      </c>
      <c r="K332" s="1" t="s">
        <v>13</v>
      </c>
      <c r="L332" s="10">
        <v>35122.566020724196</v>
      </c>
    </row>
    <row r="333" spans="1:12" x14ac:dyDescent="0.25">
      <c r="A333" s="11">
        <v>45456</v>
      </c>
      <c r="B333" s="1">
        <f t="shared" si="30"/>
        <v>6</v>
      </c>
      <c r="C333" s="1">
        <f t="shared" si="31"/>
        <v>2024</v>
      </c>
      <c r="D333" s="11">
        <v>45456</v>
      </c>
      <c r="E333" s="1">
        <f t="shared" si="32"/>
        <v>6</v>
      </c>
      <c r="F333" s="1">
        <f t="shared" si="33"/>
        <v>2024</v>
      </c>
      <c r="G333" s="9">
        <f t="shared" si="34"/>
        <v>0</v>
      </c>
      <c r="H333" s="9" t="str">
        <f t="shared" si="35"/>
        <v>No Prazo</v>
      </c>
      <c r="I333" s="1">
        <v>86</v>
      </c>
      <c r="J333" s="1" t="s">
        <v>10</v>
      </c>
      <c r="K333" s="1" t="s">
        <v>13</v>
      </c>
      <c r="L333" s="10">
        <v>35122.566020724196</v>
      </c>
    </row>
    <row r="334" spans="1:12" x14ac:dyDescent="0.25">
      <c r="A334" s="11">
        <v>45457</v>
      </c>
      <c r="B334" s="1">
        <f t="shared" si="30"/>
        <v>6</v>
      </c>
      <c r="C334" s="1">
        <f t="shared" si="31"/>
        <v>2024</v>
      </c>
      <c r="D334" s="11">
        <v>45457</v>
      </c>
      <c r="E334" s="1">
        <f t="shared" si="32"/>
        <v>6</v>
      </c>
      <c r="F334" s="1">
        <f t="shared" si="33"/>
        <v>2024</v>
      </c>
      <c r="G334" s="9">
        <f t="shared" si="34"/>
        <v>0</v>
      </c>
      <c r="H334" s="9" t="str">
        <f t="shared" si="35"/>
        <v>No Prazo</v>
      </c>
      <c r="I334" s="1" t="s">
        <v>21</v>
      </c>
      <c r="J334" s="1" t="s">
        <v>11</v>
      </c>
      <c r="K334" s="1" t="s">
        <v>13</v>
      </c>
      <c r="L334" s="10">
        <v>4932.927726308526</v>
      </c>
    </row>
    <row r="335" spans="1:12" x14ac:dyDescent="0.25">
      <c r="A335" s="11">
        <v>45457</v>
      </c>
      <c r="B335" s="1">
        <f t="shared" si="30"/>
        <v>6</v>
      </c>
      <c r="C335" s="1">
        <f t="shared" si="31"/>
        <v>2024</v>
      </c>
      <c r="D335" s="11">
        <v>45518</v>
      </c>
      <c r="E335" s="1">
        <f t="shared" si="32"/>
        <v>8</v>
      </c>
      <c r="F335" s="1">
        <f t="shared" si="33"/>
        <v>2024</v>
      </c>
      <c r="G335" s="9">
        <f t="shared" si="34"/>
        <v>61</v>
      </c>
      <c r="H335" s="9" t="str">
        <f t="shared" si="35"/>
        <v>Em Atraso</v>
      </c>
      <c r="I335" s="1">
        <v>4</v>
      </c>
      <c r="J335" s="1" t="s">
        <v>11</v>
      </c>
      <c r="K335" s="1" t="s">
        <v>13</v>
      </c>
      <c r="L335" s="10">
        <v>28837.859122354337</v>
      </c>
    </row>
    <row r="336" spans="1:12" x14ac:dyDescent="0.25">
      <c r="A336" s="11">
        <v>45457</v>
      </c>
      <c r="B336" s="1">
        <f t="shared" si="30"/>
        <v>6</v>
      </c>
      <c r="C336" s="1">
        <f t="shared" si="31"/>
        <v>2024</v>
      </c>
      <c r="D336" s="11">
        <v>45457</v>
      </c>
      <c r="E336" s="1">
        <f t="shared" si="32"/>
        <v>6</v>
      </c>
      <c r="F336" s="1">
        <f t="shared" si="33"/>
        <v>2024</v>
      </c>
      <c r="G336" s="9">
        <f t="shared" si="34"/>
        <v>0</v>
      </c>
      <c r="H336" s="9" t="str">
        <f t="shared" si="35"/>
        <v>No Prazo</v>
      </c>
      <c r="I336" s="1" t="s">
        <v>21</v>
      </c>
      <c r="J336" s="1" t="s">
        <v>11</v>
      </c>
      <c r="K336" s="1" t="s">
        <v>13</v>
      </c>
      <c r="L336" s="10">
        <v>4932.927726308526</v>
      </c>
    </row>
    <row r="337" spans="1:12" x14ac:dyDescent="0.25">
      <c r="A337" s="11">
        <v>45457</v>
      </c>
      <c r="B337" s="1">
        <f t="shared" si="30"/>
        <v>6</v>
      </c>
      <c r="C337" s="1">
        <f t="shared" si="31"/>
        <v>2024</v>
      </c>
      <c r="D337" s="11">
        <v>45518</v>
      </c>
      <c r="E337" s="1">
        <f t="shared" si="32"/>
        <v>8</v>
      </c>
      <c r="F337" s="1">
        <f t="shared" si="33"/>
        <v>2024</v>
      </c>
      <c r="G337" s="9">
        <f t="shared" si="34"/>
        <v>61</v>
      </c>
      <c r="H337" s="9" t="str">
        <f t="shared" si="35"/>
        <v>Em Atraso</v>
      </c>
      <c r="I337" s="1">
        <v>4</v>
      </c>
      <c r="J337" s="1" t="s">
        <v>11</v>
      </c>
      <c r="K337" s="1" t="s">
        <v>13</v>
      </c>
      <c r="L337" s="10">
        <v>28837.859122354337</v>
      </c>
    </row>
    <row r="338" spans="1:12" x14ac:dyDescent="0.25">
      <c r="A338" s="11">
        <v>45458</v>
      </c>
      <c r="B338" s="1">
        <f t="shared" si="30"/>
        <v>6</v>
      </c>
      <c r="C338" s="1">
        <f t="shared" si="31"/>
        <v>2024</v>
      </c>
      <c r="D338" s="11">
        <v>45467</v>
      </c>
      <c r="E338" s="1">
        <f t="shared" si="32"/>
        <v>6</v>
      </c>
      <c r="F338" s="1">
        <f t="shared" si="33"/>
        <v>2024</v>
      </c>
      <c r="G338" s="9">
        <f t="shared" si="34"/>
        <v>9</v>
      </c>
      <c r="H338" s="9" t="str">
        <f t="shared" si="35"/>
        <v>Em Atraso</v>
      </c>
      <c r="I338" s="1">
        <v>5</v>
      </c>
      <c r="J338" s="1" t="s">
        <v>11</v>
      </c>
      <c r="K338" s="1" t="s">
        <v>13</v>
      </c>
      <c r="L338" s="10">
        <v>36118.339254323706</v>
      </c>
    </row>
    <row r="339" spans="1:12" x14ac:dyDescent="0.25">
      <c r="A339" s="11">
        <v>45458</v>
      </c>
      <c r="B339" s="1">
        <f t="shared" si="30"/>
        <v>6</v>
      </c>
      <c r="C339" s="1">
        <f t="shared" si="31"/>
        <v>2024</v>
      </c>
      <c r="D339" s="11">
        <v>45467</v>
      </c>
      <c r="E339" s="1">
        <f t="shared" si="32"/>
        <v>6</v>
      </c>
      <c r="F339" s="1">
        <f t="shared" si="33"/>
        <v>2024</v>
      </c>
      <c r="G339" s="9">
        <f t="shared" si="34"/>
        <v>9</v>
      </c>
      <c r="H339" s="9" t="str">
        <f t="shared" si="35"/>
        <v>Em Atraso</v>
      </c>
      <c r="I339" s="1">
        <v>5</v>
      </c>
      <c r="J339" s="1" t="s">
        <v>11</v>
      </c>
      <c r="K339" s="1" t="s">
        <v>13</v>
      </c>
      <c r="L339" s="10">
        <v>36118.339254323706</v>
      </c>
    </row>
    <row r="340" spans="1:12" x14ac:dyDescent="0.25">
      <c r="A340" s="11">
        <v>45459</v>
      </c>
      <c r="B340" s="1">
        <f t="shared" si="30"/>
        <v>6</v>
      </c>
      <c r="C340" s="1">
        <f t="shared" si="31"/>
        <v>2024</v>
      </c>
      <c r="D340" s="11">
        <v>45468</v>
      </c>
      <c r="E340" s="1">
        <f t="shared" si="32"/>
        <v>6</v>
      </c>
      <c r="F340" s="1">
        <f t="shared" si="33"/>
        <v>2024</v>
      </c>
      <c r="G340" s="9">
        <f t="shared" si="34"/>
        <v>9</v>
      </c>
      <c r="H340" s="9" t="str">
        <f t="shared" si="35"/>
        <v>Em Atraso</v>
      </c>
      <c r="I340" s="1">
        <v>5</v>
      </c>
      <c r="J340" s="1" t="s">
        <v>11</v>
      </c>
      <c r="K340" s="1" t="s">
        <v>13</v>
      </c>
      <c r="L340" s="10">
        <v>41985.410978946282</v>
      </c>
    </row>
    <row r="341" spans="1:12" x14ac:dyDescent="0.25">
      <c r="A341" s="11">
        <v>45459</v>
      </c>
      <c r="B341" s="1">
        <f t="shared" si="30"/>
        <v>6</v>
      </c>
      <c r="C341" s="1">
        <f t="shared" si="31"/>
        <v>2024</v>
      </c>
      <c r="D341" s="11">
        <v>45468</v>
      </c>
      <c r="E341" s="1">
        <f t="shared" si="32"/>
        <v>6</v>
      </c>
      <c r="F341" s="1">
        <f t="shared" si="33"/>
        <v>2024</v>
      </c>
      <c r="G341" s="9">
        <f t="shared" si="34"/>
        <v>9</v>
      </c>
      <c r="H341" s="9" t="str">
        <f t="shared" si="35"/>
        <v>Em Atraso</v>
      </c>
      <c r="I341" s="1">
        <v>5</v>
      </c>
      <c r="J341" s="1" t="s">
        <v>11</v>
      </c>
      <c r="K341" s="1" t="s">
        <v>13</v>
      </c>
      <c r="L341" s="10">
        <v>41985.410978946282</v>
      </c>
    </row>
    <row r="342" spans="1:12" x14ac:dyDescent="0.25">
      <c r="A342" s="11">
        <v>45460</v>
      </c>
      <c r="B342" s="1">
        <f t="shared" si="30"/>
        <v>6</v>
      </c>
      <c r="C342" s="1">
        <f t="shared" si="31"/>
        <v>2024</v>
      </c>
      <c r="D342" s="11">
        <v>45469</v>
      </c>
      <c r="E342" s="1">
        <f t="shared" si="32"/>
        <v>6</v>
      </c>
      <c r="F342" s="1">
        <f t="shared" si="33"/>
        <v>2024</v>
      </c>
      <c r="G342" s="9">
        <f t="shared" si="34"/>
        <v>9</v>
      </c>
      <c r="H342" s="9" t="str">
        <f t="shared" si="35"/>
        <v>Em Atraso</v>
      </c>
      <c r="I342" s="1">
        <v>23</v>
      </c>
      <c r="J342" s="1" t="s">
        <v>11</v>
      </c>
      <c r="K342" s="1" t="s">
        <v>13</v>
      </c>
      <c r="L342" s="10">
        <v>37353.647678046211</v>
      </c>
    </row>
    <row r="343" spans="1:12" x14ac:dyDescent="0.25">
      <c r="A343" s="11">
        <v>45460</v>
      </c>
      <c r="B343" s="1">
        <f t="shared" si="30"/>
        <v>6</v>
      </c>
      <c r="C343" s="1">
        <f t="shared" si="31"/>
        <v>2024</v>
      </c>
      <c r="D343" s="11">
        <v>45469</v>
      </c>
      <c r="E343" s="1">
        <f t="shared" si="32"/>
        <v>6</v>
      </c>
      <c r="F343" s="1">
        <f t="shared" si="33"/>
        <v>2024</v>
      </c>
      <c r="G343" s="9">
        <f t="shared" si="34"/>
        <v>9</v>
      </c>
      <c r="H343" s="9" t="str">
        <f t="shared" si="35"/>
        <v>Em Atraso</v>
      </c>
      <c r="I343" s="1">
        <v>23</v>
      </c>
      <c r="J343" s="1" t="s">
        <v>11</v>
      </c>
      <c r="K343" s="1" t="s">
        <v>13</v>
      </c>
      <c r="L343" s="10">
        <v>37353.647678046211</v>
      </c>
    </row>
    <row r="344" spans="1:12" x14ac:dyDescent="0.25">
      <c r="A344" s="11">
        <v>45461</v>
      </c>
      <c r="B344" s="1">
        <f t="shared" si="30"/>
        <v>6</v>
      </c>
      <c r="C344" s="1">
        <f t="shared" si="31"/>
        <v>2024</v>
      </c>
      <c r="D344" s="11">
        <v>45470</v>
      </c>
      <c r="E344" s="1">
        <f t="shared" si="32"/>
        <v>6</v>
      </c>
      <c r="F344" s="1">
        <f t="shared" si="33"/>
        <v>2024</v>
      </c>
      <c r="G344" s="9">
        <f t="shared" si="34"/>
        <v>9</v>
      </c>
      <c r="H344" s="9" t="str">
        <f t="shared" si="35"/>
        <v>Em Atraso</v>
      </c>
      <c r="I344" s="1">
        <v>23</v>
      </c>
      <c r="J344" s="1" t="s">
        <v>10</v>
      </c>
      <c r="K344" s="1" t="s">
        <v>13</v>
      </c>
      <c r="L344" s="10">
        <v>31709.567340678906</v>
      </c>
    </row>
    <row r="345" spans="1:12" x14ac:dyDescent="0.25">
      <c r="A345" s="11">
        <v>45461</v>
      </c>
      <c r="B345" s="1">
        <f t="shared" si="30"/>
        <v>6</v>
      </c>
      <c r="C345" s="1">
        <f t="shared" si="31"/>
        <v>2024</v>
      </c>
      <c r="D345" s="11">
        <v>45470</v>
      </c>
      <c r="E345" s="1">
        <f t="shared" si="32"/>
        <v>6</v>
      </c>
      <c r="F345" s="1">
        <f t="shared" si="33"/>
        <v>2024</v>
      </c>
      <c r="G345" s="9">
        <f t="shared" si="34"/>
        <v>9</v>
      </c>
      <c r="H345" s="9" t="str">
        <f t="shared" si="35"/>
        <v>Em Atraso</v>
      </c>
      <c r="I345" s="1">
        <v>23</v>
      </c>
      <c r="J345" s="1" t="s">
        <v>10</v>
      </c>
      <c r="K345" s="1" t="s">
        <v>13</v>
      </c>
      <c r="L345" s="10">
        <v>31709.567340678906</v>
      </c>
    </row>
    <row r="346" spans="1:12" x14ac:dyDescent="0.25">
      <c r="A346" s="11">
        <v>45462</v>
      </c>
      <c r="B346" s="1">
        <f t="shared" si="30"/>
        <v>6</v>
      </c>
      <c r="C346" s="1">
        <f t="shared" si="31"/>
        <v>2024</v>
      </c>
      <c r="D346" s="11">
        <v>45471</v>
      </c>
      <c r="E346" s="1">
        <f t="shared" si="32"/>
        <v>6</v>
      </c>
      <c r="F346" s="1">
        <f t="shared" si="33"/>
        <v>2024</v>
      </c>
      <c r="G346" s="9">
        <f t="shared" si="34"/>
        <v>9</v>
      </c>
      <c r="H346" s="9" t="str">
        <f t="shared" si="35"/>
        <v>Em Atraso</v>
      </c>
      <c r="I346" s="1">
        <v>2</v>
      </c>
      <c r="J346" s="1" t="s">
        <v>11</v>
      </c>
      <c r="K346" s="1" t="s">
        <v>13</v>
      </c>
      <c r="L346" s="10">
        <v>46924.995920947556</v>
      </c>
    </row>
    <row r="347" spans="1:12" x14ac:dyDescent="0.25">
      <c r="A347" s="11">
        <v>45462</v>
      </c>
      <c r="B347" s="1">
        <f t="shared" si="30"/>
        <v>6</v>
      </c>
      <c r="C347" s="1">
        <f t="shared" si="31"/>
        <v>2024</v>
      </c>
      <c r="D347" s="11">
        <v>45471</v>
      </c>
      <c r="E347" s="1">
        <f t="shared" si="32"/>
        <v>6</v>
      </c>
      <c r="F347" s="1">
        <f t="shared" si="33"/>
        <v>2024</v>
      </c>
      <c r="G347" s="9">
        <f t="shared" si="34"/>
        <v>9</v>
      </c>
      <c r="H347" s="9" t="str">
        <f t="shared" si="35"/>
        <v>Em Atraso</v>
      </c>
      <c r="I347" s="1">
        <v>2</v>
      </c>
      <c r="J347" s="1" t="s">
        <v>11</v>
      </c>
      <c r="K347" s="1" t="s">
        <v>13</v>
      </c>
      <c r="L347" s="10">
        <v>46924.995920947556</v>
      </c>
    </row>
    <row r="348" spans="1:12" x14ac:dyDescent="0.25">
      <c r="A348" s="11">
        <v>45463</v>
      </c>
      <c r="B348" s="1">
        <f t="shared" si="30"/>
        <v>6</v>
      </c>
      <c r="C348" s="1">
        <f t="shared" si="31"/>
        <v>2024</v>
      </c>
      <c r="D348" s="11">
        <v>45472</v>
      </c>
      <c r="E348" s="1">
        <f t="shared" si="32"/>
        <v>6</v>
      </c>
      <c r="F348" s="1">
        <f t="shared" si="33"/>
        <v>2024</v>
      </c>
      <c r="G348" s="9">
        <f t="shared" si="34"/>
        <v>9</v>
      </c>
      <c r="H348" s="9" t="str">
        <f t="shared" si="35"/>
        <v>Em Atraso</v>
      </c>
      <c r="I348" s="1">
        <v>5</v>
      </c>
      <c r="J348" s="1" t="s">
        <v>10</v>
      </c>
      <c r="K348" s="1" t="s">
        <v>12</v>
      </c>
      <c r="L348" s="10">
        <v>11240.269956701277</v>
      </c>
    </row>
    <row r="349" spans="1:12" x14ac:dyDescent="0.25">
      <c r="A349" s="11">
        <v>45463</v>
      </c>
      <c r="B349" s="1">
        <f t="shared" si="30"/>
        <v>6</v>
      </c>
      <c r="C349" s="1">
        <f t="shared" si="31"/>
        <v>2024</v>
      </c>
      <c r="D349" s="11">
        <v>45472</v>
      </c>
      <c r="E349" s="1">
        <f t="shared" si="32"/>
        <v>6</v>
      </c>
      <c r="F349" s="1">
        <f t="shared" si="33"/>
        <v>2024</v>
      </c>
      <c r="G349" s="9">
        <f t="shared" si="34"/>
        <v>9</v>
      </c>
      <c r="H349" s="9" t="str">
        <f t="shared" si="35"/>
        <v>Em Atraso</v>
      </c>
      <c r="I349" s="1">
        <v>5</v>
      </c>
      <c r="J349" s="1" t="s">
        <v>10</v>
      </c>
      <c r="K349" s="1" t="s">
        <v>12</v>
      </c>
      <c r="L349" s="10">
        <v>11240.269956701277</v>
      </c>
    </row>
    <row r="350" spans="1:12" x14ac:dyDescent="0.25">
      <c r="A350" s="11">
        <v>45464</v>
      </c>
      <c r="B350" s="1">
        <f t="shared" si="30"/>
        <v>6</v>
      </c>
      <c r="C350" s="1">
        <f t="shared" si="31"/>
        <v>2024</v>
      </c>
      <c r="D350" s="11">
        <v>45467</v>
      </c>
      <c r="E350" s="1">
        <f t="shared" si="32"/>
        <v>6</v>
      </c>
      <c r="F350" s="1">
        <f t="shared" si="33"/>
        <v>2024</v>
      </c>
      <c r="G350" s="9">
        <f t="shared" si="34"/>
        <v>3</v>
      </c>
      <c r="H350" s="9" t="str">
        <f t="shared" si="35"/>
        <v>No Prazo</v>
      </c>
      <c r="I350" s="1" t="s">
        <v>20</v>
      </c>
      <c r="J350" s="1" t="s">
        <v>11</v>
      </c>
      <c r="K350" s="1" t="s">
        <v>13</v>
      </c>
      <c r="L350" s="10">
        <v>37998.143004621576</v>
      </c>
    </row>
    <row r="351" spans="1:12" x14ac:dyDescent="0.25">
      <c r="A351" s="11">
        <v>45464</v>
      </c>
      <c r="B351" s="1">
        <f t="shared" si="30"/>
        <v>6</v>
      </c>
      <c r="C351" s="1">
        <f t="shared" si="31"/>
        <v>2024</v>
      </c>
      <c r="D351" s="11">
        <v>45467</v>
      </c>
      <c r="E351" s="1">
        <f t="shared" si="32"/>
        <v>6</v>
      </c>
      <c r="F351" s="1">
        <f t="shared" si="33"/>
        <v>2024</v>
      </c>
      <c r="G351" s="9">
        <f t="shared" si="34"/>
        <v>3</v>
      </c>
      <c r="H351" s="9" t="str">
        <f t="shared" si="35"/>
        <v>No Prazo</v>
      </c>
      <c r="I351" s="1" t="s">
        <v>20</v>
      </c>
      <c r="J351" s="1" t="s">
        <v>11</v>
      </c>
      <c r="K351" s="1" t="s">
        <v>13</v>
      </c>
      <c r="L351" s="10">
        <v>37998.143004621576</v>
      </c>
    </row>
    <row r="352" spans="1:12" x14ac:dyDescent="0.25">
      <c r="A352" s="11">
        <v>45465</v>
      </c>
      <c r="B352" s="1">
        <f t="shared" si="30"/>
        <v>6</v>
      </c>
      <c r="C352" s="1">
        <f t="shared" si="31"/>
        <v>2024</v>
      </c>
      <c r="D352" s="11">
        <v>45468</v>
      </c>
      <c r="E352" s="1">
        <f t="shared" si="32"/>
        <v>6</v>
      </c>
      <c r="F352" s="1">
        <f t="shared" si="33"/>
        <v>2024</v>
      </c>
      <c r="G352" s="9">
        <f t="shared" si="34"/>
        <v>3</v>
      </c>
      <c r="H352" s="9" t="str">
        <f t="shared" si="35"/>
        <v>No Prazo</v>
      </c>
      <c r="I352" s="1">
        <v>5</v>
      </c>
      <c r="J352" s="1" t="s">
        <v>10</v>
      </c>
      <c r="K352" s="1" t="s">
        <v>12</v>
      </c>
      <c r="L352" s="10">
        <v>781.49109780922822</v>
      </c>
    </row>
    <row r="353" spans="1:12" x14ac:dyDescent="0.25">
      <c r="A353" s="11">
        <v>45465</v>
      </c>
      <c r="B353" s="1">
        <f t="shared" si="30"/>
        <v>6</v>
      </c>
      <c r="C353" s="1">
        <f t="shared" si="31"/>
        <v>2024</v>
      </c>
      <c r="D353" s="11">
        <v>45468</v>
      </c>
      <c r="E353" s="1">
        <f t="shared" si="32"/>
        <v>6</v>
      </c>
      <c r="F353" s="1">
        <f t="shared" si="33"/>
        <v>2024</v>
      </c>
      <c r="G353" s="9">
        <f t="shared" si="34"/>
        <v>3</v>
      </c>
      <c r="H353" s="9" t="str">
        <f t="shared" si="35"/>
        <v>No Prazo</v>
      </c>
      <c r="I353" s="1">
        <v>5</v>
      </c>
      <c r="J353" s="1" t="s">
        <v>10</v>
      </c>
      <c r="K353" s="1" t="s">
        <v>12</v>
      </c>
      <c r="L353" s="10">
        <v>781.49109780922822</v>
      </c>
    </row>
    <row r="354" spans="1:12" x14ac:dyDescent="0.25">
      <c r="A354" s="11">
        <v>45466</v>
      </c>
      <c r="B354" s="1">
        <f t="shared" si="30"/>
        <v>6</v>
      </c>
      <c r="C354" s="1">
        <f t="shared" si="31"/>
        <v>2024</v>
      </c>
      <c r="D354" s="11">
        <v>45469</v>
      </c>
      <c r="E354" s="1">
        <f t="shared" si="32"/>
        <v>6</v>
      </c>
      <c r="F354" s="1">
        <f t="shared" si="33"/>
        <v>2024</v>
      </c>
      <c r="G354" s="9">
        <f t="shared" si="34"/>
        <v>3</v>
      </c>
      <c r="H354" s="9" t="str">
        <f t="shared" si="35"/>
        <v>No Prazo</v>
      </c>
      <c r="I354" s="1">
        <v>5</v>
      </c>
      <c r="J354" s="1" t="s">
        <v>11</v>
      </c>
      <c r="K354" s="1" t="s">
        <v>13</v>
      </c>
      <c r="L354" s="10">
        <v>12812.740390877292</v>
      </c>
    </row>
    <row r="355" spans="1:12" x14ac:dyDescent="0.25">
      <c r="A355" s="11">
        <v>45466</v>
      </c>
      <c r="B355" s="1">
        <f t="shared" si="30"/>
        <v>6</v>
      </c>
      <c r="C355" s="1">
        <f t="shared" si="31"/>
        <v>2024</v>
      </c>
      <c r="D355" s="11">
        <v>45469</v>
      </c>
      <c r="E355" s="1">
        <f t="shared" si="32"/>
        <v>6</v>
      </c>
      <c r="F355" s="1">
        <f t="shared" si="33"/>
        <v>2024</v>
      </c>
      <c r="G355" s="9">
        <f t="shared" si="34"/>
        <v>3</v>
      </c>
      <c r="H355" s="9" t="str">
        <f t="shared" si="35"/>
        <v>No Prazo</v>
      </c>
      <c r="I355" s="1">
        <v>5</v>
      </c>
      <c r="J355" s="1" t="s">
        <v>11</v>
      </c>
      <c r="K355" s="1" t="s">
        <v>13</v>
      </c>
      <c r="L355" s="10">
        <v>12812.740390877292</v>
      </c>
    </row>
    <row r="356" spans="1:12" x14ac:dyDescent="0.25">
      <c r="A356" s="11">
        <v>45467</v>
      </c>
      <c r="B356" s="1">
        <f t="shared" si="30"/>
        <v>6</v>
      </c>
      <c r="C356" s="1">
        <f t="shared" si="31"/>
        <v>2024</v>
      </c>
      <c r="D356" s="11">
        <v>45470</v>
      </c>
      <c r="E356" s="1">
        <f t="shared" si="32"/>
        <v>6</v>
      </c>
      <c r="F356" s="1">
        <f t="shared" si="33"/>
        <v>2024</v>
      </c>
      <c r="G356" s="9">
        <f t="shared" si="34"/>
        <v>3</v>
      </c>
      <c r="H356" s="9" t="str">
        <f t="shared" si="35"/>
        <v>No Prazo</v>
      </c>
      <c r="I356" s="1">
        <v>23</v>
      </c>
      <c r="J356" s="1" t="s">
        <v>10</v>
      </c>
      <c r="K356" s="1" t="s">
        <v>12</v>
      </c>
      <c r="L356" s="10">
        <v>2551.0315768564606</v>
      </c>
    </row>
    <row r="357" spans="1:12" x14ac:dyDescent="0.25">
      <c r="A357" s="11">
        <v>45467</v>
      </c>
      <c r="B357" s="1">
        <f t="shared" si="30"/>
        <v>6</v>
      </c>
      <c r="C357" s="1">
        <f t="shared" si="31"/>
        <v>2024</v>
      </c>
      <c r="D357" s="11">
        <v>45470</v>
      </c>
      <c r="E357" s="1">
        <f t="shared" si="32"/>
        <v>6</v>
      </c>
      <c r="F357" s="1">
        <f t="shared" si="33"/>
        <v>2024</v>
      </c>
      <c r="G357" s="9">
        <f t="shared" si="34"/>
        <v>3</v>
      </c>
      <c r="H357" s="9" t="str">
        <f t="shared" si="35"/>
        <v>No Prazo</v>
      </c>
      <c r="I357" s="1">
        <v>23</v>
      </c>
      <c r="J357" s="1" t="s">
        <v>10</v>
      </c>
      <c r="K357" s="1" t="s">
        <v>12</v>
      </c>
      <c r="L357" s="10">
        <v>2551.0315768564606</v>
      </c>
    </row>
    <row r="358" spans="1:12" x14ac:dyDescent="0.25">
      <c r="A358" s="11">
        <v>45468</v>
      </c>
      <c r="B358" s="1">
        <f t="shared" si="30"/>
        <v>6</v>
      </c>
      <c r="C358" s="1">
        <f t="shared" si="31"/>
        <v>2024</v>
      </c>
      <c r="D358" s="11">
        <v>45471</v>
      </c>
      <c r="E358" s="1">
        <f t="shared" si="32"/>
        <v>6</v>
      </c>
      <c r="F358" s="1">
        <f t="shared" si="33"/>
        <v>2024</v>
      </c>
      <c r="G358" s="9">
        <f t="shared" si="34"/>
        <v>3</v>
      </c>
      <c r="H358" s="9" t="str">
        <f t="shared" si="35"/>
        <v>No Prazo</v>
      </c>
      <c r="I358" s="1" t="s">
        <v>20</v>
      </c>
      <c r="J358" s="1" t="s">
        <v>11</v>
      </c>
      <c r="K358" s="1" t="s">
        <v>13</v>
      </c>
      <c r="L358" s="10">
        <v>27373.012338246943</v>
      </c>
    </row>
    <row r="359" spans="1:12" x14ac:dyDescent="0.25">
      <c r="A359" s="11">
        <v>45468</v>
      </c>
      <c r="B359" s="1">
        <f t="shared" si="30"/>
        <v>6</v>
      </c>
      <c r="C359" s="1">
        <f t="shared" si="31"/>
        <v>2024</v>
      </c>
      <c r="D359" s="11">
        <v>45471</v>
      </c>
      <c r="E359" s="1">
        <f t="shared" si="32"/>
        <v>6</v>
      </c>
      <c r="F359" s="1">
        <f t="shared" si="33"/>
        <v>2024</v>
      </c>
      <c r="G359" s="9">
        <f t="shared" si="34"/>
        <v>3</v>
      </c>
      <c r="H359" s="9" t="str">
        <f t="shared" si="35"/>
        <v>No Prazo</v>
      </c>
      <c r="I359" s="1" t="s">
        <v>20</v>
      </c>
      <c r="J359" s="1" t="s">
        <v>11</v>
      </c>
      <c r="K359" s="1" t="s">
        <v>13</v>
      </c>
      <c r="L359" s="10">
        <v>27373.012338246943</v>
      </c>
    </row>
    <row r="360" spans="1:12" x14ac:dyDescent="0.25">
      <c r="A360" s="11">
        <v>45469</v>
      </c>
      <c r="B360" s="1">
        <f t="shared" si="30"/>
        <v>6</v>
      </c>
      <c r="C360" s="1">
        <f t="shared" si="31"/>
        <v>2024</v>
      </c>
      <c r="D360" s="11">
        <v>45472</v>
      </c>
      <c r="E360" s="1">
        <f t="shared" si="32"/>
        <v>6</v>
      </c>
      <c r="F360" s="1">
        <f t="shared" si="33"/>
        <v>2024</v>
      </c>
      <c r="G360" s="9">
        <f t="shared" si="34"/>
        <v>3</v>
      </c>
      <c r="H360" s="9" t="str">
        <f t="shared" si="35"/>
        <v>No Prazo</v>
      </c>
      <c r="I360" s="1">
        <v>6</v>
      </c>
      <c r="J360" s="1" t="s">
        <v>11</v>
      </c>
      <c r="K360" s="1" t="s">
        <v>12</v>
      </c>
      <c r="L360" s="10">
        <v>33784.085177193912</v>
      </c>
    </row>
    <row r="361" spans="1:12" x14ac:dyDescent="0.25">
      <c r="A361" s="11">
        <v>45469</v>
      </c>
      <c r="B361" s="1">
        <f t="shared" si="30"/>
        <v>6</v>
      </c>
      <c r="C361" s="1">
        <f t="shared" si="31"/>
        <v>2024</v>
      </c>
      <c r="D361" s="11">
        <v>45472</v>
      </c>
      <c r="E361" s="1">
        <f t="shared" si="32"/>
        <v>6</v>
      </c>
      <c r="F361" s="1">
        <f t="shared" si="33"/>
        <v>2024</v>
      </c>
      <c r="G361" s="9">
        <f t="shared" si="34"/>
        <v>3</v>
      </c>
      <c r="H361" s="9" t="str">
        <f t="shared" si="35"/>
        <v>No Prazo</v>
      </c>
      <c r="I361" s="1">
        <v>6</v>
      </c>
      <c r="J361" s="1" t="s">
        <v>11</v>
      </c>
      <c r="K361" s="1" t="s">
        <v>12</v>
      </c>
      <c r="L361" s="10">
        <v>33784.085177193912</v>
      </c>
    </row>
    <row r="362" spans="1:12" x14ac:dyDescent="0.25">
      <c r="A362" s="11">
        <v>45470</v>
      </c>
      <c r="B362" s="1">
        <f t="shared" si="30"/>
        <v>6</v>
      </c>
      <c r="C362" s="1">
        <f t="shared" si="31"/>
        <v>2024</v>
      </c>
      <c r="D362" s="11">
        <v>45475</v>
      </c>
      <c r="E362" s="1">
        <f t="shared" si="32"/>
        <v>7</v>
      </c>
      <c r="F362" s="1">
        <f t="shared" si="33"/>
        <v>2024</v>
      </c>
      <c r="G362" s="9">
        <f t="shared" si="34"/>
        <v>5</v>
      </c>
      <c r="H362" s="9" t="str">
        <f t="shared" si="35"/>
        <v>No Prazo</v>
      </c>
      <c r="I362" s="1" t="s">
        <v>20</v>
      </c>
      <c r="J362" s="1" t="s">
        <v>11</v>
      </c>
      <c r="K362" s="1" t="s">
        <v>12</v>
      </c>
      <c r="L362" s="10">
        <v>6956.6969303594014</v>
      </c>
    </row>
    <row r="363" spans="1:12" x14ac:dyDescent="0.25">
      <c r="A363" s="11">
        <v>45470</v>
      </c>
      <c r="B363" s="1">
        <f t="shared" si="30"/>
        <v>6</v>
      </c>
      <c r="C363" s="1">
        <f t="shared" si="31"/>
        <v>2024</v>
      </c>
      <c r="D363" s="11">
        <v>45475</v>
      </c>
      <c r="E363" s="1">
        <f t="shared" si="32"/>
        <v>7</v>
      </c>
      <c r="F363" s="1">
        <f t="shared" si="33"/>
        <v>2024</v>
      </c>
      <c r="G363" s="9">
        <f t="shared" si="34"/>
        <v>5</v>
      </c>
      <c r="H363" s="9" t="str">
        <f t="shared" si="35"/>
        <v>No Prazo</v>
      </c>
      <c r="I363" s="1" t="s">
        <v>20</v>
      </c>
      <c r="J363" s="1" t="s">
        <v>11</v>
      </c>
      <c r="K363" s="1" t="s">
        <v>12</v>
      </c>
      <c r="L363" s="10">
        <v>6956.6969303594014</v>
      </c>
    </row>
    <row r="364" spans="1:12" x14ac:dyDescent="0.25">
      <c r="A364" s="11">
        <v>45471</v>
      </c>
      <c r="B364" s="1">
        <f t="shared" si="30"/>
        <v>6</v>
      </c>
      <c r="C364" s="1">
        <f t="shared" si="31"/>
        <v>2024</v>
      </c>
      <c r="D364" s="11">
        <v>45476</v>
      </c>
      <c r="E364" s="1">
        <f t="shared" si="32"/>
        <v>7</v>
      </c>
      <c r="F364" s="1">
        <f t="shared" si="33"/>
        <v>2024</v>
      </c>
      <c r="G364" s="9">
        <f t="shared" si="34"/>
        <v>5</v>
      </c>
      <c r="H364" s="9" t="str">
        <f t="shared" si="35"/>
        <v>No Prazo</v>
      </c>
      <c r="I364" s="1" t="s">
        <v>20</v>
      </c>
      <c r="J364" s="1" t="s">
        <v>11</v>
      </c>
      <c r="K364" s="1" t="s">
        <v>12</v>
      </c>
      <c r="L364" s="10">
        <v>15572.831514688862</v>
      </c>
    </row>
    <row r="365" spans="1:12" x14ac:dyDescent="0.25">
      <c r="A365" s="11">
        <v>45471</v>
      </c>
      <c r="B365" s="1">
        <f t="shared" si="30"/>
        <v>6</v>
      </c>
      <c r="C365" s="1">
        <f t="shared" si="31"/>
        <v>2024</v>
      </c>
      <c r="D365" s="11">
        <v>45476</v>
      </c>
      <c r="E365" s="1">
        <f t="shared" si="32"/>
        <v>7</v>
      </c>
      <c r="F365" s="1">
        <f t="shared" si="33"/>
        <v>2024</v>
      </c>
      <c r="G365" s="9">
        <f t="shared" si="34"/>
        <v>5</v>
      </c>
      <c r="H365" s="9" t="str">
        <f t="shared" si="35"/>
        <v>No Prazo</v>
      </c>
      <c r="I365" s="1" t="s">
        <v>20</v>
      </c>
      <c r="J365" s="1" t="s">
        <v>11</v>
      </c>
      <c r="K365" s="1" t="s">
        <v>12</v>
      </c>
      <c r="L365" s="10">
        <v>15572.831514688862</v>
      </c>
    </row>
    <row r="366" spans="1:12" x14ac:dyDescent="0.25">
      <c r="A366" s="11">
        <v>45472</v>
      </c>
      <c r="B366" s="1">
        <f t="shared" si="30"/>
        <v>6</v>
      </c>
      <c r="C366" s="1">
        <f t="shared" si="31"/>
        <v>2024</v>
      </c>
      <c r="D366" s="11">
        <v>45477</v>
      </c>
      <c r="E366" s="1">
        <f t="shared" si="32"/>
        <v>7</v>
      </c>
      <c r="F366" s="1">
        <f t="shared" si="33"/>
        <v>2024</v>
      </c>
      <c r="G366" s="9">
        <f t="shared" si="34"/>
        <v>5</v>
      </c>
      <c r="H366" s="9" t="str">
        <f t="shared" si="35"/>
        <v>No Prazo</v>
      </c>
      <c r="I366" s="1">
        <v>86</v>
      </c>
      <c r="J366" s="1" t="s">
        <v>11</v>
      </c>
      <c r="K366" s="1" t="s">
        <v>13</v>
      </c>
      <c r="L366" s="10">
        <v>36591.842889440653</v>
      </c>
    </row>
    <row r="367" spans="1:12" x14ac:dyDescent="0.25">
      <c r="A367" s="11">
        <v>45472</v>
      </c>
      <c r="B367" s="1">
        <f t="shared" si="30"/>
        <v>6</v>
      </c>
      <c r="C367" s="1">
        <f t="shared" si="31"/>
        <v>2024</v>
      </c>
      <c r="D367" s="11">
        <v>45477</v>
      </c>
      <c r="E367" s="1">
        <f t="shared" si="32"/>
        <v>7</v>
      </c>
      <c r="F367" s="1">
        <f t="shared" si="33"/>
        <v>2024</v>
      </c>
      <c r="G367" s="9">
        <f t="shared" si="34"/>
        <v>5</v>
      </c>
      <c r="H367" s="9" t="str">
        <f t="shared" si="35"/>
        <v>No Prazo</v>
      </c>
      <c r="I367" s="1">
        <v>86</v>
      </c>
      <c r="J367" s="1" t="s">
        <v>11</v>
      </c>
      <c r="K367" s="1" t="s">
        <v>13</v>
      </c>
      <c r="L367" s="10">
        <v>36591.842889440653</v>
      </c>
    </row>
    <row r="368" spans="1:12" x14ac:dyDescent="0.25">
      <c r="A368" s="11">
        <v>45473</v>
      </c>
      <c r="B368" s="1">
        <f t="shared" si="30"/>
        <v>6</v>
      </c>
      <c r="C368" s="1">
        <f t="shared" si="31"/>
        <v>2024</v>
      </c>
      <c r="D368" s="11">
        <v>45475</v>
      </c>
      <c r="E368" s="1">
        <f t="shared" si="32"/>
        <v>7</v>
      </c>
      <c r="F368" s="1">
        <f t="shared" si="33"/>
        <v>2024</v>
      </c>
      <c r="G368" s="9">
        <f t="shared" si="34"/>
        <v>2</v>
      </c>
      <c r="H368" s="9" t="str">
        <f t="shared" si="35"/>
        <v>No Prazo</v>
      </c>
      <c r="I368" s="1" t="s">
        <v>21</v>
      </c>
      <c r="J368" s="1" t="s">
        <v>11</v>
      </c>
      <c r="K368" s="1" t="s">
        <v>12</v>
      </c>
      <c r="L368" s="10">
        <v>45229.48455234406</v>
      </c>
    </row>
    <row r="369" spans="1:12" x14ac:dyDescent="0.25">
      <c r="A369" s="11">
        <v>45473</v>
      </c>
      <c r="B369" s="1">
        <f t="shared" si="30"/>
        <v>6</v>
      </c>
      <c r="C369" s="1">
        <f t="shared" si="31"/>
        <v>2024</v>
      </c>
      <c r="D369" s="11">
        <v>45475</v>
      </c>
      <c r="E369" s="1">
        <f t="shared" si="32"/>
        <v>7</v>
      </c>
      <c r="F369" s="1">
        <f t="shared" si="33"/>
        <v>2024</v>
      </c>
      <c r="G369" s="9">
        <f t="shared" si="34"/>
        <v>2</v>
      </c>
      <c r="H369" s="9" t="str">
        <f t="shared" si="35"/>
        <v>No Prazo</v>
      </c>
      <c r="I369" s="1" t="s">
        <v>21</v>
      </c>
      <c r="J369" s="1" t="s">
        <v>11</v>
      </c>
      <c r="K369" s="1" t="s">
        <v>12</v>
      </c>
      <c r="L369" s="10">
        <v>45229.48455234406</v>
      </c>
    </row>
    <row r="370" spans="1:12" x14ac:dyDescent="0.25">
      <c r="A370" s="11">
        <v>45474</v>
      </c>
      <c r="B370" s="1">
        <f t="shared" si="30"/>
        <v>7</v>
      </c>
      <c r="C370" s="1">
        <f t="shared" si="31"/>
        <v>2024</v>
      </c>
      <c r="D370" s="11">
        <v>45476</v>
      </c>
      <c r="E370" s="1">
        <f t="shared" si="32"/>
        <v>7</v>
      </c>
      <c r="F370" s="1">
        <f t="shared" si="33"/>
        <v>2024</v>
      </c>
      <c r="G370" s="9">
        <f t="shared" si="34"/>
        <v>2</v>
      </c>
      <c r="H370" s="9" t="str">
        <f t="shared" si="35"/>
        <v>No Prazo</v>
      </c>
      <c r="I370" s="1" t="s">
        <v>20</v>
      </c>
      <c r="J370" s="1" t="s">
        <v>11</v>
      </c>
      <c r="K370" s="1" t="s">
        <v>13</v>
      </c>
      <c r="L370" s="10">
        <v>43400.568751068444</v>
      </c>
    </row>
    <row r="371" spans="1:12" x14ac:dyDescent="0.25">
      <c r="A371" s="11">
        <v>45474</v>
      </c>
      <c r="B371" s="1">
        <f t="shared" si="30"/>
        <v>7</v>
      </c>
      <c r="C371" s="1">
        <f t="shared" si="31"/>
        <v>2024</v>
      </c>
      <c r="D371" s="11">
        <v>45476</v>
      </c>
      <c r="E371" s="1">
        <f t="shared" si="32"/>
        <v>7</v>
      </c>
      <c r="F371" s="1">
        <f t="shared" si="33"/>
        <v>2024</v>
      </c>
      <c r="G371" s="9">
        <f t="shared" si="34"/>
        <v>2</v>
      </c>
      <c r="H371" s="9" t="str">
        <f t="shared" si="35"/>
        <v>No Prazo</v>
      </c>
      <c r="I371" s="1" t="s">
        <v>20</v>
      </c>
      <c r="J371" s="1" t="s">
        <v>11</v>
      </c>
      <c r="K371" s="1" t="s">
        <v>13</v>
      </c>
      <c r="L371" s="10">
        <v>43400.568751068444</v>
      </c>
    </row>
    <row r="372" spans="1:12" x14ac:dyDescent="0.25">
      <c r="A372" s="11">
        <v>45475</v>
      </c>
      <c r="B372" s="1">
        <f t="shared" si="30"/>
        <v>7</v>
      </c>
      <c r="C372" s="1">
        <f t="shared" si="31"/>
        <v>2024</v>
      </c>
      <c r="D372" s="11">
        <v>45477</v>
      </c>
      <c r="E372" s="1">
        <f t="shared" si="32"/>
        <v>7</v>
      </c>
      <c r="F372" s="1">
        <f t="shared" si="33"/>
        <v>2024</v>
      </c>
      <c r="G372" s="9">
        <f t="shared" si="34"/>
        <v>2</v>
      </c>
      <c r="H372" s="9" t="str">
        <f t="shared" si="35"/>
        <v>No Prazo</v>
      </c>
      <c r="I372" s="1">
        <v>5</v>
      </c>
      <c r="J372" s="1" t="s">
        <v>11</v>
      </c>
      <c r="K372" s="1" t="s">
        <v>12</v>
      </c>
      <c r="L372" s="10">
        <v>14669.105591572439</v>
      </c>
    </row>
    <row r="373" spans="1:12" x14ac:dyDescent="0.25">
      <c r="A373" s="11">
        <v>45475</v>
      </c>
      <c r="B373" s="1">
        <f t="shared" si="30"/>
        <v>7</v>
      </c>
      <c r="C373" s="1">
        <f t="shared" si="31"/>
        <v>2024</v>
      </c>
      <c r="D373" s="11">
        <v>45477</v>
      </c>
      <c r="E373" s="1">
        <f t="shared" si="32"/>
        <v>7</v>
      </c>
      <c r="F373" s="1">
        <f t="shared" si="33"/>
        <v>2024</v>
      </c>
      <c r="G373" s="9">
        <f t="shared" si="34"/>
        <v>2</v>
      </c>
      <c r="H373" s="9" t="str">
        <f t="shared" si="35"/>
        <v>No Prazo</v>
      </c>
      <c r="I373" s="1">
        <v>5</v>
      </c>
      <c r="J373" s="1" t="s">
        <v>11</v>
      </c>
      <c r="K373" s="1" t="s">
        <v>12</v>
      </c>
      <c r="L373" s="10">
        <v>14669.105591572439</v>
      </c>
    </row>
    <row r="374" spans="1:12" x14ac:dyDescent="0.25">
      <c r="A374" s="11">
        <v>45476</v>
      </c>
      <c r="B374" s="1">
        <f t="shared" si="30"/>
        <v>7</v>
      </c>
      <c r="C374" s="1">
        <f t="shared" si="31"/>
        <v>2024</v>
      </c>
      <c r="D374" s="11">
        <v>45489</v>
      </c>
      <c r="E374" s="1">
        <f t="shared" si="32"/>
        <v>7</v>
      </c>
      <c r="F374" s="1">
        <f t="shared" si="33"/>
        <v>2024</v>
      </c>
      <c r="G374" s="9">
        <f t="shared" si="34"/>
        <v>13</v>
      </c>
      <c r="H374" s="9" t="str">
        <f t="shared" si="35"/>
        <v>Em Atraso</v>
      </c>
      <c r="I374" s="1">
        <v>5</v>
      </c>
      <c r="J374" s="1" t="s">
        <v>10</v>
      </c>
      <c r="K374" s="1" t="s">
        <v>13</v>
      </c>
      <c r="L374" s="10">
        <v>47694.617553684315</v>
      </c>
    </row>
    <row r="375" spans="1:12" x14ac:dyDescent="0.25">
      <c r="A375" s="11">
        <v>45476</v>
      </c>
      <c r="B375" s="1">
        <f t="shared" si="30"/>
        <v>7</v>
      </c>
      <c r="C375" s="1">
        <f t="shared" si="31"/>
        <v>2024</v>
      </c>
      <c r="D375" s="11">
        <v>45489</v>
      </c>
      <c r="E375" s="1">
        <f t="shared" si="32"/>
        <v>7</v>
      </c>
      <c r="F375" s="1">
        <f t="shared" si="33"/>
        <v>2024</v>
      </c>
      <c r="G375" s="9">
        <f t="shared" si="34"/>
        <v>13</v>
      </c>
      <c r="H375" s="9" t="str">
        <f t="shared" si="35"/>
        <v>Em Atraso</v>
      </c>
      <c r="I375" s="1">
        <v>5</v>
      </c>
      <c r="J375" s="1" t="s">
        <v>10</v>
      </c>
      <c r="K375" s="1" t="s">
        <v>13</v>
      </c>
      <c r="L375" s="10">
        <v>47694.617553684315</v>
      </c>
    </row>
    <row r="376" spans="1:12" x14ac:dyDescent="0.25">
      <c r="A376" s="11">
        <v>45477</v>
      </c>
      <c r="B376" s="1">
        <f t="shared" si="30"/>
        <v>7</v>
      </c>
      <c r="C376" s="1">
        <f t="shared" si="31"/>
        <v>2024</v>
      </c>
      <c r="D376" s="11">
        <v>45490</v>
      </c>
      <c r="E376" s="1">
        <f t="shared" si="32"/>
        <v>7</v>
      </c>
      <c r="F376" s="1">
        <f t="shared" si="33"/>
        <v>2024</v>
      </c>
      <c r="G376" s="9">
        <f t="shared" si="34"/>
        <v>13</v>
      </c>
      <c r="H376" s="9" t="str">
        <f t="shared" si="35"/>
        <v>Em Atraso</v>
      </c>
      <c r="I376" s="1">
        <v>23</v>
      </c>
      <c r="J376" s="1" t="s">
        <v>10</v>
      </c>
      <c r="K376" s="1" t="s">
        <v>13</v>
      </c>
      <c r="L376" s="10">
        <v>33365.931248055655</v>
      </c>
    </row>
    <row r="377" spans="1:12" x14ac:dyDescent="0.25">
      <c r="A377" s="11">
        <v>45477</v>
      </c>
      <c r="B377" s="1">
        <f t="shared" si="30"/>
        <v>7</v>
      </c>
      <c r="C377" s="1">
        <f t="shared" si="31"/>
        <v>2024</v>
      </c>
      <c r="D377" s="11">
        <v>45490</v>
      </c>
      <c r="E377" s="1">
        <f t="shared" si="32"/>
        <v>7</v>
      </c>
      <c r="F377" s="1">
        <f t="shared" si="33"/>
        <v>2024</v>
      </c>
      <c r="G377" s="9">
        <f t="shared" si="34"/>
        <v>13</v>
      </c>
      <c r="H377" s="9" t="str">
        <f t="shared" si="35"/>
        <v>Em Atraso</v>
      </c>
      <c r="I377" s="1">
        <v>23</v>
      </c>
      <c r="J377" s="1" t="s">
        <v>10</v>
      </c>
      <c r="K377" s="1" t="s">
        <v>13</v>
      </c>
      <c r="L377" s="10">
        <v>33365.931248055655</v>
      </c>
    </row>
    <row r="378" spans="1:12" x14ac:dyDescent="0.25">
      <c r="A378" s="11">
        <v>45478</v>
      </c>
      <c r="B378" s="1">
        <f t="shared" si="30"/>
        <v>7</v>
      </c>
      <c r="C378" s="1">
        <f t="shared" si="31"/>
        <v>2024</v>
      </c>
      <c r="D378" s="11">
        <v>45491</v>
      </c>
      <c r="E378" s="1">
        <f t="shared" si="32"/>
        <v>7</v>
      </c>
      <c r="F378" s="1">
        <f t="shared" si="33"/>
        <v>2024</v>
      </c>
      <c r="G378" s="9">
        <f t="shared" si="34"/>
        <v>13</v>
      </c>
      <c r="H378" s="9" t="str">
        <f t="shared" si="35"/>
        <v>Em Atraso</v>
      </c>
      <c r="I378" s="1">
        <v>23</v>
      </c>
      <c r="J378" s="1" t="s">
        <v>10</v>
      </c>
      <c r="K378" s="1" t="s">
        <v>13</v>
      </c>
      <c r="L378" s="10">
        <v>36067.204707342134</v>
      </c>
    </row>
    <row r="379" spans="1:12" x14ac:dyDescent="0.25">
      <c r="A379" s="11">
        <v>45478</v>
      </c>
      <c r="B379" s="1">
        <f t="shared" si="30"/>
        <v>7</v>
      </c>
      <c r="C379" s="1">
        <f t="shared" si="31"/>
        <v>2024</v>
      </c>
      <c r="D379" s="11">
        <v>45491</v>
      </c>
      <c r="E379" s="1">
        <f t="shared" si="32"/>
        <v>7</v>
      </c>
      <c r="F379" s="1">
        <f t="shared" si="33"/>
        <v>2024</v>
      </c>
      <c r="G379" s="9">
        <f t="shared" si="34"/>
        <v>13</v>
      </c>
      <c r="H379" s="9" t="str">
        <f t="shared" si="35"/>
        <v>Em Atraso</v>
      </c>
      <c r="I379" s="1">
        <v>23</v>
      </c>
      <c r="J379" s="1" t="s">
        <v>10</v>
      </c>
      <c r="K379" s="1" t="s">
        <v>13</v>
      </c>
      <c r="L379" s="10">
        <v>36067.204707342134</v>
      </c>
    </row>
    <row r="380" spans="1:12" x14ac:dyDescent="0.25">
      <c r="A380" s="11">
        <v>45479</v>
      </c>
      <c r="B380" s="1">
        <f t="shared" si="30"/>
        <v>7</v>
      </c>
      <c r="C380" s="1">
        <f t="shared" si="31"/>
        <v>2024</v>
      </c>
      <c r="D380" s="11">
        <v>45492</v>
      </c>
      <c r="E380" s="1">
        <f t="shared" si="32"/>
        <v>7</v>
      </c>
      <c r="F380" s="1">
        <f t="shared" si="33"/>
        <v>2024</v>
      </c>
      <c r="G380" s="9">
        <f t="shared" si="34"/>
        <v>13</v>
      </c>
      <c r="H380" s="9" t="str">
        <f t="shared" si="35"/>
        <v>Em Atraso</v>
      </c>
      <c r="I380" s="1">
        <v>2</v>
      </c>
      <c r="J380" s="1" t="s">
        <v>11</v>
      </c>
      <c r="K380" s="1" t="s">
        <v>13</v>
      </c>
      <c r="L380" s="10">
        <v>7941.9452556496408</v>
      </c>
    </row>
    <row r="381" spans="1:12" x14ac:dyDescent="0.25">
      <c r="A381" s="11">
        <v>45479</v>
      </c>
      <c r="B381" s="1">
        <f t="shared" si="30"/>
        <v>7</v>
      </c>
      <c r="C381" s="1">
        <f t="shared" si="31"/>
        <v>2024</v>
      </c>
      <c r="D381" s="11">
        <v>45492</v>
      </c>
      <c r="E381" s="1">
        <f t="shared" si="32"/>
        <v>7</v>
      </c>
      <c r="F381" s="1">
        <f t="shared" si="33"/>
        <v>2024</v>
      </c>
      <c r="G381" s="9">
        <f t="shared" si="34"/>
        <v>13</v>
      </c>
      <c r="H381" s="9" t="str">
        <f t="shared" si="35"/>
        <v>Em Atraso</v>
      </c>
      <c r="I381" s="1">
        <v>2</v>
      </c>
      <c r="J381" s="1" t="s">
        <v>11</v>
      </c>
      <c r="K381" s="1" t="s">
        <v>13</v>
      </c>
      <c r="L381" s="10">
        <v>7941.9452556496408</v>
      </c>
    </row>
    <row r="382" spans="1:12" x14ac:dyDescent="0.25">
      <c r="A382" s="11">
        <v>45480</v>
      </c>
      <c r="B382" s="1">
        <f t="shared" si="30"/>
        <v>7</v>
      </c>
      <c r="C382" s="1">
        <f t="shared" si="31"/>
        <v>2024</v>
      </c>
      <c r="D382" s="11">
        <v>45493</v>
      </c>
      <c r="E382" s="1">
        <f t="shared" si="32"/>
        <v>7</v>
      </c>
      <c r="F382" s="1">
        <f t="shared" si="33"/>
        <v>2024</v>
      </c>
      <c r="G382" s="9">
        <f t="shared" si="34"/>
        <v>13</v>
      </c>
      <c r="H382" s="9" t="str">
        <f t="shared" si="35"/>
        <v>Em Atraso</v>
      </c>
      <c r="I382" s="1">
        <v>5</v>
      </c>
      <c r="J382" s="1" t="s">
        <v>11</v>
      </c>
      <c r="K382" s="1" t="s">
        <v>13</v>
      </c>
      <c r="L382" s="10">
        <v>1195.601599152134</v>
      </c>
    </row>
    <row r="383" spans="1:12" x14ac:dyDescent="0.25">
      <c r="A383" s="11">
        <v>45480</v>
      </c>
      <c r="B383" s="1">
        <f t="shared" si="30"/>
        <v>7</v>
      </c>
      <c r="C383" s="1">
        <f t="shared" si="31"/>
        <v>2024</v>
      </c>
      <c r="D383" s="11">
        <v>45493</v>
      </c>
      <c r="E383" s="1">
        <f t="shared" si="32"/>
        <v>7</v>
      </c>
      <c r="F383" s="1">
        <f t="shared" si="33"/>
        <v>2024</v>
      </c>
      <c r="G383" s="9">
        <f t="shared" si="34"/>
        <v>13</v>
      </c>
      <c r="H383" s="9" t="str">
        <f t="shared" si="35"/>
        <v>Em Atraso</v>
      </c>
      <c r="I383" s="1">
        <v>5</v>
      </c>
      <c r="J383" s="1" t="s">
        <v>11</v>
      </c>
      <c r="K383" s="1" t="s">
        <v>13</v>
      </c>
      <c r="L383" s="10">
        <v>1195.601599152134</v>
      </c>
    </row>
    <row r="384" spans="1:12" x14ac:dyDescent="0.25">
      <c r="A384" s="11">
        <v>45481</v>
      </c>
      <c r="B384" s="1">
        <f t="shared" si="30"/>
        <v>7</v>
      </c>
      <c r="C384" s="1">
        <f t="shared" si="31"/>
        <v>2024</v>
      </c>
      <c r="D384" s="11">
        <v>45494</v>
      </c>
      <c r="E384" s="1">
        <f t="shared" si="32"/>
        <v>7</v>
      </c>
      <c r="F384" s="1">
        <f t="shared" si="33"/>
        <v>2024</v>
      </c>
      <c r="G384" s="9">
        <f t="shared" si="34"/>
        <v>13</v>
      </c>
      <c r="H384" s="9" t="str">
        <f t="shared" si="35"/>
        <v>Em Atraso</v>
      </c>
      <c r="I384" s="1" t="s">
        <v>20</v>
      </c>
      <c r="J384" s="1" t="s">
        <v>11</v>
      </c>
      <c r="K384" s="1" t="s">
        <v>13</v>
      </c>
      <c r="L384" s="10">
        <v>9412.1045122147189</v>
      </c>
    </row>
    <row r="385" spans="1:12" x14ac:dyDescent="0.25">
      <c r="A385" s="11">
        <v>45481</v>
      </c>
      <c r="B385" s="1">
        <f t="shared" si="30"/>
        <v>7</v>
      </c>
      <c r="C385" s="1">
        <f t="shared" si="31"/>
        <v>2024</v>
      </c>
      <c r="D385" s="11">
        <v>45494</v>
      </c>
      <c r="E385" s="1">
        <f t="shared" si="32"/>
        <v>7</v>
      </c>
      <c r="F385" s="1">
        <f t="shared" si="33"/>
        <v>2024</v>
      </c>
      <c r="G385" s="9">
        <f t="shared" si="34"/>
        <v>13</v>
      </c>
      <c r="H385" s="9" t="str">
        <f t="shared" si="35"/>
        <v>Em Atraso</v>
      </c>
      <c r="I385" s="1" t="s">
        <v>20</v>
      </c>
      <c r="J385" s="1" t="s">
        <v>11</v>
      </c>
      <c r="K385" s="1" t="s">
        <v>13</v>
      </c>
      <c r="L385" s="10">
        <v>9412.1045122147189</v>
      </c>
    </row>
    <row r="386" spans="1:12" x14ac:dyDescent="0.25">
      <c r="A386" s="11">
        <v>45482</v>
      </c>
      <c r="B386" s="1">
        <f t="shared" ref="B386:B449" si="36">MONTH(A386)</f>
        <v>7</v>
      </c>
      <c r="C386" s="1">
        <f t="shared" ref="C386:C449" si="37">YEAR(A386)</f>
        <v>2024</v>
      </c>
      <c r="D386" s="11">
        <v>45495</v>
      </c>
      <c r="E386" s="1">
        <f t="shared" ref="E386:E449" si="38">MONTH(D386)</f>
        <v>7</v>
      </c>
      <c r="F386" s="1">
        <f t="shared" ref="F386:F449" si="39">YEAR(D386)</f>
        <v>2024</v>
      </c>
      <c r="G386" s="9">
        <f t="shared" ref="G386:G449" si="40">D386-A386</f>
        <v>13</v>
      </c>
      <c r="H386" s="9" t="str">
        <f t="shared" ref="H386:H449" si="41">IF(G386&lt;6,"No Prazo","Em Atraso")</f>
        <v>Em Atraso</v>
      </c>
      <c r="I386" s="1">
        <v>5</v>
      </c>
      <c r="J386" s="1" t="s">
        <v>11</v>
      </c>
      <c r="K386" s="1" t="s">
        <v>12</v>
      </c>
      <c r="L386" s="10">
        <v>5432.3169311185948</v>
      </c>
    </row>
    <row r="387" spans="1:12" x14ac:dyDescent="0.25">
      <c r="A387" s="11">
        <v>45482</v>
      </c>
      <c r="B387" s="1">
        <f t="shared" si="36"/>
        <v>7</v>
      </c>
      <c r="C387" s="1">
        <f t="shared" si="37"/>
        <v>2024</v>
      </c>
      <c r="D387" s="11">
        <v>45495</v>
      </c>
      <c r="E387" s="1">
        <f t="shared" si="38"/>
        <v>7</v>
      </c>
      <c r="F387" s="1">
        <f t="shared" si="39"/>
        <v>2024</v>
      </c>
      <c r="G387" s="9">
        <f t="shared" si="40"/>
        <v>13</v>
      </c>
      <c r="H387" s="9" t="str">
        <f t="shared" si="41"/>
        <v>Em Atraso</v>
      </c>
      <c r="I387" s="1">
        <v>5</v>
      </c>
      <c r="J387" s="1" t="s">
        <v>11</v>
      </c>
      <c r="K387" s="1" t="s">
        <v>12</v>
      </c>
      <c r="L387" s="10">
        <v>5432.3169311185948</v>
      </c>
    </row>
    <row r="388" spans="1:12" x14ac:dyDescent="0.25">
      <c r="A388" s="11">
        <v>45483</v>
      </c>
      <c r="B388" s="1">
        <f t="shared" si="36"/>
        <v>7</v>
      </c>
      <c r="C388" s="1">
        <f t="shared" si="37"/>
        <v>2024</v>
      </c>
      <c r="D388" s="11">
        <v>45496</v>
      </c>
      <c r="E388" s="1">
        <f t="shared" si="38"/>
        <v>7</v>
      </c>
      <c r="F388" s="1">
        <f t="shared" si="39"/>
        <v>2024</v>
      </c>
      <c r="G388" s="9">
        <f t="shared" si="40"/>
        <v>13</v>
      </c>
      <c r="H388" s="9" t="str">
        <f t="shared" si="41"/>
        <v>Em Atraso</v>
      </c>
      <c r="I388" s="1" t="s">
        <v>20</v>
      </c>
      <c r="J388" s="1" t="s">
        <v>11</v>
      </c>
      <c r="K388" s="1" t="s">
        <v>13</v>
      </c>
      <c r="L388" s="10">
        <v>8968.3411871392163</v>
      </c>
    </row>
    <row r="389" spans="1:12" x14ac:dyDescent="0.25">
      <c r="A389" s="11">
        <v>45483</v>
      </c>
      <c r="B389" s="1">
        <f t="shared" si="36"/>
        <v>7</v>
      </c>
      <c r="C389" s="1">
        <f t="shared" si="37"/>
        <v>2024</v>
      </c>
      <c r="D389" s="11">
        <v>45496</v>
      </c>
      <c r="E389" s="1">
        <f t="shared" si="38"/>
        <v>7</v>
      </c>
      <c r="F389" s="1">
        <f t="shared" si="39"/>
        <v>2024</v>
      </c>
      <c r="G389" s="9">
        <f t="shared" si="40"/>
        <v>13</v>
      </c>
      <c r="H389" s="9" t="str">
        <f t="shared" si="41"/>
        <v>Em Atraso</v>
      </c>
      <c r="I389" s="1" t="s">
        <v>20</v>
      </c>
      <c r="J389" s="1" t="s">
        <v>11</v>
      </c>
      <c r="K389" s="1" t="s">
        <v>13</v>
      </c>
      <c r="L389" s="10">
        <v>8968.3411871392163</v>
      </c>
    </row>
    <row r="390" spans="1:12" x14ac:dyDescent="0.25">
      <c r="A390" s="11">
        <v>45484</v>
      </c>
      <c r="B390" s="1">
        <f t="shared" si="36"/>
        <v>7</v>
      </c>
      <c r="C390" s="1">
        <f t="shared" si="37"/>
        <v>2024</v>
      </c>
      <c r="D390" s="11">
        <v>45497</v>
      </c>
      <c r="E390" s="1">
        <f t="shared" si="38"/>
        <v>7</v>
      </c>
      <c r="F390" s="1">
        <f t="shared" si="39"/>
        <v>2024</v>
      </c>
      <c r="G390" s="9">
        <f t="shared" si="40"/>
        <v>13</v>
      </c>
      <c r="H390" s="9" t="str">
        <f t="shared" si="41"/>
        <v>Em Atraso</v>
      </c>
      <c r="I390" s="1" t="s">
        <v>20</v>
      </c>
      <c r="J390" s="1" t="s">
        <v>10</v>
      </c>
      <c r="K390" s="1" t="s">
        <v>12</v>
      </c>
      <c r="L390" s="10">
        <v>97.381049679793335</v>
      </c>
    </row>
    <row r="391" spans="1:12" x14ac:dyDescent="0.25">
      <c r="A391" s="11">
        <v>45484</v>
      </c>
      <c r="B391" s="1">
        <f t="shared" si="36"/>
        <v>7</v>
      </c>
      <c r="C391" s="1">
        <f t="shared" si="37"/>
        <v>2024</v>
      </c>
      <c r="D391" s="11">
        <v>45497</v>
      </c>
      <c r="E391" s="1">
        <f t="shared" si="38"/>
        <v>7</v>
      </c>
      <c r="F391" s="1">
        <f t="shared" si="39"/>
        <v>2024</v>
      </c>
      <c r="G391" s="9">
        <f t="shared" si="40"/>
        <v>13</v>
      </c>
      <c r="H391" s="9" t="str">
        <f t="shared" si="41"/>
        <v>Em Atraso</v>
      </c>
      <c r="I391" s="1" t="s">
        <v>20</v>
      </c>
      <c r="J391" s="1" t="s">
        <v>10</v>
      </c>
      <c r="K391" s="1" t="s">
        <v>12</v>
      </c>
      <c r="L391" s="10">
        <v>97.381049679793335</v>
      </c>
    </row>
    <row r="392" spans="1:12" x14ac:dyDescent="0.25">
      <c r="A392" s="11">
        <v>45485</v>
      </c>
      <c r="B392" s="1">
        <f t="shared" si="36"/>
        <v>7</v>
      </c>
      <c r="C392" s="1">
        <f t="shared" si="37"/>
        <v>2024</v>
      </c>
      <c r="D392" s="11">
        <v>45498</v>
      </c>
      <c r="E392" s="1">
        <f t="shared" si="38"/>
        <v>7</v>
      </c>
      <c r="F392" s="1">
        <f t="shared" si="39"/>
        <v>2024</v>
      </c>
      <c r="G392" s="9">
        <f t="shared" si="40"/>
        <v>13</v>
      </c>
      <c r="H392" s="9" t="str">
        <f t="shared" si="41"/>
        <v>Em Atraso</v>
      </c>
      <c r="I392" s="1" t="s">
        <v>20</v>
      </c>
      <c r="J392" s="1" t="s">
        <v>11</v>
      </c>
      <c r="K392" s="1" t="s">
        <v>13</v>
      </c>
      <c r="L392" s="10">
        <v>6819.7898200313075</v>
      </c>
    </row>
    <row r="393" spans="1:12" x14ac:dyDescent="0.25">
      <c r="A393" s="11">
        <v>45485</v>
      </c>
      <c r="B393" s="1">
        <f t="shared" si="36"/>
        <v>7</v>
      </c>
      <c r="C393" s="1">
        <f t="shared" si="37"/>
        <v>2024</v>
      </c>
      <c r="D393" s="11">
        <v>45498</v>
      </c>
      <c r="E393" s="1">
        <f t="shared" si="38"/>
        <v>7</v>
      </c>
      <c r="F393" s="1">
        <f t="shared" si="39"/>
        <v>2024</v>
      </c>
      <c r="G393" s="9">
        <f t="shared" si="40"/>
        <v>13</v>
      </c>
      <c r="H393" s="9" t="str">
        <f t="shared" si="41"/>
        <v>Em Atraso</v>
      </c>
      <c r="I393" s="1" t="s">
        <v>20</v>
      </c>
      <c r="J393" s="1" t="s">
        <v>11</v>
      </c>
      <c r="K393" s="1" t="s">
        <v>13</v>
      </c>
      <c r="L393" s="10">
        <v>6819.7898200313075</v>
      </c>
    </row>
    <row r="394" spans="1:12" x14ac:dyDescent="0.25">
      <c r="A394" s="11">
        <v>45486</v>
      </c>
      <c r="B394" s="1">
        <f t="shared" si="36"/>
        <v>7</v>
      </c>
      <c r="C394" s="1">
        <f t="shared" si="37"/>
        <v>2024</v>
      </c>
      <c r="D394" s="11">
        <v>45499</v>
      </c>
      <c r="E394" s="1">
        <f t="shared" si="38"/>
        <v>7</v>
      </c>
      <c r="F394" s="1">
        <f t="shared" si="39"/>
        <v>2024</v>
      </c>
      <c r="G394" s="9">
        <f t="shared" si="40"/>
        <v>13</v>
      </c>
      <c r="H394" s="9" t="str">
        <f t="shared" si="41"/>
        <v>Em Atraso</v>
      </c>
      <c r="I394" s="1" t="s">
        <v>20</v>
      </c>
      <c r="J394" s="1" t="s">
        <v>10</v>
      </c>
      <c r="K394" s="1" t="s">
        <v>12</v>
      </c>
      <c r="L394" s="10">
        <v>8574.5851059674605</v>
      </c>
    </row>
    <row r="395" spans="1:12" x14ac:dyDescent="0.25">
      <c r="A395" s="11">
        <v>45486</v>
      </c>
      <c r="B395" s="1">
        <f t="shared" si="36"/>
        <v>7</v>
      </c>
      <c r="C395" s="1">
        <f t="shared" si="37"/>
        <v>2024</v>
      </c>
      <c r="D395" s="11">
        <v>45499</v>
      </c>
      <c r="E395" s="1">
        <f t="shared" si="38"/>
        <v>7</v>
      </c>
      <c r="F395" s="1">
        <f t="shared" si="39"/>
        <v>2024</v>
      </c>
      <c r="G395" s="9">
        <f t="shared" si="40"/>
        <v>13</v>
      </c>
      <c r="H395" s="9" t="str">
        <f t="shared" si="41"/>
        <v>Em Atraso</v>
      </c>
      <c r="I395" s="1" t="s">
        <v>20</v>
      </c>
      <c r="J395" s="1" t="s">
        <v>10</v>
      </c>
      <c r="K395" s="1" t="s">
        <v>12</v>
      </c>
      <c r="L395" s="10">
        <v>8574.5851059674605</v>
      </c>
    </row>
    <row r="396" spans="1:12" x14ac:dyDescent="0.25">
      <c r="A396" s="11">
        <v>45487</v>
      </c>
      <c r="B396" s="1">
        <f t="shared" si="36"/>
        <v>7</v>
      </c>
      <c r="C396" s="1">
        <f t="shared" si="37"/>
        <v>2024</v>
      </c>
      <c r="D396" s="11">
        <v>45500</v>
      </c>
      <c r="E396" s="1">
        <f t="shared" si="38"/>
        <v>7</v>
      </c>
      <c r="F396" s="1">
        <f t="shared" si="39"/>
        <v>2024</v>
      </c>
      <c r="G396" s="9">
        <f t="shared" si="40"/>
        <v>13</v>
      </c>
      <c r="H396" s="9" t="str">
        <f t="shared" si="41"/>
        <v>Em Atraso</v>
      </c>
      <c r="I396" s="1" t="s">
        <v>20</v>
      </c>
      <c r="J396" s="1" t="s">
        <v>11</v>
      </c>
      <c r="K396" s="1" t="s">
        <v>13</v>
      </c>
      <c r="L396" s="10">
        <v>8.4982917376719147</v>
      </c>
    </row>
    <row r="397" spans="1:12" x14ac:dyDescent="0.25">
      <c r="A397" s="11">
        <v>45487</v>
      </c>
      <c r="B397" s="1">
        <f t="shared" si="36"/>
        <v>7</v>
      </c>
      <c r="C397" s="1">
        <f t="shared" si="37"/>
        <v>2024</v>
      </c>
      <c r="D397" s="11">
        <v>45500</v>
      </c>
      <c r="E397" s="1">
        <f t="shared" si="38"/>
        <v>7</v>
      </c>
      <c r="F397" s="1">
        <f t="shared" si="39"/>
        <v>2024</v>
      </c>
      <c r="G397" s="9">
        <f t="shared" si="40"/>
        <v>13</v>
      </c>
      <c r="H397" s="9" t="str">
        <f t="shared" si="41"/>
        <v>Em Atraso</v>
      </c>
      <c r="I397" s="1" t="s">
        <v>20</v>
      </c>
      <c r="J397" s="1" t="s">
        <v>11</v>
      </c>
      <c r="K397" s="1" t="s">
        <v>13</v>
      </c>
      <c r="L397" s="10">
        <v>8.4982917376719147</v>
      </c>
    </row>
    <row r="398" spans="1:12" x14ac:dyDescent="0.25">
      <c r="A398" s="11">
        <v>45488</v>
      </c>
      <c r="B398" s="1">
        <f t="shared" si="36"/>
        <v>7</v>
      </c>
      <c r="C398" s="1">
        <f t="shared" si="37"/>
        <v>2024</v>
      </c>
      <c r="D398" s="11">
        <v>45501</v>
      </c>
      <c r="E398" s="1">
        <f t="shared" si="38"/>
        <v>7</v>
      </c>
      <c r="F398" s="1">
        <f t="shared" si="39"/>
        <v>2024</v>
      </c>
      <c r="G398" s="9">
        <f t="shared" si="40"/>
        <v>13</v>
      </c>
      <c r="H398" s="9" t="str">
        <f t="shared" si="41"/>
        <v>Em Atraso</v>
      </c>
      <c r="I398" s="1" t="s">
        <v>20</v>
      </c>
      <c r="J398" s="1" t="s">
        <v>10</v>
      </c>
      <c r="K398" s="1" t="s">
        <v>12</v>
      </c>
      <c r="L398" s="10">
        <v>730.57419015299945</v>
      </c>
    </row>
    <row r="399" spans="1:12" x14ac:dyDescent="0.25">
      <c r="A399" s="11">
        <v>45488</v>
      </c>
      <c r="B399" s="1">
        <f t="shared" si="36"/>
        <v>7</v>
      </c>
      <c r="C399" s="1">
        <f t="shared" si="37"/>
        <v>2024</v>
      </c>
      <c r="D399" s="11">
        <v>45501</v>
      </c>
      <c r="E399" s="1">
        <f t="shared" si="38"/>
        <v>7</v>
      </c>
      <c r="F399" s="1">
        <f t="shared" si="39"/>
        <v>2024</v>
      </c>
      <c r="G399" s="9">
        <f t="shared" si="40"/>
        <v>13</v>
      </c>
      <c r="H399" s="9" t="str">
        <f t="shared" si="41"/>
        <v>Em Atraso</v>
      </c>
      <c r="I399" s="1" t="s">
        <v>20</v>
      </c>
      <c r="J399" s="1" t="s">
        <v>10</v>
      </c>
      <c r="K399" s="1" t="s">
        <v>12</v>
      </c>
      <c r="L399" s="10">
        <v>730.57419015299945</v>
      </c>
    </row>
    <row r="400" spans="1:12" x14ac:dyDescent="0.25">
      <c r="A400" s="11">
        <v>45489</v>
      </c>
      <c r="B400" s="1">
        <f t="shared" si="36"/>
        <v>7</v>
      </c>
      <c r="C400" s="1">
        <f t="shared" si="37"/>
        <v>2024</v>
      </c>
      <c r="D400" s="11">
        <v>45502</v>
      </c>
      <c r="E400" s="1">
        <f t="shared" si="38"/>
        <v>7</v>
      </c>
      <c r="F400" s="1">
        <f t="shared" si="39"/>
        <v>2024</v>
      </c>
      <c r="G400" s="9">
        <f t="shared" si="40"/>
        <v>13</v>
      </c>
      <c r="H400" s="9" t="str">
        <f t="shared" si="41"/>
        <v>Em Atraso</v>
      </c>
      <c r="I400" s="1" t="s">
        <v>20</v>
      </c>
      <c r="J400" s="1" t="s">
        <v>11</v>
      </c>
      <c r="K400" s="1" t="s">
        <v>12</v>
      </c>
      <c r="L400" s="10">
        <v>7197.3973943459678</v>
      </c>
    </row>
    <row r="401" spans="1:12" x14ac:dyDescent="0.25">
      <c r="A401" s="11">
        <v>45489</v>
      </c>
      <c r="B401" s="1">
        <f t="shared" si="36"/>
        <v>7</v>
      </c>
      <c r="C401" s="1">
        <f t="shared" si="37"/>
        <v>2024</v>
      </c>
      <c r="D401" s="11">
        <v>45502</v>
      </c>
      <c r="E401" s="1">
        <f t="shared" si="38"/>
        <v>7</v>
      </c>
      <c r="F401" s="1">
        <f t="shared" si="39"/>
        <v>2024</v>
      </c>
      <c r="G401" s="9">
        <f t="shared" si="40"/>
        <v>13</v>
      </c>
      <c r="H401" s="9" t="str">
        <f t="shared" si="41"/>
        <v>Em Atraso</v>
      </c>
      <c r="I401" s="1" t="s">
        <v>20</v>
      </c>
      <c r="J401" s="1" t="s">
        <v>11</v>
      </c>
      <c r="K401" s="1" t="s">
        <v>12</v>
      </c>
      <c r="L401" s="10">
        <v>7197.3973943459678</v>
      </c>
    </row>
    <row r="402" spans="1:12" x14ac:dyDescent="0.25">
      <c r="A402" s="11">
        <v>45490</v>
      </c>
      <c r="B402" s="1">
        <f t="shared" si="36"/>
        <v>7</v>
      </c>
      <c r="C402" s="1">
        <f t="shared" si="37"/>
        <v>2024</v>
      </c>
      <c r="D402" s="11">
        <v>45503</v>
      </c>
      <c r="E402" s="1">
        <f t="shared" si="38"/>
        <v>7</v>
      </c>
      <c r="F402" s="1">
        <f t="shared" si="39"/>
        <v>2024</v>
      </c>
      <c r="G402" s="9">
        <f t="shared" si="40"/>
        <v>13</v>
      </c>
      <c r="H402" s="9" t="str">
        <f t="shared" si="41"/>
        <v>Em Atraso</v>
      </c>
      <c r="I402" s="1" t="s">
        <v>20</v>
      </c>
      <c r="J402" s="1" t="s">
        <v>10</v>
      </c>
      <c r="K402" s="1" t="s">
        <v>12</v>
      </c>
      <c r="L402" s="10">
        <v>5248.3064565256309</v>
      </c>
    </row>
    <row r="403" spans="1:12" x14ac:dyDescent="0.25">
      <c r="A403" s="11">
        <v>45490</v>
      </c>
      <c r="B403" s="1">
        <f t="shared" si="36"/>
        <v>7</v>
      </c>
      <c r="C403" s="1">
        <f t="shared" si="37"/>
        <v>2024</v>
      </c>
      <c r="D403" s="11">
        <v>45503</v>
      </c>
      <c r="E403" s="1">
        <f t="shared" si="38"/>
        <v>7</v>
      </c>
      <c r="F403" s="1">
        <f t="shared" si="39"/>
        <v>2024</v>
      </c>
      <c r="G403" s="9">
        <f t="shared" si="40"/>
        <v>13</v>
      </c>
      <c r="H403" s="9" t="str">
        <f t="shared" si="41"/>
        <v>Em Atraso</v>
      </c>
      <c r="I403" s="1" t="s">
        <v>20</v>
      </c>
      <c r="J403" s="1" t="s">
        <v>10</v>
      </c>
      <c r="K403" s="1" t="s">
        <v>12</v>
      </c>
      <c r="L403" s="10">
        <v>5248.3064565256309</v>
      </c>
    </row>
    <row r="404" spans="1:12" x14ac:dyDescent="0.25">
      <c r="A404" s="11">
        <v>45491</v>
      </c>
      <c r="B404" s="1">
        <f t="shared" si="36"/>
        <v>7</v>
      </c>
      <c r="C404" s="1">
        <f t="shared" si="37"/>
        <v>2024</v>
      </c>
      <c r="D404" s="11">
        <v>45504</v>
      </c>
      <c r="E404" s="1">
        <f t="shared" si="38"/>
        <v>7</v>
      </c>
      <c r="F404" s="1">
        <f t="shared" si="39"/>
        <v>2024</v>
      </c>
      <c r="G404" s="9">
        <f t="shared" si="40"/>
        <v>13</v>
      </c>
      <c r="H404" s="9" t="str">
        <f t="shared" si="41"/>
        <v>Em Atraso</v>
      </c>
      <c r="I404" s="1" t="s">
        <v>20</v>
      </c>
      <c r="J404" s="1" t="s">
        <v>11</v>
      </c>
      <c r="K404" s="1" t="s">
        <v>12</v>
      </c>
      <c r="L404" s="10">
        <v>546.04607730529881</v>
      </c>
    </row>
    <row r="405" spans="1:12" x14ac:dyDescent="0.25">
      <c r="A405" s="11">
        <v>45491</v>
      </c>
      <c r="B405" s="1">
        <f t="shared" si="36"/>
        <v>7</v>
      </c>
      <c r="C405" s="1">
        <f t="shared" si="37"/>
        <v>2024</v>
      </c>
      <c r="D405" s="11">
        <v>45504</v>
      </c>
      <c r="E405" s="1">
        <f t="shared" si="38"/>
        <v>7</v>
      </c>
      <c r="F405" s="1">
        <f t="shared" si="39"/>
        <v>2024</v>
      </c>
      <c r="G405" s="9">
        <f t="shared" si="40"/>
        <v>13</v>
      </c>
      <c r="H405" s="9" t="str">
        <f t="shared" si="41"/>
        <v>Em Atraso</v>
      </c>
      <c r="I405" s="1" t="s">
        <v>20</v>
      </c>
      <c r="J405" s="1" t="s">
        <v>11</v>
      </c>
      <c r="K405" s="1" t="s">
        <v>12</v>
      </c>
      <c r="L405" s="10">
        <v>546.04607730529881</v>
      </c>
    </row>
    <row r="406" spans="1:12" x14ac:dyDescent="0.25">
      <c r="A406" s="11">
        <v>45492</v>
      </c>
      <c r="B406" s="1">
        <f t="shared" si="36"/>
        <v>7</v>
      </c>
      <c r="C406" s="1">
        <f t="shared" si="37"/>
        <v>2024</v>
      </c>
      <c r="D406" s="11">
        <v>45505</v>
      </c>
      <c r="E406" s="1">
        <f t="shared" si="38"/>
        <v>8</v>
      </c>
      <c r="F406" s="1">
        <f t="shared" si="39"/>
        <v>2024</v>
      </c>
      <c r="G406" s="9">
        <f t="shared" si="40"/>
        <v>13</v>
      </c>
      <c r="H406" s="9" t="str">
        <f t="shared" si="41"/>
        <v>Em Atraso</v>
      </c>
      <c r="I406" s="1" t="s">
        <v>20</v>
      </c>
      <c r="J406" s="1" t="s">
        <v>10</v>
      </c>
      <c r="K406" s="1" t="s">
        <v>12</v>
      </c>
      <c r="L406" s="10">
        <v>6791.675463208584</v>
      </c>
    </row>
    <row r="407" spans="1:12" x14ac:dyDescent="0.25">
      <c r="A407" s="11">
        <v>45492</v>
      </c>
      <c r="B407" s="1">
        <f t="shared" si="36"/>
        <v>7</v>
      </c>
      <c r="C407" s="1">
        <f t="shared" si="37"/>
        <v>2024</v>
      </c>
      <c r="D407" s="11">
        <v>45505</v>
      </c>
      <c r="E407" s="1">
        <f t="shared" si="38"/>
        <v>8</v>
      </c>
      <c r="F407" s="1">
        <f t="shared" si="39"/>
        <v>2024</v>
      </c>
      <c r="G407" s="9">
        <f t="shared" si="40"/>
        <v>13</v>
      </c>
      <c r="H407" s="9" t="str">
        <f t="shared" si="41"/>
        <v>Em Atraso</v>
      </c>
      <c r="I407" s="1" t="s">
        <v>20</v>
      </c>
      <c r="J407" s="1" t="s">
        <v>10</v>
      </c>
      <c r="K407" s="1" t="s">
        <v>12</v>
      </c>
      <c r="L407" s="10">
        <v>6791.675463208584</v>
      </c>
    </row>
    <row r="408" spans="1:12" x14ac:dyDescent="0.25">
      <c r="A408" s="11">
        <v>45493</v>
      </c>
      <c r="B408" s="1">
        <f t="shared" si="36"/>
        <v>7</v>
      </c>
      <c r="C408" s="1">
        <f t="shared" si="37"/>
        <v>2024</v>
      </c>
      <c r="D408" s="11">
        <v>45506</v>
      </c>
      <c r="E408" s="1">
        <f t="shared" si="38"/>
        <v>8</v>
      </c>
      <c r="F408" s="1">
        <f t="shared" si="39"/>
        <v>2024</v>
      </c>
      <c r="G408" s="9">
        <f t="shared" si="40"/>
        <v>13</v>
      </c>
      <c r="H408" s="9" t="str">
        <f t="shared" si="41"/>
        <v>Em Atraso</v>
      </c>
      <c r="I408" s="1" t="s">
        <v>20</v>
      </c>
      <c r="J408" s="1" t="s">
        <v>11</v>
      </c>
      <c r="K408" s="1" t="s">
        <v>12</v>
      </c>
      <c r="L408" s="10">
        <v>9018.8994594159612</v>
      </c>
    </row>
    <row r="409" spans="1:12" x14ac:dyDescent="0.25">
      <c r="A409" s="11">
        <v>45493</v>
      </c>
      <c r="B409" s="1">
        <f t="shared" si="36"/>
        <v>7</v>
      </c>
      <c r="C409" s="1">
        <f t="shared" si="37"/>
        <v>2024</v>
      </c>
      <c r="D409" s="11">
        <v>45506</v>
      </c>
      <c r="E409" s="1">
        <f t="shared" si="38"/>
        <v>8</v>
      </c>
      <c r="F409" s="1">
        <f t="shared" si="39"/>
        <v>2024</v>
      </c>
      <c r="G409" s="9">
        <f t="shared" si="40"/>
        <v>13</v>
      </c>
      <c r="H409" s="9" t="str">
        <f t="shared" si="41"/>
        <v>Em Atraso</v>
      </c>
      <c r="I409" s="1" t="s">
        <v>20</v>
      </c>
      <c r="J409" s="1" t="s">
        <v>11</v>
      </c>
      <c r="K409" s="1" t="s">
        <v>12</v>
      </c>
      <c r="L409" s="10">
        <v>9018.8994594159612</v>
      </c>
    </row>
    <row r="410" spans="1:12" x14ac:dyDescent="0.25">
      <c r="A410" s="11">
        <v>45494</v>
      </c>
      <c r="B410" s="1">
        <f t="shared" si="36"/>
        <v>7</v>
      </c>
      <c r="C410" s="1">
        <f t="shared" si="37"/>
        <v>2024</v>
      </c>
      <c r="D410" s="11">
        <v>45507</v>
      </c>
      <c r="E410" s="1">
        <f t="shared" si="38"/>
        <v>8</v>
      </c>
      <c r="F410" s="1">
        <f t="shared" si="39"/>
        <v>2024</v>
      </c>
      <c r="G410" s="9">
        <f t="shared" si="40"/>
        <v>13</v>
      </c>
      <c r="H410" s="9" t="str">
        <f t="shared" si="41"/>
        <v>Em Atraso</v>
      </c>
      <c r="I410" s="1" t="s">
        <v>20</v>
      </c>
      <c r="J410" s="1" t="s">
        <v>11</v>
      </c>
      <c r="K410" s="1" t="s">
        <v>12</v>
      </c>
      <c r="L410" s="10">
        <v>6140.2295585166785</v>
      </c>
    </row>
    <row r="411" spans="1:12" x14ac:dyDescent="0.25">
      <c r="A411" s="11">
        <v>45494</v>
      </c>
      <c r="B411" s="1">
        <f t="shared" si="36"/>
        <v>7</v>
      </c>
      <c r="C411" s="1">
        <f t="shared" si="37"/>
        <v>2024</v>
      </c>
      <c r="D411" s="11">
        <v>45507</v>
      </c>
      <c r="E411" s="1">
        <f t="shared" si="38"/>
        <v>8</v>
      </c>
      <c r="F411" s="1">
        <f t="shared" si="39"/>
        <v>2024</v>
      </c>
      <c r="G411" s="9">
        <f t="shared" si="40"/>
        <v>13</v>
      </c>
      <c r="H411" s="9" t="str">
        <f t="shared" si="41"/>
        <v>Em Atraso</v>
      </c>
      <c r="I411" s="1" t="s">
        <v>20</v>
      </c>
      <c r="J411" s="1" t="s">
        <v>11</v>
      </c>
      <c r="K411" s="1" t="s">
        <v>12</v>
      </c>
      <c r="L411" s="10">
        <v>6140.2295585166785</v>
      </c>
    </row>
    <row r="412" spans="1:12" x14ac:dyDescent="0.25">
      <c r="A412" s="11">
        <v>45495</v>
      </c>
      <c r="B412" s="1">
        <f t="shared" si="36"/>
        <v>7</v>
      </c>
      <c r="C412" s="1">
        <f t="shared" si="37"/>
        <v>2024</v>
      </c>
      <c r="D412" s="11">
        <v>45508</v>
      </c>
      <c r="E412" s="1">
        <f t="shared" si="38"/>
        <v>8</v>
      </c>
      <c r="F412" s="1">
        <f t="shared" si="39"/>
        <v>2024</v>
      </c>
      <c r="G412" s="9">
        <f t="shared" si="40"/>
        <v>13</v>
      </c>
      <c r="H412" s="9" t="str">
        <f t="shared" si="41"/>
        <v>Em Atraso</v>
      </c>
      <c r="I412" s="1" t="s">
        <v>20</v>
      </c>
      <c r="J412" s="1" t="s">
        <v>11</v>
      </c>
      <c r="K412" s="1" t="s">
        <v>13</v>
      </c>
      <c r="L412" s="10">
        <v>3431.1957725513707</v>
      </c>
    </row>
    <row r="413" spans="1:12" x14ac:dyDescent="0.25">
      <c r="A413" s="11">
        <v>45495</v>
      </c>
      <c r="B413" s="1">
        <f t="shared" si="36"/>
        <v>7</v>
      </c>
      <c r="C413" s="1">
        <f t="shared" si="37"/>
        <v>2024</v>
      </c>
      <c r="D413" s="11">
        <v>45508</v>
      </c>
      <c r="E413" s="1">
        <f t="shared" si="38"/>
        <v>8</v>
      </c>
      <c r="F413" s="1">
        <f t="shared" si="39"/>
        <v>2024</v>
      </c>
      <c r="G413" s="9">
        <f t="shared" si="40"/>
        <v>13</v>
      </c>
      <c r="H413" s="9" t="str">
        <f t="shared" si="41"/>
        <v>Em Atraso</v>
      </c>
      <c r="I413" s="1" t="s">
        <v>20</v>
      </c>
      <c r="J413" s="1" t="s">
        <v>11</v>
      </c>
      <c r="K413" s="1" t="s">
        <v>13</v>
      </c>
      <c r="L413" s="10">
        <v>3431.1957725513707</v>
      </c>
    </row>
    <row r="414" spans="1:12" x14ac:dyDescent="0.25">
      <c r="A414" s="11">
        <v>45496</v>
      </c>
      <c r="B414" s="1">
        <f t="shared" si="36"/>
        <v>7</v>
      </c>
      <c r="C414" s="1">
        <f t="shared" si="37"/>
        <v>2024</v>
      </c>
      <c r="D414" s="11">
        <v>45509</v>
      </c>
      <c r="E414" s="1">
        <f t="shared" si="38"/>
        <v>8</v>
      </c>
      <c r="F414" s="1">
        <f t="shared" si="39"/>
        <v>2024</v>
      </c>
      <c r="G414" s="9">
        <f t="shared" si="40"/>
        <v>13</v>
      </c>
      <c r="H414" s="9" t="str">
        <f t="shared" si="41"/>
        <v>Em Atraso</v>
      </c>
      <c r="I414" s="1">
        <v>23</v>
      </c>
      <c r="J414" s="1" t="s">
        <v>10</v>
      </c>
      <c r="K414" s="1" t="s">
        <v>12</v>
      </c>
      <c r="L414" s="10">
        <v>6597.323020521284</v>
      </c>
    </row>
    <row r="415" spans="1:12" x14ac:dyDescent="0.25">
      <c r="A415" s="11">
        <v>45496</v>
      </c>
      <c r="B415" s="1">
        <f t="shared" si="36"/>
        <v>7</v>
      </c>
      <c r="C415" s="1">
        <f t="shared" si="37"/>
        <v>2024</v>
      </c>
      <c r="D415" s="11">
        <v>45509</v>
      </c>
      <c r="E415" s="1">
        <f t="shared" si="38"/>
        <v>8</v>
      </c>
      <c r="F415" s="1">
        <f t="shared" si="39"/>
        <v>2024</v>
      </c>
      <c r="G415" s="9">
        <f t="shared" si="40"/>
        <v>13</v>
      </c>
      <c r="H415" s="9" t="str">
        <f t="shared" si="41"/>
        <v>Em Atraso</v>
      </c>
      <c r="I415" s="1">
        <v>23</v>
      </c>
      <c r="J415" s="1" t="s">
        <v>10</v>
      </c>
      <c r="K415" s="1" t="s">
        <v>12</v>
      </c>
      <c r="L415" s="10">
        <v>6597.323020521284</v>
      </c>
    </row>
    <row r="416" spans="1:12" x14ac:dyDescent="0.25">
      <c r="A416" s="11">
        <v>45497</v>
      </c>
      <c r="B416" s="1">
        <f t="shared" si="36"/>
        <v>7</v>
      </c>
      <c r="C416" s="1">
        <f t="shared" si="37"/>
        <v>2024</v>
      </c>
      <c r="D416" s="11">
        <v>45510</v>
      </c>
      <c r="E416" s="1">
        <f t="shared" si="38"/>
        <v>8</v>
      </c>
      <c r="F416" s="1">
        <f t="shared" si="39"/>
        <v>2024</v>
      </c>
      <c r="G416" s="9">
        <f t="shared" si="40"/>
        <v>13</v>
      </c>
      <c r="H416" s="9" t="str">
        <f t="shared" si="41"/>
        <v>Em Atraso</v>
      </c>
      <c r="I416" s="1">
        <v>2</v>
      </c>
      <c r="J416" s="1" t="s">
        <v>11</v>
      </c>
      <c r="K416" s="1" t="s">
        <v>13</v>
      </c>
      <c r="L416" s="10">
        <v>3303.5250351198488</v>
      </c>
    </row>
    <row r="417" spans="1:12" x14ac:dyDescent="0.25">
      <c r="A417" s="11">
        <v>45497</v>
      </c>
      <c r="B417" s="1">
        <f t="shared" si="36"/>
        <v>7</v>
      </c>
      <c r="C417" s="1">
        <f t="shared" si="37"/>
        <v>2024</v>
      </c>
      <c r="D417" s="11">
        <v>45510</v>
      </c>
      <c r="E417" s="1">
        <f t="shared" si="38"/>
        <v>8</v>
      </c>
      <c r="F417" s="1">
        <f t="shared" si="39"/>
        <v>2024</v>
      </c>
      <c r="G417" s="9">
        <f t="shared" si="40"/>
        <v>13</v>
      </c>
      <c r="H417" s="9" t="str">
        <f t="shared" si="41"/>
        <v>Em Atraso</v>
      </c>
      <c r="I417" s="1">
        <v>2</v>
      </c>
      <c r="J417" s="1" t="s">
        <v>11</v>
      </c>
      <c r="K417" s="1" t="s">
        <v>13</v>
      </c>
      <c r="L417" s="10">
        <v>3303.5250351198488</v>
      </c>
    </row>
    <row r="418" spans="1:12" x14ac:dyDescent="0.25">
      <c r="A418" s="11">
        <v>45498</v>
      </c>
      <c r="B418" s="1">
        <f t="shared" si="36"/>
        <v>7</v>
      </c>
      <c r="C418" s="1">
        <f t="shared" si="37"/>
        <v>2024</v>
      </c>
      <c r="D418" s="11">
        <v>45511</v>
      </c>
      <c r="E418" s="1">
        <f t="shared" si="38"/>
        <v>8</v>
      </c>
      <c r="F418" s="1">
        <f t="shared" si="39"/>
        <v>2024</v>
      </c>
      <c r="G418" s="9">
        <f t="shared" si="40"/>
        <v>13</v>
      </c>
      <c r="H418" s="9" t="str">
        <f t="shared" si="41"/>
        <v>Em Atraso</v>
      </c>
      <c r="I418" s="1">
        <v>5</v>
      </c>
      <c r="J418" s="1" t="s">
        <v>10</v>
      </c>
      <c r="K418" s="1" t="s">
        <v>12</v>
      </c>
      <c r="L418" s="10">
        <v>5400.9648940121606</v>
      </c>
    </row>
    <row r="419" spans="1:12" x14ac:dyDescent="0.25">
      <c r="A419" s="11">
        <v>45498</v>
      </c>
      <c r="B419" s="1">
        <f t="shared" si="36"/>
        <v>7</v>
      </c>
      <c r="C419" s="1">
        <f t="shared" si="37"/>
        <v>2024</v>
      </c>
      <c r="D419" s="11">
        <v>45511</v>
      </c>
      <c r="E419" s="1">
        <f t="shared" si="38"/>
        <v>8</v>
      </c>
      <c r="F419" s="1">
        <f t="shared" si="39"/>
        <v>2024</v>
      </c>
      <c r="G419" s="9">
        <f t="shared" si="40"/>
        <v>13</v>
      </c>
      <c r="H419" s="9" t="str">
        <f t="shared" si="41"/>
        <v>Em Atraso</v>
      </c>
      <c r="I419" s="1">
        <v>5</v>
      </c>
      <c r="J419" s="1" t="s">
        <v>10</v>
      </c>
      <c r="K419" s="1" t="s">
        <v>12</v>
      </c>
      <c r="L419" s="10">
        <v>5400.9648940121606</v>
      </c>
    </row>
    <row r="420" spans="1:12" x14ac:dyDescent="0.25">
      <c r="A420" s="11">
        <v>45499</v>
      </c>
      <c r="B420" s="1">
        <f t="shared" si="36"/>
        <v>7</v>
      </c>
      <c r="C420" s="1">
        <f t="shared" si="37"/>
        <v>2024</v>
      </c>
      <c r="D420" s="11">
        <v>45512</v>
      </c>
      <c r="E420" s="1">
        <f t="shared" si="38"/>
        <v>8</v>
      </c>
      <c r="F420" s="1">
        <f t="shared" si="39"/>
        <v>2024</v>
      </c>
      <c r="G420" s="9">
        <f t="shared" si="40"/>
        <v>13</v>
      </c>
      <c r="H420" s="9" t="str">
        <f t="shared" si="41"/>
        <v>Em Atraso</v>
      </c>
      <c r="I420" s="1" t="s">
        <v>20</v>
      </c>
      <c r="J420" s="1" t="s">
        <v>11</v>
      </c>
      <c r="K420" s="1" t="s">
        <v>13</v>
      </c>
      <c r="L420" s="10">
        <v>9115.8852567733775</v>
      </c>
    </row>
    <row r="421" spans="1:12" x14ac:dyDescent="0.25">
      <c r="A421" s="11">
        <v>45499</v>
      </c>
      <c r="B421" s="1">
        <f t="shared" si="36"/>
        <v>7</v>
      </c>
      <c r="C421" s="1">
        <f t="shared" si="37"/>
        <v>2024</v>
      </c>
      <c r="D421" s="11">
        <v>45512</v>
      </c>
      <c r="E421" s="1">
        <f t="shared" si="38"/>
        <v>8</v>
      </c>
      <c r="F421" s="1">
        <f t="shared" si="39"/>
        <v>2024</v>
      </c>
      <c r="G421" s="9">
        <f t="shared" si="40"/>
        <v>13</v>
      </c>
      <c r="H421" s="9" t="str">
        <f t="shared" si="41"/>
        <v>Em Atraso</v>
      </c>
      <c r="I421" s="1" t="s">
        <v>20</v>
      </c>
      <c r="J421" s="1" t="s">
        <v>11</v>
      </c>
      <c r="K421" s="1" t="s">
        <v>13</v>
      </c>
      <c r="L421" s="10">
        <v>9115.8852567733775</v>
      </c>
    </row>
    <row r="422" spans="1:12" x14ac:dyDescent="0.25">
      <c r="A422" s="11">
        <v>45500</v>
      </c>
      <c r="B422" s="1">
        <f t="shared" si="36"/>
        <v>7</v>
      </c>
      <c r="C422" s="1">
        <f t="shared" si="37"/>
        <v>2024</v>
      </c>
      <c r="D422" s="11">
        <v>45513</v>
      </c>
      <c r="E422" s="1">
        <f t="shared" si="38"/>
        <v>8</v>
      </c>
      <c r="F422" s="1">
        <f t="shared" si="39"/>
        <v>2024</v>
      </c>
      <c r="G422" s="9">
        <f t="shared" si="40"/>
        <v>13</v>
      </c>
      <c r="H422" s="9" t="str">
        <f t="shared" si="41"/>
        <v>Em Atraso</v>
      </c>
      <c r="I422" s="1">
        <v>5</v>
      </c>
      <c r="J422" s="1" t="s">
        <v>10</v>
      </c>
      <c r="K422" s="1" t="s">
        <v>13</v>
      </c>
      <c r="L422" s="10">
        <v>3827.3677498784932</v>
      </c>
    </row>
    <row r="423" spans="1:12" x14ac:dyDescent="0.25">
      <c r="A423" s="11">
        <v>45500</v>
      </c>
      <c r="B423" s="1">
        <f t="shared" si="36"/>
        <v>7</v>
      </c>
      <c r="C423" s="1">
        <f t="shared" si="37"/>
        <v>2024</v>
      </c>
      <c r="D423" s="11">
        <v>45513</v>
      </c>
      <c r="E423" s="1">
        <f t="shared" si="38"/>
        <v>8</v>
      </c>
      <c r="F423" s="1">
        <f t="shared" si="39"/>
        <v>2024</v>
      </c>
      <c r="G423" s="9">
        <f t="shared" si="40"/>
        <v>13</v>
      </c>
      <c r="H423" s="9" t="str">
        <f t="shared" si="41"/>
        <v>Em Atraso</v>
      </c>
      <c r="I423" s="1">
        <v>5</v>
      </c>
      <c r="J423" s="1" t="s">
        <v>10</v>
      </c>
      <c r="K423" s="1" t="s">
        <v>13</v>
      </c>
      <c r="L423" s="10">
        <v>3827.3677498784932</v>
      </c>
    </row>
    <row r="424" spans="1:12" x14ac:dyDescent="0.25">
      <c r="A424" s="11">
        <v>45501</v>
      </c>
      <c r="B424" s="1">
        <f t="shared" si="36"/>
        <v>7</v>
      </c>
      <c r="C424" s="1">
        <f t="shared" si="37"/>
        <v>2024</v>
      </c>
      <c r="D424" s="11">
        <v>45514</v>
      </c>
      <c r="E424" s="1">
        <f t="shared" si="38"/>
        <v>8</v>
      </c>
      <c r="F424" s="1">
        <f t="shared" si="39"/>
        <v>2024</v>
      </c>
      <c r="G424" s="9">
        <f t="shared" si="40"/>
        <v>13</v>
      </c>
      <c r="H424" s="9" t="str">
        <f t="shared" si="41"/>
        <v>Em Atraso</v>
      </c>
      <c r="I424" s="1">
        <v>5</v>
      </c>
      <c r="J424" s="1" t="s">
        <v>11</v>
      </c>
      <c r="K424" s="1" t="s">
        <v>13</v>
      </c>
      <c r="L424" s="10">
        <v>3287.8891719923499</v>
      </c>
    </row>
    <row r="425" spans="1:12" x14ac:dyDescent="0.25">
      <c r="A425" s="11">
        <v>45501</v>
      </c>
      <c r="B425" s="1">
        <f t="shared" si="36"/>
        <v>7</v>
      </c>
      <c r="C425" s="1">
        <f t="shared" si="37"/>
        <v>2024</v>
      </c>
      <c r="D425" s="11">
        <v>45514</v>
      </c>
      <c r="E425" s="1">
        <f t="shared" si="38"/>
        <v>8</v>
      </c>
      <c r="F425" s="1">
        <f t="shared" si="39"/>
        <v>2024</v>
      </c>
      <c r="G425" s="9">
        <f t="shared" si="40"/>
        <v>13</v>
      </c>
      <c r="H425" s="9" t="str">
        <f t="shared" si="41"/>
        <v>Em Atraso</v>
      </c>
      <c r="I425" s="1">
        <v>5</v>
      </c>
      <c r="J425" s="1" t="s">
        <v>11</v>
      </c>
      <c r="K425" s="1" t="s">
        <v>13</v>
      </c>
      <c r="L425" s="10">
        <v>3287.8891719923499</v>
      </c>
    </row>
    <row r="426" spans="1:12" x14ac:dyDescent="0.25">
      <c r="A426" s="11">
        <v>45502</v>
      </c>
      <c r="B426" s="1">
        <f t="shared" si="36"/>
        <v>7</v>
      </c>
      <c r="C426" s="1">
        <f t="shared" si="37"/>
        <v>2024</v>
      </c>
      <c r="D426" s="11">
        <v>45515</v>
      </c>
      <c r="E426" s="1">
        <f t="shared" si="38"/>
        <v>8</v>
      </c>
      <c r="F426" s="1">
        <f t="shared" si="39"/>
        <v>2024</v>
      </c>
      <c r="G426" s="9">
        <f t="shared" si="40"/>
        <v>13</v>
      </c>
      <c r="H426" s="9" t="str">
        <f t="shared" si="41"/>
        <v>Em Atraso</v>
      </c>
      <c r="I426" s="1">
        <v>23</v>
      </c>
      <c r="J426" s="1" t="s">
        <v>10</v>
      </c>
      <c r="K426" s="1" t="s">
        <v>13</v>
      </c>
      <c r="L426" s="10">
        <v>8301.5138163464999</v>
      </c>
    </row>
    <row r="427" spans="1:12" x14ac:dyDescent="0.25">
      <c r="A427" s="11">
        <v>45502</v>
      </c>
      <c r="B427" s="1">
        <f t="shared" si="36"/>
        <v>7</v>
      </c>
      <c r="C427" s="1">
        <f t="shared" si="37"/>
        <v>2024</v>
      </c>
      <c r="D427" s="11">
        <v>45515</v>
      </c>
      <c r="E427" s="1">
        <f t="shared" si="38"/>
        <v>8</v>
      </c>
      <c r="F427" s="1">
        <f t="shared" si="39"/>
        <v>2024</v>
      </c>
      <c r="G427" s="9">
        <f t="shared" si="40"/>
        <v>13</v>
      </c>
      <c r="H427" s="9" t="str">
        <f t="shared" si="41"/>
        <v>Em Atraso</v>
      </c>
      <c r="I427" s="1">
        <v>23</v>
      </c>
      <c r="J427" s="1" t="s">
        <v>10</v>
      </c>
      <c r="K427" s="1" t="s">
        <v>13</v>
      </c>
      <c r="L427" s="10">
        <v>8301.5138163464999</v>
      </c>
    </row>
    <row r="428" spans="1:12" x14ac:dyDescent="0.25">
      <c r="A428" s="11">
        <v>45503</v>
      </c>
      <c r="B428" s="1">
        <f t="shared" si="36"/>
        <v>7</v>
      </c>
      <c r="C428" s="1">
        <f t="shared" si="37"/>
        <v>2024</v>
      </c>
      <c r="D428" s="11">
        <v>45516</v>
      </c>
      <c r="E428" s="1">
        <f t="shared" si="38"/>
        <v>8</v>
      </c>
      <c r="F428" s="1">
        <f t="shared" si="39"/>
        <v>2024</v>
      </c>
      <c r="G428" s="9">
        <f t="shared" si="40"/>
        <v>13</v>
      </c>
      <c r="H428" s="9" t="str">
        <f t="shared" si="41"/>
        <v>Em Atraso</v>
      </c>
      <c r="I428" s="1" t="s">
        <v>20</v>
      </c>
      <c r="J428" s="1" t="s">
        <v>11</v>
      </c>
      <c r="K428" s="1" t="s">
        <v>13</v>
      </c>
      <c r="L428" s="10">
        <v>4552.4629811762861</v>
      </c>
    </row>
    <row r="429" spans="1:12" x14ac:dyDescent="0.25">
      <c r="A429" s="11">
        <v>45503</v>
      </c>
      <c r="B429" s="1">
        <f t="shared" si="36"/>
        <v>7</v>
      </c>
      <c r="C429" s="1">
        <f t="shared" si="37"/>
        <v>2024</v>
      </c>
      <c r="D429" s="11">
        <v>45516</v>
      </c>
      <c r="E429" s="1">
        <f t="shared" si="38"/>
        <v>8</v>
      </c>
      <c r="F429" s="1">
        <f t="shared" si="39"/>
        <v>2024</v>
      </c>
      <c r="G429" s="9">
        <f t="shared" si="40"/>
        <v>13</v>
      </c>
      <c r="H429" s="9" t="str">
        <f t="shared" si="41"/>
        <v>Em Atraso</v>
      </c>
      <c r="I429" s="1" t="s">
        <v>20</v>
      </c>
      <c r="J429" s="1" t="s">
        <v>11</v>
      </c>
      <c r="K429" s="1" t="s">
        <v>13</v>
      </c>
      <c r="L429" s="10">
        <v>4552.4629811762861</v>
      </c>
    </row>
    <row r="430" spans="1:12" x14ac:dyDescent="0.25">
      <c r="A430" s="11">
        <v>45504</v>
      </c>
      <c r="B430" s="1">
        <f t="shared" si="36"/>
        <v>7</v>
      </c>
      <c r="C430" s="1">
        <f t="shared" si="37"/>
        <v>2024</v>
      </c>
      <c r="D430" s="11">
        <v>45517</v>
      </c>
      <c r="E430" s="1">
        <f t="shared" si="38"/>
        <v>8</v>
      </c>
      <c r="F430" s="1">
        <f t="shared" si="39"/>
        <v>2024</v>
      </c>
      <c r="G430" s="9">
        <f t="shared" si="40"/>
        <v>13</v>
      </c>
      <c r="H430" s="9" t="str">
        <f t="shared" si="41"/>
        <v>Em Atraso</v>
      </c>
      <c r="I430" s="1">
        <v>6</v>
      </c>
      <c r="J430" s="1" t="s">
        <v>10</v>
      </c>
      <c r="K430" s="1" t="s">
        <v>13</v>
      </c>
      <c r="L430" s="10">
        <v>4756.9229129573996</v>
      </c>
    </row>
    <row r="431" spans="1:12" x14ac:dyDescent="0.25">
      <c r="A431" s="11">
        <v>45504</v>
      </c>
      <c r="B431" s="1">
        <f t="shared" si="36"/>
        <v>7</v>
      </c>
      <c r="C431" s="1">
        <f t="shared" si="37"/>
        <v>2024</v>
      </c>
      <c r="D431" s="11">
        <v>45517</v>
      </c>
      <c r="E431" s="1">
        <f t="shared" si="38"/>
        <v>8</v>
      </c>
      <c r="F431" s="1">
        <f t="shared" si="39"/>
        <v>2024</v>
      </c>
      <c r="G431" s="9">
        <f t="shared" si="40"/>
        <v>13</v>
      </c>
      <c r="H431" s="9" t="str">
        <f t="shared" si="41"/>
        <v>Em Atraso</v>
      </c>
      <c r="I431" s="1">
        <v>6</v>
      </c>
      <c r="J431" s="1" t="s">
        <v>10</v>
      </c>
      <c r="K431" s="1" t="s">
        <v>13</v>
      </c>
      <c r="L431" s="10">
        <v>4756.9229129573996</v>
      </c>
    </row>
    <row r="432" spans="1:12" x14ac:dyDescent="0.25">
      <c r="A432" s="11">
        <v>45505</v>
      </c>
      <c r="B432" s="1">
        <f t="shared" si="36"/>
        <v>8</v>
      </c>
      <c r="C432" s="1">
        <f t="shared" si="37"/>
        <v>2024</v>
      </c>
      <c r="D432" s="11">
        <v>45518</v>
      </c>
      <c r="E432" s="1">
        <f t="shared" si="38"/>
        <v>8</v>
      </c>
      <c r="F432" s="1">
        <f t="shared" si="39"/>
        <v>2024</v>
      </c>
      <c r="G432" s="9">
        <f t="shared" si="40"/>
        <v>13</v>
      </c>
      <c r="H432" s="9" t="str">
        <f t="shared" si="41"/>
        <v>Em Atraso</v>
      </c>
      <c r="I432" s="1" t="s">
        <v>20</v>
      </c>
      <c r="J432" s="1" t="s">
        <v>10</v>
      </c>
      <c r="K432" s="1" t="s">
        <v>13</v>
      </c>
      <c r="L432" s="10">
        <v>2747.6836537043769</v>
      </c>
    </row>
    <row r="433" spans="1:12" x14ac:dyDescent="0.25">
      <c r="A433" s="11">
        <v>45505</v>
      </c>
      <c r="B433" s="1">
        <f t="shared" si="36"/>
        <v>8</v>
      </c>
      <c r="C433" s="1">
        <f t="shared" si="37"/>
        <v>2024</v>
      </c>
      <c r="D433" s="11">
        <v>45518</v>
      </c>
      <c r="E433" s="1">
        <f t="shared" si="38"/>
        <v>8</v>
      </c>
      <c r="F433" s="1">
        <f t="shared" si="39"/>
        <v>2024</v>
      </c>
      <c r="G433" s="9">
        <f t="shared" si="40"/>
        <v>13</v>
      </c>
      <c r="H433" s="9" t="str">
        <f t="shared" si="41"/>
        <v>Em Atraso</v>
      </c>
      <c r="I433" s="1" t="s">
        <v>20</v>
      </c>
      <c r="J433" s="1" t="s">
        <v>10</v>
      </c>
      <c r="K433" s="1" t="s">
        <v>13</v>
      </c>
      <c r="L433" s="10">
        <v>2747.6836537043769</v>
      </c>
    </row>
    <row r="434" spans="1:12" x14ac:dyDescent="0.25">
      <c r="A434" s="11">
        <v>45506</v>
      </c>
      <c r="B434" s="1">
        <f t="shared" si="36"/>
        <v>8</v>
      </c>
      <c r="C434" s="1">
        <f t="shared" si="37"/>
        <v>2024</v>
      </c>
      <c r="D434" s="11">
        <v>45519</v>
      </c>
      <c r="E434" s="1">
        <f t="shared" si="38"/>
        <v>8</v>
      </c>
      <c r="F434" s="1">
        <f t="shared" si="39"/>
        <v>2024</v>
      </c>
      <c r="G434" s="9">
        <f t="shared" si="40"/>
        <v>13</v>
      </c>
      <c r="H434" s="9" t="str">
        <f t="shared" si="41"/>
        <v>Em Atraso</v>
      </c>
      <c r="I434" s="1" t="s">
        <v>20</v>
      </c>
      <c r="J434" s="1" t="s">
        <v>10</v>
      </c>
      <c r="K434" s="1" t="s">
        <v>13</v>
      </c>
      <c r="L434" s="10">
        <v>82.06021621325776</v>
      </c>
    </row>
    <row r="435" spans="1:12" x14ac:dyDescent="0.25">
      <c r="A435" s="11">
        <v>45506</v>
      </c>
      <c r="B435" s="1">
        <f t="shared" si="36"/>
        <v>8</v>
      </c>
      <c r="C435" s="1">
        <f t="shared" si="37"/>
        <v>2024</v>
      </c>
      <c r="D435" s="11">
        <v>45519</v>
      </c>
      <c r="E435" s="1">
        <f t="shared" si="38"/>
        <v>8</v>
      </c>
      <c r="F435" s="1">
        <f t="shared" si="39"/>
        <v>2024</v>
      </c>
      <c r="G435" s="9">
        <f t="shared" si="40"/>
        <v>13</v>
      </c>
      <c r="H435" s="9" t="str">
        <f t="shared" si="41"/>
        <v>Em Atraso</v>
      </c>
      <c r="I435" s="1" t="s">
        <v>20</v>
      </c>
      <c r="J435" s="1" t="s">
        <v>10</v>
      </c>
      <c r="K435" s="1" t="s">
        <v>13</v>
      </c>
      <c r="L435" s="10">
        <v>82.06021621325776</v>
      </c>
    </row>
    <row r="436" spans="1:12" x14ac:dyDescent="0.25">
      <c r="A436" s="11">
        <v>45507</v>
      </c>
      <c r="B436" s="1">
        <f t="shared" si="36"/>
        <v>8</v>
      </c>
      <c r="C436" s="1">
        <f t="shared" si="37"/>
        <v>2024</v>
      </c>
      <c r="D436" s="11">
        <v>45508</v>
      </c>
      <c r="E436" s="1">
        <f t="shared" si="38"/>
        <v>8</v>
      </c>
      <c r="F436" s="1">
        <f t="shared" si="39"/>
        <v>2024</v>
      </c>
      <c r="G436" s="9">
        <f t="shared" si="40"/>
        <v>1</v>
      </c>
      <c r="H436" s="9" t="str">
        <f t="shared" si="41"/>
        <v>No Prazo</v>
      </c>
      <c r="I436" s="1">
        <v>86</v>
      </c>
      <c r="J436" s="1" t="s">
        <v>11</v>
      </c>
      <c r="K436" s="1" t="s">
        <v>12</v>
      </c>
      <c r="L436" s="10">
        <v>5878.5285785473798</v>
      </c>
    </row>
    <row r="437" spans="1:12" x14ac:dyDescent="0.25">
      <c r="A437" s="11">
        <v>45507</v>
      </c>
      <c r="B437" s="1">
        <f t="shared" si="36"/>
        <v>8</v>
      </c>
      <c r="C437" s="1">
        <f t="shared" si="37"/>
        <v>2024</v>
      </c>
      <c r="D437" s="11">
        <v>45508</v>
      </c>
      <c r="E437" s="1">
        <f t="shared" si="38"/>
        <v>8</v>
      </c>
      <c r="F437" s="1">
        <f t="shared" si="39"/>
        <v>2024</v>
      </c>
      <c r="G437" s="9">
        <f t="shared" si="40"/>
        <v>1</v>
      </c>
      <c r="H437" s="9" t="str">
        <f t="shared" si="41"/>
        <v>No Prazo</v>
      </c>
      <c r="I437" s="1">
        <v>86</v>
      </c>
      <c r="J437" s="1" t="s">
        <v>11</v>
      </c>
      <c r="K437" s="1" t="s">
        <v>12</v>
      </c>
      <c r="L437" s="10">
        <v>5878.5285785473798</v>
      </c>
    </row>
    <row r="438" spans="1:12" x14ac:dyDescent="0.25">
      <c r="A438" s="11">
        <v>45508</v>
      </c>
      <c r="B438" s="1">
        <f t="shared" si="36"/>
        <v>8</v>
      </c>
      <c r="C438" s="1">
        <f t="shared" si="37"/>
        <v>2024</v>
      </c>
      <c r="D438" s="11">
        <v>45509</v>
      </c>
      <c r="E438" s="1">
        <f t="shared" si="38"/>
        <v>8</v>
      </c>
      <c r="F438" s="1">
        <f t="shared" si="39"/>
        <v>2024</v>
      </c>
      <c r="G438" s="9">
        <f t="shared" si="40"/>
        <v>1</v>
      </c>
      <c r="H438" s="9" t="str">
        <f t="shared" si="41"/>
        <v>No Prazo</v>
      </c>
      <c r="I438" s="1" t="s">
        <v>21</v>
      </c>
      <c r="J438" s="1" t="s">
        <v>11</v>
      </c>
      <c r="K438" s="1" t="s">
        <v>13</v>
      </c>
      <c r="L438" s="10">
        <v>3424.5912525408908</v>
      </c>
    </row>
    <row r="439" spans="1:12" x14ac:dyDescent="0.25">
      <c r="A439" s="11">
        <v>45508</v>
      </c>
      <c r="B439" s="1">
        <f t="shared" si="36"/>
        <v>8</v>
      </c>
      <c r="C439" s="1">
        <f t="shared" si="37"/>
        <v>2024</v>
      </c>
      <c r="D439" s="11">
        <v>45509</v>
      </c>
      <c r="E439" s="1">
        <f t="shared" si="38"/>
        <v>8</v>
      </c>
      <c r="F439" s="1">
        <f t="shared" si="39"/>
        <v>2024</v>
      </c>
      <c r="G439" s="9">
        <f t="shared" si="40"/>
        <v>1</v>
      </c>
      <c r="H439" s="9" t="str">
        <f t="shared" si="41"/>
        <v>No Prazo</v>
      </c>
      <c r="I439" s="1" t="s">
        <v>21</v>
      </c>
      <c r="J439" s="1" t="s">
        <v>11</v>
      </c>
      <c r="K439" s="1" t="s">
        <v>13</v>
      </c>
      <c r="L439" s="10">
        <v>3424.5912525408908</v>
      </c>
    </row>
    <row r="440" spans="1:12" x14ac:dyDescent="0.25">
      <c r="A440" s="11">
        <v>45509</v>
      </c>
      <c r="B440" s="1">
        <f t="shared" si="36"/>
        <v>8</v>
      </c>
      <c r="C440" s="1">
        <f t="shared" si="37"/>
        <v>2024</v>
      </c>
      <c r="D440" s="11">
        <v>45510</v>
      </c>
      <c r="E440" s="1">
        <f t="shared" si="38"/>
        <v>8</v>
      </c>
      <c r="F440" s="1">
        <f t="shared" si="39"/>
        <v>2024</v>
      </c>
      <c r="G440" s="9">
        <f t="shared" si="40"/>
        <v>1</v>
      </c>
      <c r="H440" s="9" t="str">
        <f t="shared" si="41"/>
        <v>No Prazo</v>
      </c>
      <c r="I440" s="1" t="s">
        <v>20</v>
      </c>
      <c r="J440" s="1" t="s">
        <v>11</v>
      </c>
      <c r="K440" s="1" t="s">
        <v>12</v>
      </c>
      <c r="L440" s="10">
        <v>1777.6117506757716</v>
      </c>
    </row>
    <row r="441" spans="1:12" x14ac:dyDescent="0.25">
      <c r="A441" s="11">
        <v>45509</v>
      </c>
      <c r="B441" s="1">
        <f t="shared" si="36"/>
        <v>8</v>
      </c>
      <c r="C441" s="1">
        <f t="shared" si="37"/>
        <v>2024</v>
      </c>
      <c r="D441" s="11">
        <v>45510</v>
      </c>
      <c r="E441" s="1">
        <f t="shared" si="38"/>
        <v>8</v>
      </c>
      <c r="F441" s="1">
        <f t="shared" si="39"/>
        <v>2024</v>
      </c>
      <c r="G441" s="9">
        <f t="shared" si="40"/>
        <v>1</v>
      </c>
      <c r="H441" s="9" t="str">
        <f t="shared" si="41"/>
        <v>No Prazo</v>
      </c>
      <c r="I441" s="1" t="s">
        <v>20</v>
      </c>
      <c r="J441" s="1" t="s">
        <v>11</v>
      </c>
      <c r="K441" s="1" t="s">
        <v>12</v>
      </c>
      <c r="L441" s="10">
        <v>1777.6117506757716</v>
      </c>
    </row>
    <row r="442" spans="1:12" x14ac:dyDescent="0.25">
      <c r="A442" s="11">
        <v>45510</v>
      </c>
      <c r="B442" s="1">
        <f t="shared" si="36"/>
        <v>8</v>
      </c>
      <c r="C442" s="1">
        <f t="shared" si="37"/>
        <v>2024</v>
      </c>
      <c r="D442" s="11">
        <v>45511</v>
      </c>
      <c r="E442" s="1">
        <f t="shared" si="38"/>
        <v>8</v>
      </c>
      <c r="F442" s="1">
        <f t="shared" si="39"/>
        <v>2024</v>
      </c>
      <c r="G442" s="9">
        <f t="shared" si="40"/>
        <v>1</v>
      </c>
      <c r="H442" s="9" t="str">
        <f t="shared" si="41"/>
        <v>No Prazo</v>
      </c>
      <c r="I442" s="1">
        <v>5</v>
      </c>
      <c r="J442" s="1" t="s">
        <v>11</v>
      </c>
      <c r="K442" s="1" t="s">
        <v>13</v>
      </c>
      <c r="L442" s="10">
        <v>210.02723399890621</v>
      </c>
    </row>
    <row r="443" spans="1:12" x14ac:dyDescent="0.25">
      <c r="A443" s="11">
        <v>45510</v>
      </c>
      <c r="B443" s="1">
        <f t="shared" si="36"/>
        <v>8</v>
      </c>
      <c r="C443" s="1">
        <f t="shared" si="37"/>
        <v>2024</v>
      </c>
      <c r="D443" s="11">
        <v>45511</v>
      </c>
      <c r="E443" s="1">
        <f t="shared" si="38"/>
        <v>8</v>
      </c>
      <c r="F443" s="1">
        <f t="shared" si="39"/>
        <v>2024</v>
      </c>
      <c r="G443" s="9">
        <f t="shared" si="40"/>
        <v>1</v>
      </c>
      <c r="H443" s="9" t="str">
        <f t="shared" si="41"/>
        <v>No Prazo</v>
      </c>
      <c r="I443" s="1">
        <v>5</v>
      </c>
      <c r="J443" s="1" t="s">
        <v>11</v>
      </c>
      <c r="K443" s="1" t="s">
        <v>13</v>
      </c>
      <c r="L443" s="10">
        <v>210.02723399890621</v>
      </c>
    </row>
    <row r="444" spans="1:12" x14ac:dyDescent="0.25">
      <c r="A444" s="11">
        <v>45511</v>
      </c>
      <c r="B444" s="1">
        <f t="shared" si="36"/>
        <v>8</v>
      </c>
      <c r="C444" s="1">
        <f t="shared" si="37"/>
        <v>2024</v>
      </c>
      <c r="D444" s="11">
        <v>45512</v>
      </c>
      <c r="E444" s="1">
        <f t="shared" si="38"/>
        <v>8</v>
      </c>
      <c r="F444" s="1">
        <f t="shared" si="39"/>
        <v>2024</v>
      </c>
      <c r="G444" s="9">
        <f t="shared" si="40"/>
        <v>1</v>
      </c>
      <c r="H444" s="9" t="str">
        <f t="shared" si="41"/>
        <v>No Prazo</v>
      </c>
      <c r="I444" s="1">
        <v>5</v>
      </c>
      <c r="J444" s="1" t="s">
        <v>11</v>
      </c>
      <c r="K444" s="1" t="s">
        <v>12</v>
      </c>
      <c r="L444" s="10">
        <v>8603.2142920294045</v>
      </c>
    </row>
    <row r="445" spans="1:12" x14ac:dyDescent="0.25">
      <c r="A445" s="11">
        <v>45511</v>
      </c>
      <c r="B445" s="1">
        <f t="shared" si="36"/>
        <v>8</v>
      </c>
      <c r="C445" s="1">
        <f t="shared" si="37"/>
        <v>2024</v>
      </c>
      <c r="D445" s="11">
        <v>45512</v>
      </c>
      <c r="E445" s="1">
        <f t="shared" si="38"/>
        <v>8</v>
      </c>
      <c r="F445" s="1">
        <f t="shared" si="39"/>
        <v>2024</v>
      </c>
      <c r="G445" s="9">
        <f t="shared" si="40"/>
        <v>1</v>
      </c>
      <c r="H445" s="9" t="str">
        <f t="shared" si="41"/>
        <v>No Prazo</v>
      </c>
      <c r="I445" s="1">
        <v>5</v>
      </c>
      <c r="J445" s="1" t="s">
        <v>11</v>
      </c>
      <c r="K445" s="1" t="s">
        <v>12</v>
      </c>
      <c r="L445" s="10">
        <v>8603.2142920294045</v>
      </c>
    </row>
    <row r="446" spans="1:12" x14ac:dyDescent="0.25">
      <c r="A446" s="11">
        <v>45512</v>
      </c>
      <c r="B446" s="1">
        <f t="shared" si="36"/>
        <v>8</v>
      </c>
      <c r="C446" s="1">
        <f t="shared" si="37"/>
        <v>2024</v>
      </c>
      <c r="D446" s="11">
        <v>45513</v>
      </c>
      <c r="E446" s="1">
        <f t="shared" si="38"/>
        <v>8</v>
      </c>
      <c r="F446" s="1">
        <f t="shared" si="39"/>
        <v>2024</v>
      </c>
      <c r="G446" s="9">
        <f t="shared" si="40"/>
        <v>1</v>
      </c>
      <c r="H446" s="9" t="str">
        <f t="shared" si="41"/>
        <v>No Prazo</v>
      </c>
      <c r="I446" s="1">
        <v>23</v>
      </c>
      <c r="J446" s="1" t="s">
        <v>10</v>
      </c>
      <c r="K446" s="1" t="s">
        <v>13</v>
      </c>
      <c r="L446" s="10">
        <v>1990.2892366446533</v>
      </c>
    </row>
    <row r="447" spans="1:12" x14ac:dyDescent="0.25">
      <c r="A447" s="11">
        <v>45512</v>
      </c>
      <c r="B447" s="1">
        <f t="shared" si="36"/>
        <v>8</v>
      </c>
      <c r="C447" s="1">
        <f t="shared" si="37"/>
        <v>2024</v>
      </c>
      <c r="D447" s="11">
        <v>45513</v>
      </c>
      <c r="E447" s="1">
        <f t="shared" si="38"/>
        <v>8</v>
      </c>
      <c r="F447" s="1">
        <f t="shared" si="39"/>
        <v>2024</v>
      </c>
      <c r="G447" s="9">
        <f t="shared" si="40"/>
        <v>1</v>
      </c>
      <c r="H447" s="9" t="str">
        <f t="shared" si="41"/>
        <v>No Prazo</v>
      </c>
      <c r="I447" s="1">
        <v>23</v>
      </c>
      <c r="J447" s="1" t="s">
        <v>10</v>
      </c>
      <c r="K447" s="1" t="s">
        <v>13</v>
      </c>
      <c r="L447" s="10">
        <v>1990.2892366446533</v>
      </c>
    </row>
    <row r="448" spans="1:12" x14ac:dyDescent="0.25">
      <c r="A448" s="11">
        <v>45513</v>
      </c>
      <c r="B448" s="1">
        <f t="shared" si="36"/>
        <v>8</v>
      </c>
      <c r="C448" s="1">
        <f t="shared" si="37"/>
        <v>2024</v>
      </c>
      <c r="D448" s="11">
        <v>45514</v>
      </c>
      <c r="E448" s="1">
        <f t="shared" si="38"/>
        <v>8</v>
      </c>
      <c r="F448" s="1">
        <f t="shared" si="39"/>
        <v>2024</v>
      </c>
      <c r="G448" s="9">
        <f t="shared" si="40"/>
        <v>1</v>
      </c>
      <c r="H448" s="9" t="str">
        <f t="shared" si="41"/>
        <v>No Prazo</v>
      </c>
      <c r="I448" s="1">
        <v>23</v>
      </c>
      <c r="J448" s="1" t="s">
        <v>11</v>
      </c>
      <c r="K448" s="1" t="s">
        <v>12</v>
      </c>
      <c r="L448" s="10">
        <v>4133.9463755476318</v>
      </c>
    </row>
    <row r="449" spans="1:12" x14ac:dyDescent="0.25">
      <c r="A449" s="11">
        <v>45513</v>
      </c>
      <c r="B449" s="1">
        <f t="shared" si="36"/>
        <v>8</v>
      </c>
      <c r="C449" s="1">
        <f t="shared" si="37"/>
        <v>2024</v>
      </c>
      <c r="D449" s="11">
        <v>45514</v>
      </c>
      <c r="E449" s="1">
        <f t="shared" si="38"/>
        <v>8</v>
      </c>
      <c r="F449" s="1">
        <f t="shared" si="39"/>
        <v>2024</v>
      </c>
      <c r="G449" s="9">
        <f t="shared" si="40"/>
        <v>1</v>
      </c>
      <c r="H449" s="9" t="str">
        <f t="shared" si="41"/>
        <v>No Prazo</v>
      </c>
      <c r="I449" s="1">
        <v>23</v>
      </c>
      <c r="J449" s="1" t="s">
        <v>11</v>
      </c>
      <c r="K449" s="1" t="s">
        <v>12</v>
      </c>
      <c r="L449" s="10">
        <v>4133.9463755476318</v>
      </c>
    </row>
    <row r="450" spans="1:12" x14ac:dyDescent="0.25">
      <c r="A450" s="11">
        <v>45514</v>
      </c>
      <c r="B450" s="1">
        <f t="shared" ref="B450:B513" si="42">MONTH(A450)</f>
        <v>8</v>
      </c>
      <c r="C450" s="1">
        <f t="shared" ref="C450:C458" si="43">YEAR(A450)</f>
        <v>2024</v>
      </c>
      <c r="D450" s="11">
        <v>45515</v>
      </c>
      <c r="E450" s="1">
        <f t="shared" ref="E450:E513" si="44">MONTH(D450)</f>
        <v>8</v>
      </c>
      <c r="F450" s="1">
        <f t="shared" ref="F450:F458" si="45">YEAR(D450)</f>
        <v>2024</v>
      </c>
      <c r="G450" s="9">
        <f t="shared" ref="G450:G458" si="46">D450-A450</f>
        <v>1</v>
      </c>
      <c r="H450" s="9" t="str">
        <f t="shared" ref="H450:H513" si="47">IF(G450&lt;6,"No Prazo","Em Atraso")</f>
        <v>No Prazo</v>
      </c>
      <c r="I450" s="1">
        <v>2</v>
      </c>
      <c r="J450" s="1" t="s">
        <v>10</v>
      </c>
      <c r="K450" s="1" t="s">
        <v>12</v>
      </c>
      <c r="L450" s="10">
        <v>1868.0333921814529</v>
      </c>
    </row>
    <row r="451" spans="1:12" x14ac:dyDescent="0.25">
      <c r="A451" s="11">
        <v>45514</v>
      </c>
      <c r="B451" s="1">
        <f t="shared" si="42"/>
        <v>8</v>
      </c>
      <c r="C451" s="1">
        <f t="shared" si="43"/>
        <v>2024</v>
      </c>
      <c r="D451" s="11">
        <v>45515</v>
      </c>
      <c r="E451" s="1">
        <f t="shared" si="44"/>
        <v>8</v>
      </c>
      <c r="F451" s="1">
        <f t="shared" si="45"/>
        <v>2024</v>
      </c>
      <c r="G451" s="9">
        <f t="shared" si="46"/>
        <v>1</v>
      </c>
      <c r="H451" s="9" t="str">
        <f t="shared" si="47"/>
        <v>No Prazo</v>
      </c>
      <c r="I451" s="1">
        <v>2</v>
      </c>
      <c r="J451" s="1" t="s">
        <v>10</v>
      </c>
      <c r="K451" s="1" t="s">
        <v>12</v>
      </c>
      <c r="L451" s="10">
        <v>1868.0333921814529</v>
      </c>
    </row>
    <row r="452" spans="1:12" x14ac:dyDescent="0.25">
      <c r="A452" s="11">
        <v>45515</v>
      </c>
      <c r="B452" s="1">
        <f t="shared" si="42"/>
        <v>8</v>
      </c>
      <c r="C452" s="1">
        <f t="shared" si="43"/>
        <v>2024</v>
      </c>
      <c r="D452" s="11">
        <v>45516</v>
      </c>
      <c r="E452" s="1">
        <f t="shared" si="44"/>
        <v>8</v>
      </c>
      <c r="F452" s="1">
        <f t="shared" si="45"/>
        <v>2024</v>
      </c>
      <c r="G452" s="9">
        <f t="shared" si="46"/>
        <v>1</v>
      </c>
      <c r="H452" s="9" t="str">
        <f t="shared" si="47"/>
        <v>No Prazo</v>
      </c>
      <c r="I452" s="1">
        <v>5</v>
      </c>
      <c r="J452" s="1" t="s">
        <v>11</v>
      </c>
      <c r="K452" s="1" t="s">
        <v>12</v>
      </c>
      <c r="L452" s="10">
        <v>6575.2156674378748</v>
      </c>
    </row>
    <row r="453" spans="1:12" x14ac:dyDescent="0.25">
      <c r="A453" s="11">
        <v>45515</v>
      </c>
      <c r="B453" s="1">
        <f t="shared" si="42"/>
        <v>8</v>
      </c>
      <c r="C453" s="1">
        <f t="shared" si="43"/>
        <v>2024</v>
      </c>
      <c r="D453" s="11">
        <v>45516</v>
      </c>
      <c r="E453" s="1">
        <f t="shared" si="44"/>
        <v>8</v>
      </c>
      <c r="F453" s="1">
        <f t="shared" si="45"/>
        <v>2024</v>
      </c>
      <c r="G453" s="9">
        <f t="shared" si="46"/>
        <v>1</v>
      </c>
      <c r="H453" s="9" t="str">
        <f t="shared" si="47"/>
        <v>No Prazo</v>
      </c>
      <c r="I453" s="1">
        <v>5</v>
      </c>
      <c r="J453" s="1" t="s">
        <v>11</v>
      </c>
      <c r="K453" s="1" t="s">
        <v>12</v>
      </c>
      <c r="L453" s="10">
        <v>6575.2156674378748</v>
      </c>
    </row>
    <row r="454" spans="1:12" x14ac:dyDescent="0.25">
      <c r="A454" s="11">
        <v>45516</v>
      </c>
      <c r="B454" s="1">
        <f t="shared" si="42"/>
        <v>8</v>
      </c>
      <c r="C454" s="1">
        <f t="shared" si="43"/>
        <v>2024</v>
      </c>
      <c r="D454" s="11">
        <v>45517</v>
      </c>
      <c r="E454" s="1">
        <f t="shared" si="44"/>
        <v>8</v>
      </c>
      <c r="F454" s="1">
        <f t="shared" si="45"/>
        <v>2024</v>
      </c>
      <c r="G454" s="9">
        <f t="shared" si="46"/>
        <v>1</v>
      </c>
      <c r="H454" s="9" t="str">
        <f t="shared" si="47"/>
        <v>No Prazo</v>
      </c>
      <c r="I454" s="1" t="s">
        <v>20</v>
      </c>
      <c r="J454" s="1" t="s">
        <v>10</v>
      </c>
      <c r="K454" s="1" t="s">
        <v>13</v>
      </c>
      <c r="L454" s="10">
        <v>1353.3888342960242</v>
      </c>
    </row>
    <row r="455" spans="1:12" x14ac:dyDescent="0.25">
      <c r="A455" s="11">
        <v>45516</v>
      </c>
      <c r="B455" s="1">
        <f t="shared" si="42"/>
        <v>8</v>
      </c>
      <c r="C455" s="1">
        <f t="shared" si="43"/>
        <v>2024</v>
      </c>
      <c r="D455" s="11">
        <v>45517</v>
      </c>
      <c r="E455" s="1">
        <f t="shared" si="44"/>
        <v>8</v>
      </c>
      <c r="F455" s="1">
        <f t="shared" si="45"/>
        <v>2024</v>
      </c>
      <c r="G455" s="9">
        <f t="shared" si="46"/>
        <v>1</v>
      </c>
      <c r="H455" s="9" t="str">
        <f t="shared" si="47"/>
        <v>No Prazo</v>
      </c>
      <c r="I455" s="1" t="s">
        <v>20</v>
      </c>
      <c r="J455" s="1" t="s">
        <v>10</v>
      </c>
      <c r="K455" s="1" t="s">
        <v>13</v>
      </c>
      <c r="L455" s="10">
        <v>1353.3888342960242</v>
      </c>
    </row>
    <row r="456" spans="1:12" x14ac:dyDescent="0.25">
      <c r="A456" s="11">
        <v>45517</v>
      </c>
      <c r="B456" s="1">
        <f t="shared" si="42"/>
        <v>8</v>
      </c>
      <c r="C456" s="1">
        <f t="shared" si="43"/>
        <v>2024</v>
      </c>
      <c r="D456" s="11">
        <v>45518</v>
      </c>
      <c r="E456" s="1">
        <f t="shared" si="44"/>
        <v>8</v>
      </c>
      <c r="F456" s="1">
        <f t="shared" si="45"/>
        <v>2024</v>
      </c>
      <c r="G456" s="9">
        <f t="shared" si="46"/>
        <v>1</v>
      </c>
      <c r="H456" s="9" t="str">
        <f t="shared" si="47"/>
        <v>No Prazo</v>
      </c>
      <c r="I456" s="1">
        <v>5</v>
      </c>
      <c r="J456" s="1" t="s">
        <v>11</v>
      </c>
      <c r="K456" s="1" t="s">
        <v>12</v>
      </c>
      <c r="L456" s="10">
        <v>120.36831969897466</v>
      </c>
    </row>
    <row r="457" spans="1:12" x14ac:dyDescent="0.25">
      <c r="A457" s="11">
        <v>45517</v>
      </c>
      <c r="B457" s="1">
        <f t="shared" si="42"/>
        <v>8</v>
      </c>
      <c r="C457" s="1">
        <f t="shared" si="43"/>
        <v>2024</v>
      </c>
      <c r="D457" s="11">
        <v>45518</v>
      </c>
      <c r="E457" s="1">
        <f t="shared" si="44"/>
        <v>8</v>
      </c>
      <c r="F457" s="1">
        <f t="shared" si="45"/>
        <v>2024</v>
      </c>
      <c r="G457" s="9">
        <f t="shared" si="46"/>
        <v>1</v>
      </c>
      <c r="H457" s="9" t="str">
        <f t="shared" si="47"/>
        <v>No Prazo</v>
      </c>
      <c r="I457" s="1">
        <v>5</v>
      </c>
      <c r="J457" s="1" t="s">
        <v>11</v>
      </c>
      <c r="K457" s="1" t="s">
        <v>12</v>
      </c>
      <c r="L457" s="10">
        <v>120.36831969897466</v>
      </c>
    </row>
    <row r="458" spans="1:12" x14ac:dyDescent="0.25">
      <c r="A458" s="11">
        <v>45518</v>
      </c>
      <c r="B458" s="1">
        <f t="shared" si="42"/>
        <v>8</v>
      </c>
      <c r="C458" s="1">
        <f t="shared" si="43"/>
        <v>2024</v>
      </c>
      <c r="D458" s="11">
        <v>45519</v>
      </c>
      <c r="E458" s="1">
        <f t="shared" si="44"/>
        <v>8</v>
      </c>
      <c r="F458" s="1">
        <f t="shared" si="45"/>
        <v>2024</v>
      </c>
      <c r="G458" s="9">
        <f t="shared" si="46"/>
        <v>1</v>
      </c>
      <c r="H458" s="9" t="str">
        <f t="shared" si="47"/>
        <v>No Prazo</v>
      </c>
      <c r="I458" s="1" t="s">
        <v>20</v>
      </c>
      <c r="J458" s="1" t="s">
        <v>10</v>
      </c>
      <c r="K458" s="1" t="s">
        <v>13</v>
      </c>
      <c r="L458" s="10">
        <v>1053.0305136956019</v>
      </c>
    </row>
    <row r="459" spans="1:12" x14ac:dyDescent="0.25">
      <c r="A459" s="11">
        <v>45518</v>
      </c>
      <c r="B459" s="1">
        <v>4</v>
      </c>
      <c r="C459" s="1">
        <v>2024</v>
      </c>
      <c r="D459" s="11">
        <v>45549</v>
      </c>
      <c r="E459" s="1">
        <v>4</v>
      </c>
      <c r="F459" s="1">
        <v>2024</v>
      </c>
      <c r="G459" s="9">
        <v>5</v>
      </c>
      <c r="H459" s="9" t="s">
        <v>22</v>
      </c>
      <c r="I459" s="1">
        <v>4</v>
      </c>
      <c r="J459" s="1" t="s">
        <v>11</v>
      </c>
      <c r="K459" s="1" t="s">
        <v>12</v>
      </c>
      <c r="L459" s="10">
        <v>28837.859122354337</v>
      </c>
    </row>
    <row r="460" spans="1:12" x14ac:dyDescent="0.25">
      <c r="A460" s="11">
        <v>45518</v>
      </c>
      <c r="B460" s="1">
        <f>MONTH(A460)</f>
        <v>8</v>
      </c>
      <c r="C460" s="1">
        <f>YEAR(A460)</f>
        <v>2024</v>
      </c>
      <c r="D460" s="11">
        <v>45519</v>
      </c>
      <c r="E460" s="1">
        <f>MONTH(D460)</f>
        <v>8</v>
      </c>
      <c r="F460" s="1">
        <f>YEAR(D460)</f>
        <v>2024</v>
      </c>
      <c r="G460" s="9">
        <f>D460-A460</f>
        <v>1</v>
      </c>
      <c r="H460" s="9" t="str">
        <f>IF(G460&lt;6,"No Prazo","Em Atraso")</f>
        <v>No Prazo</v>
      </c>
      <c r="I460" s="1" t="s">
        <v>20</v>
      </c>
      <c r="J460" s="1" t="s">
        <v>10</v>
      </c>
      <c r="K460" s="1" t="s">
        <v>13</v>
      </c>
      <c r="L460" s="10">
        <v>1053.0305136956019</v>
      </c>
    </row>
    <row r="461" spans="1:12" x14ac:dyDescent="0.25">
      <c r="A461" s="11">
        <v>45518</v>
      </c>
      <c r="B461" s="1">
        <v>4</v>
      </c>
      <c r="C461" s="1">
        <v>2024</v>
      </c>
      <c r="D461" s="11">
        <v>45549</v>
      </c>
      <c r="E461" s="1">
        <v>4</v>
      </c>
      <c r="F461" s="1">
        <v>2024</v>
      </c>
      <c r="G461" s="9">
        <v>5</v>
      </c>
      <c r="H461" s="9" t="s">
        <v>22</v>
      </c>
      <c r="I461" s="1">
        <v>4</v>
      </c>
      <c r="J461" s="1" t="s">
        <v>11</v>
      </c>
      <c r="K461" s="1" t="s">
        <v>12</v>
      </c>
      <c r="L461" s="10">
        <v>28837.859122354337</v>
      </c>
    </row>
    <row r="462" spans="1:12" x14ac:dyDescent="0.25">
      <c r="A462" s="11">
        <v>45519</v>
      </c>
      <c r="B462" s="1">
        <f t="shared" ref="B462:B493" si="48">MONTH(A462)</f>
        <v>8</v>
      </c>
      <c r="C462" s="1">
        <f t="shared" ref="C462:C493" si="49">YEAR(A462)</f>
        <v>2024</v>
      </c>
      <c r="D462" s="11">
        <v>45534</v>
      </c>
      <c r="E462" s="1">
        <f t="shared" ref="E462:E493" si="50">MONTH(D462)</f>
        <v>8</v>
      </c>
      <c r="F462" s="1">
        <f t="shared" ref="F462:F493" si="51">YEAR(D462)</f>
        <v>2024</v>
      </c>
      <c r="G462" s="9">
        <f t="shared" ref="G462:G493" si="52">D462-A462</f>
        <v>15</v>
      </c>
      <c r="H462" s="9" t="str">
        <f t="shared" ref="H462:H493" si="53">IF(G462&lt;6,"No Prazo","Em Atraso")</f>
        <v>Em Atraso</v>
      </c>
      <c r="I462" s="1" t="s">
        <v>20</v>
      </c>
      <c r="J462" s="1" t="s">
        <v>10</v>
      </c>
      <c r="K462" s="1" t="s">
        <v>12</v>
      </c>
      <c r="L462" s="10">
        <v>3405.1456496107025</v>
      </c>
    </row>
    <row r="463" spans="1:12" x14ac:dyDescent="0.25">
      <c r="A463" s="11">
        <v>45519</v>
      </c>
      <c r="B463" s="1">
        <f t="shared" si="48"/>
        <v>8</v>
      </c>
      <c r="C463" s="1">
        <f t="shared" si="49"/>
        <v>2024</v>
      </c>
      <c r="D463" s="11">
        <v>45534</v>
      </c>
      <c r="E463" s="1">
        <f t="shared" si="50"/>
        <v>8</v>
      </c>
      <c r="F463" s="1">
        <f t="shared" si="51"/>
        <v>2024</v>
      </c>
      <c r="G463" s="9">
        <f t="shared" si="52"/>
        <v>15</v>
      </c>
      <c r="H463" s="9" t="str">
        <f t="shared" si="53"/>
        <v>Em Atraso</v>
      </c>
      <c r="I463" s="1" t="s">
        <v>20</v>
      </c>
      <c r="J463" s="1" t="s">
        <v>10</v>
      </c>
      <c r="K463" s="1" t="s">
        <v>12</v>
      </c>
      <c r="L463" s="10">
        <v>3405.1456496107025</v>
      </c>
    </row>
    <row r="464" spans="1:12" x14ac:dyDescent="0.25">
      <c r="A464" s="11">
        <v>45520</v>
      </c>
      <c r="B464" s="1">
        <f t="shared" si="48"/>
        <v>8</v>
      </c>
      <c r="C464" s="1">
        <f t="shared" si="49"/>
        <v>2024</v>
      </c>
      <c r="D464" s="11">
        <v>45535</v>
      </c>
      <c r="E464" s="1">
        <f t="shared" si="50"/>
        <v>8</v>
      </c>
      <c r="F464" s="1">
        <f t="shared" si="51"/>
        <v>2024</v>
      </c>
      <c r="G464" s="9">
        <f t="shared" si="52"/>
        <v>15</v>
      </c>
      <c r="H464" s="9" t="str">
        <f t="shared" si="53"/>
        <v>Em Atraso</v>
      </c>
      <c r="I464" s="1" t="s">
        <v>20</v>
      </c>
      <c r="J464" s="1" t="s">
        <v>11</v>
      </c>
      <c r="K464" s="1" t="s">
        <v>13</v>
      </c>
      <c r="L464" s="10">
        <v>8949.1747466760226</v>
      </c>
    </row>
    <row r="465" spans="1:12" x14ac:dyDescent="0.25">
      <c r="A465" s="11">
        <v>45520</v>
      </c>
      <c r="B465" s="1">
        <f t="shared" si="48"/>
        <v>8</v>
      </c>
      <c r="C465" s="1">
        <f t="shared" si="49"/>
        <v>2024</v>
      </c>
      <c r="D465" s="11">
        <v>45535</v>
      </c>
      <c r="E465" s="1">
        <f t="shared" si="50"/>
        <v>8</v>
      </c>
      <c r="F465" s="1">
        <f t="shared" si="51"/>
        <v>2024</v>
      </c>
      <c r="G465" s="9">
        <f t="shared" si="52"/>
        <v>15</v>
      </c>
      <c r="H465" s="9" t="str">
        <f t="shared" si="53"/>
        <v>Em Atraso</v>
      </c>
      <c r="I465" s="1" t="s">
        <v>20</v>
      </c>
      <c r="J465" s="1" t="s">
        <v>11</v>
      </c>
      <c r="K465" s="1" t="s">
        <v>13</v>
      </c>
      <c r="L465" s="10">
        <v>8949.1747466760226</v>
      </c>
    </row>
    <row r="466" spans="1:12" x14ac:dyDescent="0.25">
      <c r="A466" s="11">
        <v>45521</v>
      </c>
      <c r="B466" s="1">
        <f t="shared" si="48"/>
        <v>8</v>
      </c>
      <c r="C466" s="1">
        <f t="shared" si="49"/>
        <v>2024</v>
      </c>
      <c r="D466" s="11">
        <v>45536</v>
      </c>
      <c r="E466" s="1">
        <f t="shared" si="50"/>
        <v>9</v>
      </c>
      <c r="F466" s="1">
        <f t="shared" si="51"/>
        <v>2024</v>
      </c>
      <c r="G466" s="9">
        <f t="shared" si="52"/>
        <v>15</v>
      </c>
      <c r="H466" s="9" t="str">
        <f t="shared" si="53"/>
        <v>Em Atraso</v>
      </c>
      <c r="I466" s="1" t="s">
        <v>20</v>
      </c>
      <c r="J466" s="1" t="s">
        <v>11</v>
      </c>
      <c r="K466" s="1" t="s">
        <v>13</v>
      </c>
      <c r="L466" s="10">
        <v>7843.9299558995872</v>
      </c>
    </row>
    <row r="467" spans="1:12" x14ac:dyDescent="0.25">
      <c r="A467" s="11">
        <v>45521</v>
      </c>
      <c r="B467" s="1">
        <f t="shared" si="48"/>
        <v>8</v>
      </c>
      <c r="C467" s="1">
        <f t="shared" si="49"/>
        <v>2024</v>
      </c>
      <c r="D467" s="11">
        <v>45536</v>
      </c>
      <c r="E467" s="1">
        <f t="shared" si="50"/>
        <v>9</v>
      </c>
      <c r="F467" s="1">
        <f t="shared" si="51"/>
        <v>2024</v>
      </c>
      <c r="G467" s="9">
        <f t="shared" si="52"/>
        <v>15</v>
      </c>
      <c r="H467" s="9" t="str">
        <f t="shared" si="53"/>
        <v>Em Atraso</v>
      </c>
      <c r="I467" s="1" t="s">
        <v>20</v>
      </c>
      <c r="J467" s="1" t="s">
        <v>11</v>
      </c>
      <c r="K467" s="1" t="s">
        <v>13</v>
      </c>
      <c r="L467" s="10">
        <v>7843.9299558995872</v>
      </c>
    </row>
    <row r="468" spans="1:12" x14ac:dyDescent="0.25">
      <c r="A468" s="11">
        <v>45522</v>
      </c>
      <c r="B468" s="1">
        <f t="shared" si="48"/>
        <v>8</v>
      </c>
      <c r="C468" s="1">
        <f t="shared" si="49"/>
        <v>2024</v>
      </c>
      <c r="D468" s="11">
        <v>45537</v>
      </c>
      <c r="E468" s="1">
        <f t="shared" si="50"/>
        <v>9</v>
      </c>
      <c r="F468" s="1">
        <f t="shared" si="51"/>
        <v>2024</v>
      </c>
      <c r="G468" s="9">
        <f t="shared" si="52"/>
        <v>15</v>
      </c>
      <c r="H468" s="9" t="str">
        <f t="shared" si="53"/>
        <v>Em Atraso</v>
      </c>
      <c r="I468" s="1" t="s">
        <v>20</v>
      </c>
      <c r="J468" s="1" t="s">
        <v>11</v>
      </c>
      <c r="K468" s="1" t="s">
        <v>13</v>
      </c>
      <c r="L468" s="10">
        <v>9786.0239672925582</v>
      </c>
    </row>
    <row r="469" spans="1:12" x14ac:dyDescent="0.25">
      <c r="A469" s="11">
        <v>45522</v>
      </c>
      <c r="B469" s="1">
        <f t="shared" si="48"/>
        <v>8</v>
      </c>
      <c r="C469" s="1">
        <f t="shared" si="49"/>
        <v>2024</v>
      </c>
      <c r="D469" s="11">
        <v>45537</v>
      </c>
      <c r="E469" s="1">
        <f t="shared" si="50"/>
        <v>9</v>
      </c>
      <c r="F469" s="1">
        <f t="shared" si="51"/>
        <v>2024</v>
      </c>
      <c r="G469" s="9">
        <f t="shared" si="52"/>
        <v>15</v>
      </c>
      <c r="H469" s="9" t="str">
        <f t="shared" si="53"/>
        <v>Em Atraso</v>
      </c>
      <c r="I469" s="1" t="s">
        <v>20</v>
      </c>
      <c r="J469" s="1" t="s">
        <v>11</v>
      </c>
      <c r="K469" s="1" t="s">
        <v>13</v>
      </c>
      <c r="L469" s="10">
        <v>9786.0239672925582</v>
      </c>
    </row>
    <row r="470" spans="1:12" x14ac:dyDescent="0.25">
      <c r="A470" s="11">
        <v>45523</v>
      </c>
      <c r="B470" s="1">
        <f t="shared" si="48"/>
        <v>8</v>
      </c>
      <c r="C470" s="1">
        <f t="shared" si="49"/>
        <v>2024</v>
      </c>
      <c r="D470" s="11">
        <v>45538</v>
      </c>
      <c r="E470" s="1">
        <f t="shared" si="50"/>
        <v>9</v>
      </c>
      <c r="F470" s="1">
        <f t="shared" si="51"/>
        <v>2024</v>
      </c>
      <c r="G470" s="9">
        <f t="shared" si="52"/>
        <v>15</v>
      </c>
      <c r="H470" s="9" t="str">
        <f t="shared" si="53"/>
        <v>Em Atraso</v>
      </c>
      <c r="I470" s="1" t="s">
        <v>20</v>
      </c>
      <c r="J470" s="1" t="s">
        <v>10</v>
      </c>
      <c r="K470" s="1" t="s">
        <v>13</v>
      </c>
      <c r="L470" s="10">
        <v>5207.4643756553405</v>
      </c>
    </row>
    <row r="471" spans="1:12" x14ac:dyDescent="0.25">
      <c r="A471" s="11">
        <v>45523</v>
      </c>
      <c r="B471" s="1">
        <f t="shared" si="48"/>
        <v>8</v>
      </c>
      <c r="C471" s="1">
        <f t="shared" si="49"/>
        <v>2024</v>
      </c>
      <c r="D471" s="11">
        <v>45538</v>
      </c>
      <c r="E471" s="1">
        <f t="shared" si="50"/>
        <v>9</v>
      </c>
      <c r="F471" s="1">
        <f t="shared" si="51"/>
        <v>2024</v>
      </c>
      <c r="G471" s="9">
        <f t="shared" si="52"/>
        <v>15</v>
      </c>
      <c r="H471" s="9" t="str">
        <f t="shared" si="53"/>
        <v>Em Atraso</v>
      </c>
      <c r="I471" s="1" t="s">
        <v>20</v>
      </c>
      <c r="J471" s="1" t="s">
        <v>10</v>
      </c>
      <c r="K471" s="1" t="s">
        <v>13</v>
      </c>
      <c r="L471" s="10">
        <v>5207.4643756553405</v>
      </c>
    </row>
    <row r="472" spans="1:12" x14ac:dyDescent="0.25">
      <c r="A472" s="11">
        <v>45524</v>
      </c>
      <c r="B472" s="1">
        <f t="shared" si="48"/>
        <v>8</v>
      </c>
      <c r="C472" s="1">
        <f t="shared" si="49"/>
        <v>2024</v>
      </c>
      <c r="D472" s="11">
        <v>45539</v>
      </c>
      <c r="E472" s="1">
        <f t="shared" si="50"/>
        <v>9</v>
      </c>
      <c r="F472" s="1">
        <f t="shared" si="51"/>
        <v>2024</v>
      </c>
      <c r="G472" s="9">
        <f t="shared" si="52"/>
        <v>15</v>
      </c>
      <c r="H472" s="9" t="str">
        <f t="shared" si="53"/>
        <v>Em Atraso</v>
      </c>
      <c r="I472" s="1" t="s">
        <v>20</v>
      </c>
      <c r="J472" s="1" t="s">
        <v>11</v>
      </c>
      <c r="K472" s="1" t="s">
        <v>13</v>
      </c>
      <c r="L472" s="10">
        <v>5776.2769961637314</v>
      </c>
    </row>
    <row r="473" spans="1:12" x14ac:dyDescent="0.25">
      <c r="A473" s="11">
        <v>45524</v>
      </c>
      <c r="B473" s="1">
        <f t="shared" si="48"/>
        <v>8</v>
      </c>
      <c r="C473" s="1">
        <f t="shared" si="49"/>
        <v>2024</v>
      </c>
      <c r="D473" s="11">
        <v>45539</v>
      </c>
      <c r="E473" s="1">
        <f t="shared" si="50"/>
        <v>9</v>
      </c>
      <c r="F473" s="1">
        <f t="shared" si="51"/>
        <v>2024</v>
      </c>
      <c r="G473" s="9">
        <f t="shared" si="52"/>
        <v>15</v>
      </c>
      <c r="H473" s="9" t="str">
        <f t="shared" si="53"/>
        <v>Em Atraso</v>
      </c>
      <c r="I473" s="1" t="s">
        <v>20</v>
      </c>
      <c r="J473" s="1" t="s">
        <v>11</v>
      </c>
      <c r="K473" s="1" t="s">
        <v>13</v>
      </c>
      <c r="L473" s="10">
        <v>5776.2769961637314</v>
      </c>
    </row>
    <row r="474" spans="1:12" x14ac:dyDescent="0.25">
      <c r="A474" s="11">
        <v>45525</v>
      </c>
      <c r="B474" s="1">
        <f t="shared" si="48"/>
        <v>8</v>
      </c>
      <c r="C474" s="1">
        <f t="shared" si="49"/>
        <v>2024</v>
      </c>
      <c r="D474" s="11">
        <v>45540</v>
      </c>
      <c r="E474" s="1">
        <f t="shared" si="50"/>
        <v>9</v>
      </c>
      <c r="F474" s="1">
        <f t="shared" si="51"/>
        <v>2024</v>
      </c>
      <c r="G474" s="9">
        <f t="shared" si="52"/>
        <v>15</v>
      </c>
      <c r="H474" s="9" t="str">
        <f t="shared" si="53"/>
        <v>Em Atraso</v>
      </c>
      <c r="I474" s="1" t="s">
        <v>20</v>
      </c>
      <c r="J474" s="1" t="s">
        <v>10</v>
      </c>
      <c r="K474" s="1" t="s">
        <v>13</v>
      </c>
      <c r="L474" s="10">
        <v>8018.3606556964924</v>
      </c>
    </row>
    <row r="475" spans="1:12" x14ac:dyDescent="0.25">
      <c r="A475" s="11">
        <v>45525</v>
      </c>
      <c r="B475" s="1">
        <f t="shared" si="48"/>
        <v>8</v>
      </c>
      <c r="C475" s="1">
        <f t="shared" si="49"/>
        <v>2024</v>
      </c>
      <c r="D475" s="11">
        <v>45540</v>
      </c>
      <c r="E475" s="1">
        <f t="shared" si="50"/>
        <v>9</v>
      </c>
      <c r="F475" s="1">
        <f t="shared" si="51"/>
        <v>2024</v>
      </c>
      <c r="G475" s="9">
        <f t="shared" si="52"/>
        <v>15</v>
      </c>
      <c r="H475" s="9" t="str">
        <f t="shared" si="53"/>
        <v>Em Atraso</v>
      </c>
      <c r="I475" s="1" t="s">
        <v>20</v>
      </c>
      <c r="J475" s="1" t="s">
        <v>10</v>
      </c>
      <c r="K475" s="1" t="s">
        <v>13</v>
      </c>
      <c r="L475" s="10">
        <v>8018.3606556964924</v>
      </c>
    </row>
    <row r="476" spans="1:12" x14ac:dyDescent="0.25">
      <c r="A476" s="11">
        <v>45526</v>
      </c>
      <c r="B476" s="1">
        <f t="shared" si="48"/>
        <v>8</v>
      </c>
      <c r="C476" s="1">
        <f t="shared" si="49"/>
        <v>2024</v>
      </c>
      <c r="D476" s="11">
        <v>45534</v>
      </c>
      <c r="E476" s="1">
        <f t="shared" si="50"/>
        <v>8</v>
      </c>
      <c r="F476" s="1">
        <f t="shared" si="51"/>
        <v>2024</v>
      </c>
      <c r="G476" s="9">
        <f t="shared" si="52"/>
        <v>8</v>
      </c>
      <c r="H476" s="9" t="str">
        <f t="shared" si="53"/>
        <v>Em Atraso</v>
      </c>
      <c r="I476" s="1" t="s">
        <v>20</v>
      </c>
      <c r="J476" s="1" t="s">
        <v>11</v>
      </c>
      <c r="K476" s="1" t="s">
        <v>13</v>
      </c>
      <c r="L476" s="10">
        <v>7942.8953094123071</v>
      </c>
    </row>
    <row r="477" spans="1:12" x14ac:dyDescent="0.25">
      <c r="A477" s="11">
        <v>45526</v>
      </c>
      <c r="B477" s="1">
        <f t="shared" si="48"/>
        <v>8</v>
      </c>
      <c r="C477" s="1">
        <f t="shared" si="49"/>
        <v>2024</v>
      </c>
      <c r="D477" s="11">
        <v>45534</v>
      </c>
      <c r="E477" s="1">
        <f t="shared" si="50"/>
        <v>8</v>
      </c>
      <c r="F477" s="1">
        <f t="shared" si="51"/>
        <v>2024</v>
      </c>
      <c r="G477" s="9">
        <f t="shared" si="52"/>
        <v>8</v>
      </c>
      <c r="H477" s="9" t="str">
        <f t="shared" si="53"/>
        <v>Em Atraso</v>
      </c>
      <c r="I477" s="1" t="s">
        <v>20</v>
      </c>
      <c r="J477" s="1" t="s">
        <v>11</v>
      </c>
      <c r="K477" s="1" t="s">
        <v>13</v>
      </c>
      <c r="L477" s="10">
        <v>7942.8953094123071</v>
      </c>
    </row>
    <row r="478" spans="1:12" x14ac:dyDescent="0.25">
      <c r="A478" s="11">
        <v>45527</v>
      </c>
      <c r="B478" s="1">
        <f t="shared" si="48"/>
        <v>8</v>
      </c>
      <c r="C478" s="1">
        <f t="shared" si="49"/>
        <v>2024</v>
      </c>
      <c r="D478" s="11">
        <v>45535</v>
      </c>
      <c r="E478" s="1">
        <f t="shared" si="50"/>
        <v>8</v>
      </c>
      <c r="F478" s="1">
        <f t="shared" si="51"/>
        <v>2024</v>
      </c>
      <c r="G478" s="9">
        <f t="shared" si="52"/>
        <v>8</v>
      </c>
      <c r="H478" s="9" t="str">
        <f t="shared" si="53"/>
        <v>Em Atraso</v>
      </c>
      <c r="I478" s="1" t="s">
        <v>20</v>
      </c>
      <c r="J478" s="1" t="s">
        <v>10</v>
      </c>
      <c r="K478" s="1" t="s">
        <v>12</v>
      </c>
      <c r="L478" s="10">
        <v>8243.3064537400114</v>
      </c>
    </row>
    <row r="479" spans="1:12" x14ac:dyDescent="0.25">
      <c r="A479" s="11">
        <v>45527</v>
      </c>
      <c r="B479" s="1">
        <f t="shared" si="48"/>
        <v>8</v>
      </c>
      <c r="C479" s="1">
        <f t="shared" si="49"/>
        <v>2024</v>
      </c>
      <c r="D479" s="11">
        <v>45535</v>
      </c>
      <c r="E479" s="1">
        <f t="shared" si="50"/>
        <v>8</v>
      </c>
      <c r="F479" s="1">
        <f t="shared" si="51"/>
        <v>2024</v>
      </c>
      <c r="G479" s="9">
        <f t="shared" si="52"/>
        <v>8</v>
      </c>
      <c r="H479" s="9" t="str">
        <f t="shared" si="53"/>
        <v>Em Atraso</v>
      </c>
      <c r="I479" s="1" t="s">
        <v>20</v>
      </c>
      <c r="J479" s="1" t="s">
        <v>10</v>
      </c>
      <c r="K479" s="1" t="s">
        <v>12</v>
      </c>
      <c r="L479" s="10">
        <v>8243.3064537400114</v>
      </c>
    </row>
    <row r="480" spans="1:12" x14ac:dyDescent="0.25">
      <c r="A480" s="11">
        <v>45528</v>
      </c>
      <c r="B480" s="1">
        <f t="shared" si="48"/>
        <v>8</v>
      </c>
      <c r="C480" s="1">
        <f t="shared" si="49"/>
        <v>2024</v>
      </c>
      <c r="D480" s="11">
        <v>45536</v>
      </c>
      <c r="E480" s="1">
        <f t="shared" si="50"/>
        <v>9</v>
      </c>
      <c r="F480" s="1">
        <f t="shared" si="51"/>
        <v>2024</v>
      </c>
      <c r="G480" s="9">
        <f t="shared" si="52"/>
        <v>8</v>
      </c>
      <c r="H480" s="9" t="str">
        <f t="shared" si="53"/>
        <v>Em Atraso</v>
      </c>
      <c r="I480" s="1" t="s">
        <v>20</v>
      </c>
      <c r="J480" s="1" t="s">
        <v>11</v>
      </c>
      <c r="K480" s="1" t="s">
        <v>13</v>
      </c>
      <c r="L480" s="10">
        <v>433.61937834917705</v>
      </c>
    </row>
    <row r="481" spans="1:12" x14ac:dyDescent="0.25">
      <c r="A481" s="11">
        <v>45528</v>
      </c>
      <c r="B481" s="1">
        <f t="shared" si="48"/>
        <v>8</v>
      </c>
      <c r="C481" s="1">
        <f t="shared" si="49"/>
        <v>2024</v>
      </c>
      <c r="D481" s="11">
        <v>45536</v>
      </c>
      <c r="E481" s="1">
        <f t="shared" si="50"/>
        <v>9</v>
      </c>
      <c r="F481" s="1">
        <f t="shared" si="51"/>
        <v>2024</v>
      </c>
      <c r="G481" s="9">
        <f t="shared" si="52"/>
        <v>8</v>
      </c>
      <c r="H481" s="9" t="str">
        <f t="shared" si="53"/>
        <v>Em Atraso</v>
      </c>
      <c r="I481" s="1" t="s">
        <v>20</v>
      </c>
      <c r="J481" s="1" t="s">
        <v>11</v>
      </c>
      <c r="K481" s="1" t="s">
        <v>13</v>
      </c>
      <c r="L481" s="10">
        <v>433.61937834917705</v>
      </c>
    </row>
    <row r="482" spans="1:12" x14ac:dyDescent="0.25">
      <c r="A482" s="11">
        <v>45529</v>
      </c>
      <c r="B482" s="1">
        <f t="shared" si="48"/>
        <v>8</v>
      </c>
      <c r="C482" s="1">
        <f t="shared" si="49"/>
        <v>2024</v>
      </c>
      <c r="D482" s="11">
        <v>45537</v>
      </c>
      <c r="E482" s="1">
        <f t="shared" si="50"/>
        <v>9</v>
      </c>
      <c r="F482" s="1">
        <f t="shared" si="51"/>
        <v>2024</v>
      </c>
      <c r="G482" s="9">
        <f t="shared" si="52"/>
        <v>8</v>
      </c>
      <c r="H482" s="9" t="str">
        <f t="shared" si="53"/>
        <v>Em Atraso</v>
      </c>
      <c r="I482" s="1">
        <v>86</v>
      </c>
      <c r="J482" s="1" t="s">
        <v>10</v>
      </c>
      <c r="K482" s="1" t="s">
        <v>12</v>
      </c>
      <c r="L482" s="10">
        <v>264.54722986086421</v>
      </c>
    </row>
    <row r="483" spans="1:12" x14ac:dyDescent="0.25">
      <c r="A483" s="11">
        <v>45529</v>
      </c>
      <c r="B483" s="1">
        <f t="shared" si="48"/>
        <v>8</v>
      </c>
      <c r="C483" s="1">
        <f t="shared" si="49"/>
        <v>2024</v>
      </c>
      <c r="D483" s="11">
        <v>45537</v>
      </c>
      <c r="E483" s="1">
        <f t="shared" si="50"/>
        <v>9</v>
      </c>
      <c r="F483" s="1">
        <f t="shared" si="51"/>
        <v>2024</v>
      </c>
      <c r="G483" s="9">
        <f t="shared" si="52"/>
        <v>8</v>
      </c>
      <c r="H483" s="9" t="str">
        <f t="shared" si="53"/>
        <v>Em Atraso</v>
      </c>
      <c r="I483" s="1">
        <v>86</v>
      </c>
      <c r="J483" s="1" t="s">
        <v>10</v>
      </c>
      <c r="K483" s="1" t="s">
        <v>12</v>
      </c>
      <c r="L483" s="10">
        <v>264.54722986086421</v>
      </c>
    </row>
    <row r="484" spans="1:12" x14ac:dyDescent="0.25">
      <c r="A484" s="11">
        <v>45530</v>
      </c>
      <c r="B484" s="1">
        <f t="shared" si="48"/>
        <v>8</v>
      </c>
      <c r="C484" s="1">
        <f t="shared" si="49"/>
        <v>2024</v>
      </c>
      <c r="D484" s="11">
        <v>45538</v>
      </c>
      <c r="E484" s="1">
        <f t="shared" si="50"/>
        <v>9</v>
      </c>
      <c r="F484" s="1">
        <f t="shared" si="51"/>
        <v>2024</v>
      </c>
      <c r="G484" s="9">
        <f t="shared" si="52"/>
        <v>8</v>
      </c>
      <c r="H484" s="9" t="str">
        <f t="shared" si="53"/>
        <v>Em Atraso</v>
      </c>
      <c r="I484" s="1" t="s">
        <v>21</v>
      </c>
      <c r="J484" s="1" t="s">
        <v>11</v>
      </c>
      <c r="K484" s="1" t="s">
        <v>13</v>
      </c>
      <c r="L484" s="10">
        <v>9328.8930270276214</v>
      </c>
    </row>
    <row r="485" spans="1:12" x14ac:dyDescent="0.25">
      <c r="A485" s="11">
        <v>45530</v>
      </c>
      <c r="B485" s="1">
        <f t="shared" si="48"/>
        <v>8</v>
      </c>
      <c r="C485" s="1">
        <f t="shared" si="49"/>
        <v>2024</v>
      </c>
      <c r="D485" s="11">
        <v>45538</v>
      </c>
      <c r="E485" s="1">
        <f t="shared" si="50"/>
        <v>9</v>
      </c>
      <c r="F485" s="1">
        <f t="shared" si="51"/>
        <v>2024</v>
      </c>
      <c r="G485" s="9">
        <f t="shared" si="52"/>
        <v>8</v>
      </c>
      <c r="H485" s="9" t="str">
        <f t="shared" si="53"/>
        <v>Em Atraso</v>
      </c>
      <c r="I485" s="1" t="s">
        <v>21</v>
      </c>
      <c r="J485" s="1" t="s">
        <v>11</v>
      </c>
      <c r="K485" s="1" t="s">
        <v>13</v>
      </c>
      <c r="L485" s="10">
        <v>9328.8930270276214</v>
      </c>
    </row>
    <row r="486" spans="1:12" x14ac:dyDescent="0.25">
      <c r="A486" s="11">
        <v>45531</v>
      </c>
      <c r="B486" s="1">
        <f t="shared" si="48"/>
        <v>8</v>
      </c>
      <c r="C486" s="1">
        <f t="shared" si="49"/>
        <v>2024</v>
      </c>
      <c r="D486" s="11">
        <v>45539</v>
      </c>
      <c r="E486" s="1">
        <f t="shared" si="50"/>
        <v>9</v>
      </c>
      <c r="F486" s="1">
        <f t="shared" si="51"/>
        <v>2024</v>
      </c>
      <c r="G486" s="9">
        <f t="shared" si="52"/>
        <v>8</v>
      </c>
      <c r="H486" s="9" t="str">
        <f t="shared" si="53"/>
        <v>Em Atraso</v>
      </c>
      <c r="I486" s="1" t="s">
        <v>20</v>
      </c>
      <c r="J486" s="1" t="s">
        <v>10</v>
      </c>
      <c r="K486" s="1" t="s">
        <v>12</v>
      </c>
      <c r="L486" s="10">
        <v>1318.3353220535021</v>
      </c>
    </row>
    <row r="487" spans="1:12" x14ac:dyDescent="0.25">
      <c r="A487" s="11">
        <v>45531</v>
      </c>
      <c r="B487" s="1">
        <f t="shared" si="48"/>
        <v>8</v>
      </c>
      <c r="C487" s="1">
        <f t="shared" si="49"/>
        <v>2024</v>
      </c>
      <c r="D487" s="11">
        <v>45539</v>
      </c>
      <c r="E487" s="1">
        <f t="shared" si="50"/>
        <v>9</v>
      </c>
      <c r="F487" s="1">
        <f t="shared" si="51"/>
        <v>2024</v>
      </c>
      <c r="G487" s="9">
        <f t="shared" si="52"/>
        <v>8</v>
      </c>
      <c r="H487" s="9" t="str">
        <f t="shared" si="53"/>
        <v>Em Atraso</v>
      </c>
      <c r="I487" s="1" t="s">
        <v>20</v>
      </c>
      <c r="J487" s="1" t="s">
        <v>10</v>
      </c>
      <c r="K487" s="1" t="s">
        <v>12</v>
      </c>
      <c r="L487" s="10">
        <v>1318.3353220535021</v>
      </c>
    </row>
    <row r="488" spans="1:12" x14ac:dyDescent="0.25">
      <c r="A488" s="11">
        <v>45532</v>
      </c>
      <c r="B488" s="1">
        <f t="shared" si="48"/>
        <v>8</v>
      </c>
      <c r="C488" s="1">
        <f t="shared" si="49"/>
        <v>2024</v>
      </c>
      <c r="D488" s="11">
        <v>45540</v>
      </c>
      <c r="E488" s="1">
        <f t="shared" si="50"/>
        <v>9</v>
      </c>
      <c r="F488" s="1">
        <f t="shared" si="51"/>
        <v>2024</v>
      </c>
      <c r="G488" s="9">
        <f t="shared" si="52"/>
        <v>8</v>
      </c>
      <c r="H488" s="9" t="str">
        <f t="shared" si="53"/>
        <v>Em Atraso</v>
      </c>
      <c r="I488" s="1">
        <v>86</v>
      </c>
      <c r="J488" s="1" t="s">
        <v>10</v>
      </c>
      <c r="K488" s="1" t="s">
        <v>13</v>
      </c>
      <c r="L488" s="10">
        <v>4988.9707145149787</v>
      </c>
    </row>
    <row r="489" spans="1:12" x14ac:dyDescent="0.25">
      <c r="A489" s="11">
        <v>45532</v>
      </c>
      <c r="B489" s="1">
        <f t="shared" si="48"/>
        <v>8</v>
      </c>
      <c r="C489" s="1">
        <f t="shared" si="49"/>
        <v>2024</v>
      </c>
      <c r="D489" s="11">
        <v>45540</v>
      </c>
      <c r="E489" s="1">
        <f t="shared" si="50"/>
        <v>9</v>
      </c>
      <c r="F489" s="1">
        <f t="shared" si="51"/>
        <v>2024</v>
      </c>
      <c r="G489" s="9">
        <f t="shared" si="52"/>
        <v>8</v>
      </c>
      <c r="H489" s="9" t="str">
        <f t="shared" si="53"/>
        <v>Em Atraso</v>
      </c>
      <c r="I489" s="1">
        <v>86</v>
      </c>
      <c r="J489" s="1" t="s">
        <v>10</v>
      </c>
      <c r="K489" s="1" t="s">
        <v>13</v>
      </c>
      <c r="L489" s="10">
        <v>4988.9707145149787</v>
      </c>
    </row>
    <row r="490" spans="1:12" x14ac:dyDescent="0.25">
      <c r="A490" s="11">
        <v>45533</v>
      </c>
      <c r="B490" s="1">
        <f t="shared" si="48"/>
        <v>8</v>
      </c>
      <c r="C490" s="1">
        <f t="shared" si="49"/>
        <v>2024</v>
      </c>
      <c r="D490" s="11">
        <v>45534</v>
      </c>
      <c r="E490" s="1">
        <f t="shared" si="50"/>
        <v>8</v>
      </c>
      <c r="F490" s="1">
        <f t="shared" si="51"/>
        <v>2024</v>
      </c>
      <c r="G490" s="9">
        <f t="shared" si="52"/>
        <v>1</v>
      </c>
      <c r="H490" s="9" t="str">
        <f t="shared" si="53"/>
        <v>No Prazo</v>
      </c>
      <c r="I490" s="1" t="s">
        <v>21</v>
      </c>
      <c r="J490" s="1" t="s">
        <v>10</v>
      </c>
      <c r="K490" s="1" t="s">
        <v>12</v>
      </c>
      <c r="L490" s="10">
        <v>7024.9254407868857</v>
      </c>
    </row>
    <row r="491" spans="1:12" x14ac:dyDescent="0.25">
      <c r="A491" s="11">
        <v>45533</v>
      </c>
      <c r="B491" s="1">
        <f t="shared" si="48"/>
        <v>8</v>
      </c>
      <c r="C491" s="1">
        <f t="shared" si="49"/>
        <v>2024</v>
      </c>
      <c r="D491" s="11">
        <v>45534</v>
      </c>
      <c r="E491" s="1">
        <f t="shared" si="50"/>
        <v>8</v>
      </c>
      <c r="F491" s="1">
        <f t="shared" si="51"/>
        <v>2024</v>
      </c>
      <c r="G491" s="9">
        <f t="shared" si="52"/>
        <v>1</v>
      </c>
      <c r="H491" s="9" t="str">
        <f t="shared" si="53"/>
        <v>No Prazo</v>
      </c>
      <c r="I491" s="1" t="s">
        <v>21</v>
      </c>
      <c r="J491" s="1" t="s">
        <v>10</v>
      </c>
      <c r="K491" s="1" t="s">
        <v>12</v>
      </c>
      <c r="L491" s="10">
        <v>7024.9254407868857</v>
      </c>
    </row>
    <row r="492" spans="1:12" x14ac:dyDescent="0.25">
      <c r="A492" s="11">
        <v>45534</v>
      </c>
      <c r="B492" s="1">
        <f t="shared" si="48"/>
        <v>8</v>
      </c>
      <c r="C492" s="1">
        <f t="shared" si="49"/>
        <v>2024</v>
      </c>
      <c r="D492" s="11">
        <v>45535</v>
      </c>
      <c r="E492" s="1">
        <f t="shared" si="50"/>
        <v>8</v>
      </c>
      <c r="F492" s="1">
        <f t="shared" si="51"/>
        <v>2024</v>
      </c>
      <c r="G492" s="9">
        <f t="shared" si="52"/>
        <v>1</v>
      </c>
      <c r="H492" s="9" t="str">
        <f t="shared" si="53"/>
        <v>No Prazo</v>
      </c>
      <c r="I492" s="1">
        <v>5</v>
      </c>
      <c r="J492" s="1" t="s">
        <v>10</v>
      </c>
      <c r="K492" s="1" t="s">
        <v>13</v>
      </c>
      <c r="L492" s="10">
        <v>1094.610435130845</v>
      </c>
    </row>
    <row r="493" spans="1:12" x14ac:dyDescent="0.25">
      <c r="A493" s="11">
        <v>45534</v>
      </c>
      <c r="B493" s="1">
        <f t="shared" si="48"/>
        <v>8</v>
      </c>
      <c r="C493" s="1">
        <f t="shared" si="49"/>
        <v>2024</v>
      </c>
      <c r="D493" s="11">
        <v>45535</v>
      </c>
      <c r="E493" s="1">
        <f t="shared" si="50"/>
        <v>8</v>
      </c>
      <c r="F493" s="1">
        <f t="shared" si="51"/>
        <v>2024</v>
      </c>
      <c r="G493" s="9">
        <f t="shared" si="52"/>
        <v>1</v>
      </c>
      <c r="H493" s="9" t="str">
        <f t="shared" si="53"/>
        <v>No Prazo</v>
      </c>
      <c r="I493" s="1">
        <v>5</v>
      </c>
      <c r="J493" s="1" t="s">
        <v>10</v>
      </c>
      <c r="K493" s="1" t="s">
        <v>13</v>
      </c>
      <c r="L493" s="10">
        <v>1094.610435130845</v>
      </c>
    </row>
    <row r="494" spans="1:12" x14ac:dyDescent="0.25">
      <c r="A494" s="11">
        <v>45535</v>
      </c>
      <c r="B494" s="1">
        <f t="shared" ref="B494:B525" si="54">MONTH(A494)</f>
        <v>8</v>
      </c>
      <c r="C494" s="1">
        <f t="shared" ref="C494:C522" si="55">YEAR(A494)</f>
        <v>2024</v>
      </c>
      <c r="D494" s="11">
        <v>45536</v>
      </c>
      <c r="E494" s="1">
        <f t="shared" ref="E494:E525" si="56">MONTH(D494)</f>
        <v>9</v>
      </c>
      <c r="F494" s="1">
        <f t="shared" ref="F494:F522" si="57">YEAR(D494)</f>
        <v>2024</v>
      </c>
      <c r="G494" s="9">
        <f t="shared" ref="G494:G522" si="58">D494-A494</f>
        <v>1</v>
      </c>
      <c r="H494" s="9" t="str">
        <f t="shared" ref="H494:H525" si="59">IF(G494&lt;6,"No Prazo","Em Atraso")</f>
        <v>No Prazo</v>
      </c>
      <c r="I494" s="1">
        <v>5</v>
      </c>
      <c r="J494" s="1" t="s">
        <v>10</v>
      </c>
      <c r="K494" s="1" t="s">
        <v>12</v>
      </c>
      <c r="L494" s="10">
        <v>6183.0332463780014</v>
      </c>
    </row>
    <row r="495" spans="1:12" x14ac:dyDescent="0.25">
      <c r="A495" s="11">
        <v>45535</v>
      </c>
      <c r="B495" s="1">
        <f t="shared" si="54"/>
        <v>8</v>
      </c>
      <c r="C495" s="1">
        <f t="shared" si="55"/>
        <v>2024</v>
      </c>
      <c r="D495" s="11">
        <v>45536</v>
      </c>
      <c r="E495" s="1">
        <f t="shared" si="56"/>
        <v>9</v>
      </c>
      <c r="F495" s="1">
        <f t="shared" si="57"/>
        <v>2024</v>
      </c>
      <c r="G495" s="9">
        <f t="shared" si="58"/>
        <v>1</v>
      </c>
      <c r="H495" s="9" t="str">
        <f t="shared" si="59"/>
        <v>No Prazo</v>
      </c>
      <c r="I495" s="1">
        <v>5</v>
      </c>
      <c r="J495" s="1" t="s">
        <v>10</v>
      </c>
      <c r="K495" s="1" t="s">
        <v>12</v>
      </c>
      <c r="L495" s="10">
        <v>6183.0332463780014</v>
      </c>
    </row>
    <row r="496" spans="1:12" x14ac:dyDescent="0.25">
      <c r="A496" s="11">
        <v>45536</v>
      </c>
      <c r="B496" s="1">
        <f t="shared" si="54"/>
        <v>9</v>
      </c>
      <c r="C496" s="1">
        <f t="shared" si="55"/>
        <v>2024</v>
      </c>
      <c r="D496" s="11">
        <v>45537</v>
      </c>
      <c r="E496" s="1">
        <f t="shared" si="56"/>
        <v>9</v>
      </c>
      <c r="F496" s="1">
        <f t="shared" si="57"/>
        <v>2024</v>
      </c>
      <c r="G496" s="9">
        <f t="shared" si="58"/>
        <v>1</v>
      </c>
      <c r="H496" s="9" t="str">
        <f t="shared" si="59"/>
        <v>No Prazo</v>
      </c>
      <c r="I496" s="1">
        <v>23</v>
      </c>
      <c r="J496" s="1" t="s">
        <v>10</v>
      </c>
      <c r="K496" s="1" t="s">
        <v>13</v>
      </c>
      <c r="L496" s="10">
        <v>3947.0632090874792</v>
      </c>
    </row>
    <row r="497" spans="1:12" x14ac:dyDescent="0.25">
      <c r="A497" s="11">
        <v>45536</v>
      </c>
      <c r="B497" s="1">
        <f t="shared" si="54"/>
        <v>9</v>
      </c>
      <c r="C497" s="1">
        <f t="shared" si="55"/>
        <v>2024</v>
      </c>
      <c r="D497" s="11">
        <v>45537</v>
      </c>
      <c r="E497" s="1">
        <f t="shared" si="56"/>
        <v>9</v>
      </c>
      <c r="F497" s="1">
        <f t="shared" si="57"/>
        <v>2024</v>
      </c>
      <c r="G497" s="9">
        <f t="shared" si="58"/>
        <v>1</v>
      </c>
      <c r="H497" s="9" t="str">
        <f t="shared" si="59"/>
        <v>No Prazo</v>
      </c>
      <c r="I497" s="1">
        <v>23</v>
      </c>
      <c r="J497" s="1" t="s">
        <v>10</v>
      </c>
      <c r="K497" s="1" t="s">
        <v>13</v>
      </c>
      <c r="L497" s="10">
        <v>3947.0632090874792</v>
      </c>
    </row>
    <row r="498" spans="1:12" x14ac:dyDescent="0.25">
      <c r="A498" s="11">
        <v>45537</v>
      </c>
      <c r="B498" s="1">
        <f t="shared" si="54"/>
        <v>9</v>
      </c>
      <c r="C498" s="1">
        <f t="shared" si="55"/>
        <v>2024</v>
      </c>
      <c r="D498" s="11">
        <v>45538</v>
      </c>
      <c r="E498" s="1">
        <f t="shared" si="56"/>
        <v>9</v>
      </c>
      <c r="F498" s="1">
        <f t="shared" si="57"/>
        <v>2024</v>
      </c>
      <c r="G498" s="9">
        <f t="shared" si="58"/>
        <v>1</v>
      </c>
      <c r="H498" s="9" t="str">
        <f t="shared" si="59"/>
        <v>No Prazo</v>
      </c>
      <c r="I498" s="1">
        <v>23</v>
      </c>
      <c r="J498" s="1" t="s">
        <v>10</v>
      </c>
      <c r="K498" s="1" t="s">
        <v>12</v>
      </c>
      <c r="L498" s="10">
        <v>5139.4709250361002</v>
      </c>
    </row>
    <row r="499" spans="1:12" x14ac:dyDescent="0.25">
      <c r="A499" s="11">
        <v>45537</v>
      </c>
      <c r="B499" s="1">
        <f t="shared" si="54"/>
        <v>9</v>
      </c>
      <c r="C499" s="1">
        <f t="shared" si="55"/>
        <v>2024</v>
      </c>
      <c r="D499" s="11">
        <v>45538</v>
      </c>
      <c r="E499" s="1">
        <f t="shared" si="56"/>
        <v>9</v>
      </c>
      <c r="F499" s="1">
        <f t="shared" si="57"/>
        <v>2024</v>
      </c>
      <c r="G499" s="9">
        <f t="shared" si="58"/>
        <v>1</v>
      </c>
      <c r="H499" s="9" t="str">
        <f t="shared" si="59"/>
        <v>No Prazo</v>
      </c>
      <c r="I499" s="1">
        <v>23</v>
      </c>
      <c r="J499" s="1" t="s">
        <v>10</v>
      </c>
      <c r="K499" s="1" t="s">
        <v>12</v>
      </c>
      <c r="L499" s="10">
        <v>5139.4709250361002</v>
      </c>
    </row>
    <row r="500" spans="1:12" x14ac:dyDescent="0.25">
      <c r="A500" s="11">
        <v>45538</v>
      </c>
      <c r="B500" s="1">
        <f t="shared" si="54"/>
        <v>9</v>
      </c>
      <c r="C500" s="1">
        <f t="shared" si="55"/>
        <v>2024</v>
      </c>
      <c r="D500" s="11">
        <v>45539</v>
      </c>
      <c r="E500" s="1">
        <f t="shared" si="56"/>
        <v>9</v>
      </c>
      <c r="F500" s="1">
        <f t="shared" si="57"/>
        <v>2024</v>
      </c>
      <c r="G500" s="9">
        <f t="shared" si="58"/>
        <v>1</v>
      </c>
      <c r="H500" s="9" t="str">
        <f t="shared" si="59"/>
        <v>No Prazo</v>
      </c>
      <c r="I500" s="1">
        <v>2</v>
      </c>
      <c r="J500" s="1" t="s">
        <v>10</v>
      </c>
      <c r="K500" s="1" t="s">
        <v>13</v>
      </c>
      <c r="L500" s="10">
        <v>2649.8281498702027</v>
      </c>
    </row>
    <row r="501" spans="1:12" x14ac:dyDescent="0.25">
      <c r="A501" s="11">
        <v>45538</v>
      </c>
      <c r="B501" s="1">
        <f t="shared" si="54"/>
        <v>9</v>
      </c>
      <c r="C501" s="1">
        <f t="shared" si="55"/>
        <v>2024</v>
      </c>
      <c r="D501" s="11">
        <v>45539</v>
      </c>
      <c r="E501" s="1">
        <f t="shared" si="56"/>
        <v>9</v>
      </c>
      <c r="F501" s="1">
        <f t="shared" si="57"/>
        <v>2024</v>
      </c>
      <c r="G501" s="9">
        <f t="shared" si="58"/>
        <v>1</v>
      </c>
      <c r="H501" s="9" t="str">
        <f t="shared" si="59"/>
        <v>No Prazo</v>
      </c>
      <c r="I501" s="1">
        <v>2</v>
      </c>
      <c r="J501" s="1" t="s">
        <v>10</v>
      </c>
      <c r="K501" s="1" t="s">
        <v>13</v>
      </c>
      <c r="L501" s="10">
        <v>2649.8281498702027</v>
      </c>
    </row>
    <row r="502" spans="1:12" x14ac:dyDescent="0.25">
      <c r="A502" s="11">
        <v>45539</v>
      </c>
      <c r="B502" s="1">
        <f t="shared" si="54"/>
        <v>9</v>
      </c>
      <c r="C502" s="1">
        <f t="shared" si="55"/>
        <v>2024</v>
      </c>
      <c r="D502" s="11">
        <v>45540</v>
      </c>
      <c r="E502" s="1">
        <f t="shared" si="56"/>
        <v>9</v>
      </c>
      <c r="F502" s="1">
        <f t="shared" si="57"/>
        <v>2024</v>
      </c>
      <c r="G502" s="9">
        <f t="shared" si="58"/>
        <v>1</v>
      </c>
      <c r="H502" s="9" t="str">
        <f t="shared" si="59"/>
        <v>No Prazo</v>
      </c>
      <c r="I502" s="1">
        <v>5</v>
      </c>
      <c r="J502" s="1" t="s">
        <v>10</v>
      </c>
      <c r="K502" s="1" t="s">
        <v>12</v>
      </c>
      <c r="L502" s="10">
        <v>2048.0366055492482</v>
      </c>
    </row>
    <row r="503" spans="1:12" x14ac:dyDescent="0.25">
      <c r="A503" s="11">
        <v>45539</v>
      </c>
      <c r="B503" s="1">
        <f t="shared" si="54"/>
        <v>9</v>
      </c>
      <c r="C503" s="1">
        <f t="shared" si="55"/>
        <v>2024</v>
      </c>
      <c r="D503" s="11">
        <v>45540</v>
      </c>
      <c r="E503" s="1">
        <f t="shared" si="56"/>
        <v>9</v>
      </c>
      <c r="F503" s="1">
        <f t="shared" si="57"/>
        <v>2024</v>
      </c>
      <c r="G503" s="9">
        <f t="shared" si="58"/>
        <v>1</v>
      </c>
      <c r="H503" s="9" t="str">
        <f t="shared" si="59"/>
        <v>No Prazo</v>
      </c>
      <c r="I503" s="1">
        <v>5</v>
      </c>
      <c r="J503" s="1" t="s">
        <v>10</v>
      </c>
      <c r="K503" s="1" t="s">
        <v>12</v>
      </c>
      <c r="L503" s="10">
        <v>2048.0366055492482</v>
      </c>
    </row>
    <row r="504" spans="1:12" x14ac:dyDescent="0.25">
      <c r="A504" s="11">
        <v>45540</v>
      </c>
      <c r="B504" s="1">
        <f t="shared" si="54"/>
        <v>9</v>
      </c>
      <c r="C504" s="1">
        <f t="shared" si="55"/>
        <v>2024</v>
      </c>
      <c r="D504" s="11">
        <v>45548</v>
      </c>
      <c r="E504" s="1">
        <f t="shared" si="56"/>
        <v>9</v>
      </c>
      <c r="F504" s="1">
        <f t="shared" si="57"/>
        <v>2024</v>
      </c>
      <c r="G504" s="9">
        <f t="shared" si="58"/>
        <v>8</v>
      </c>
      <c r="H504" s="9" t="str">
        <f t="shared" si="59"/>
        <v>Em Atraso</v>
      </c>
      <c r="I504" s="1" t="s">
        <v>20</v>
      </c>
      <c r="J504" s="1" t="s">
        <v>10</v>
      </c>
      <c r="K504" s="1" t="s">
        <v>12</v>
      </c>
      <c r="L504" s="10">
        <v>2476.7422062079181</v>
      </c>
    </row>
    <row r="505" spans="1:12" x14ac:dyDescent="0.25">
      <c r="A505" s="11">
        <v>45540</v>
      </c>
      <c r="B505" s="1">
        <f t="shared" si="54"/>
        <v>9</v>
      </c>
      <c r="C505" s="1">
        <f t="shared" si="55"/>
        <v>2024</v>
      </c>
      <c r="D505" s="11">
        <v>45548</v>
      </c>
      <c r="E505" s="1">
        <f t="shared" si="56"/>
        <v>9</v>
      </c>
      <c r="F505" s="1">
        <f t="shared" si="57"/>
        <v>2024</v>
      </c>
      <c r="G505" s="9">
        <f t="shared" si="58"/>
        <v>8</v>
      </c>
      <c r="H505" s="9" t="str">
        <f t="shared" si="59"/>
        <v>Em Atraso</v>
      </c>
      <c r="I505" s="1" t="s">
        <v>20</v>
      </c>
      <c r="J505" s="1" t="s">
        <v>10</v>
      </c>
      <c r="K505" s="1" t="s">
        <v>12</v>
      </c>
      <c r="L505" s="10">
        <v>2476.7422062079181</v>
      </c>
    </row>
    <row r="506" spans="1:12" x14ac:dyDescent="0.25">
      <c r="A506" s="11">
        <v>45541</v>
      </c>
      <c r="B506" s="1">
        <f t="shared" si="54"/>
        <v>9</v>
      </c>
      <c r="C506" s="1">
        <f t="shared" si="55"/>
        <v>2024</v>
      </c>
      <c r="D506" s="11">
        <v>45549</v>
      </c>
      <c r="E506" s="1">
        <f t="shared" si="56"/>
        <v>9</v>
      </c>
      <c r="F506" s="1">
        <f t="shared" si="57"/>
        <v>2024</v>
      </c>
      <c r="G506" s="9">
        <f t="shared" si="58"/>
        <v>8</v>
      </c>
      <c r="H506" s="9" t="str">
        <f t="shared" si="59"/>
        <v>Em Atraso</v>
      </c>
      <c r="I506" s="1">
        <v>5</v>
      </c>
      <c r="J506" s="1" t="s">
        <v>11</v>
      </c>
      <c r="K506" s="1" t="s">
        <v>12</v>
      </c>
      <c r="L506" s="10">
        <v>1500.7601439802465</v>
      </c>
    </row>
    <row r="507" spans="1:12" x14ac:dyDescent="0.25">
      <c r="A507" s="11">
        <v>45541</v>
      </c>
      <c r="B507" s="1">
        <f t="shared" si="54"/>
        <v>9</v>
      </c>
      <c r="C507" s="1">
        <f t="shared" si="55"/>
        <v>2024</v>
      </c>
      <c r="D507" s="11">
        <v>45549</v>
      </c>
      <c r="E507" s="1">
        <f t="shared" si="56"/>
        <v>9</v>
      </c>
      <c r="F507" s="1">
        <f t="shared" si="57"/>
        <v>2024</v>
      </c>
      <c r="G507" s="9">
        <f t="shared" si="58"/>
        <v>8</v>
      </c>
      <c r="H507" s="9" t="str">
        <f t="shared" si="59"/>
        <v>Em Atraso</v>
      </c>
      <c r="I507" s="1">
        <v>5</v>
      </c>
      <c r="J507" s="1" t="s">
        <v>11</v>
      </c>
      <c r="K507" s="1" t="s">
        <v>12</v>
      </c>
      <c r="L507" s="10">
        <v>1500.7601439802465</v>
      </c>
    </row>
    <row r="508" spans="1:12" x14ac:dyDescent="0.25">
      <c r="A508" s="11">
        <v>45542</v>
      </c>
      <c r="B508" s="1">
        <f t="shared" si="54"/>
        <v>9</v>
      </c>
      <c r="C508" s="1">
        <f t="shared" si="55"/>
        <v>2024</v>
      </c>
      <c r="D508" s="11">
        <v>45550</v>
      </c>
      <c r="E508" s="1">
        <f t="shared" si="56"/>
        <v>9</v>
      </c>
      <c r="F508" s="1">
        <f t="shared" si="57"/>
        <v>2024</v>
      </c>
      <c r="G508" s="9">
        <f t="shared" si="58"/>
        <v>8</v>
      </c>
      <c r="H508" s="9" t="str">
        <f t="shared" si="59"/>
        <v>Em Atraso</v>
      </c>
      <c r="I508" s="1">
        <v>5</v>
      </c>
      <c r="J508" s="1" t="s">
        <v>11</v>
      </c>
      <c r="K508" s="1" t="s">
        <v>12</v>
      </c>
      <c r="L508" s="10">
        <v>2734.0778692608969</v>
      </c>
    </row>
    <row r="509" spans="1:12" x14ac:dyDescent="0.25">
      <c r="A509" s="11">
        <v>45542</v>
      </c>
      <c r="B509" s="1">
        <f t="shared" si="54"/>
        <v>9</v>
      </c>
      <c r="C509" s="1">
        <f t="shared" si="55"/>
        <v>2024</v>
      </c>
      <c r="D509" s="11">
        <v>45550</v>
      </c>
      <c r="E509" s="1">
        <f t="shared" si="56"/>
        <v>9</v>
      </c>
      <c r="F509" s="1">
        <f t="shared" si="57"/>
        <v>2024</v>
      </c>
      <c r="G509" s="9">
        <f t="shared" si="58"/>
        <v>8</v>
      </c>
      <c r="H509" s="9" t="str">
        <f t="shared" si="59"/>
        <v>Em Atraso</v>
      </c>
      <c r="I509" s="1">
        <v>5</v>
      </c>
      <c r="J509" s="1" t="s">
        <v>11</v>
      </c>
      <c r="K509" s="1" t="s">
        <v>12</v>
      </c>
      <c r="L509" s="10">
        <v>2734.0778692608969</v>
      </c>
    </row>
    <row r="510" spans="1:12" x14ac:dyDescent="0.25">
      <c r="A510" s="11">
        <v>45543</v>
      </c>
      <c r="B510" s="1">
        <f t="shared" si="54"/>
        <v>9</v>
      </c>
      <c r="C510" s="1">
        <f t="shared" si="55"/>
        <v>2024</v>
      </c>
      <c r="D510" s="11">
        <v>45551</v>
      </c>
      <c r="E510" s="1">
        <f t="shared" si="56"/>
        <v>9</v>
      </c>
      <c r="F510" s="1">
        <f t="shared" si="57"/>
        <v>2024</v>
      </c>
      <c r="G510" s="9">
        <f t="shared" si="58"/>
        <v>8</v>
      </c>
      <c r="H510" s="9" t="str">
        <f t="shared" si="59"/>
        <v>Em Atraso</v>
      </c>
      <c r="I510" s="1">
        <v>23</v>
      </c>
      <c r="J510" s="1" t="s">
        <v>11</v>
      </c>
      <c r="K510" s="1" t="s">
        <v>12</v>
      </c>
      <c r="L510" s="10">
        <v>8788.6201543504558</v>
      </c>
    </row>
    <row r="511" spans="1:12" x14ac:dyDescent="0.25">
      <c r="A511" s="11">
        <v>45543</v>
      </c>
      <c r="B511" s="1">
        <f t="shared" si="54"/>
        <v>9</v>
      </c>
      <c r="C511" s="1">
        <f t="shared" si="55"/>
        <v>2024</v>
      </c>
      <c r="D511" s="11">
        <v>45551</v>
      </c>
      <c r="E511" s="1">
        <f t="shared" si="56"/>
        <v>9</v>
      </c>
      <c r="F511" s="1">
        <f t="shared" si="57"/>
        <v>2024</v>
      </c>
      <c r="G511" s="9">
        <f t="shared" si="58"/>
        <v>8</v>
      </c>
      <c r="H511" s="9" t="str">
        <f t="shared" si="59"/>
        <v>Em Atraso</v>
      </c>
      <c r="I511" s="1">
        <v>23</v>
      </c>
      <c r="J511" s="1" t="s">
        <v>11</v>
      </c>
      <c r="K511" s="1" t="s">
        <v>12</v>
      </c>
      <c r="L511" s="10">
        <v>8788.6201543504558</v>
      </c>
    </row>
    <row r="512" spans="1:12" x14ac:dyDescent="0.25">
      <c r="A512" s="11">
        <v>45544</v>
      </c>
      <c r="B512" s="1">
        <f t="shared" si="54"/>
        <v>9</v>
      </c>
      <c r="C512" s="1">
        <f t="shared" si="55"/>
        <v>2024</v>
      </c>
      <c r="D512" s="11">
        <v>45552</v>
      </c>
      <c r="E512" s="1">
        <f t="shared" si="56"/>
        <v>9</v>
      </c>
      <c r="F512" s="1">
        <f t="shared" si="57"/>
        <v>2024</v>
      </c>
      <c r="G512" s="9">
        <f t="shared" si="58"/>
        <v>8</v>
      </c>
      <c r="H512" s="9" t="str">
        <f t="shared" si="59"/>
        <v>Em Atraso</v>
      </c>
      <c r="I512" s="1" t="s">
        <v>20</v>
      </c>
      <c r="J512" s="1" t="s">
        <v>11</v>
      </c>
      <c r="K512" s="1" t="s">
        <v>12</v>
      </c>
      <c r="L512" s="10">
        <v>2686.696797312441</v>
      </c>
    </row>
    <row r="513" spans="1:12" x14ac:dyDescent="0.25">
      <c r="A513" s="11">
        <v>45544</v>
      </c>
      <c r="B513" s="1">
        <f t="shared" si="54"/>
        <v>9</v>
      </c>
      <c r="C513" s="1">
        <f t="shared" si="55"/>
        <v>2024</v>
      </c>
      <c r="D513" s="11">
        <v>45552</v>
      </c>
      <c r="E513" s="1">
        <f t="shared" si="56"/>
        <v>9</v>
      </c>
      <c r="F513" s="1">
        <f t="shared" si="57"/>
        <v>2024</v>
      </c>
      <c r="G513" s="9">
        <f t="shared" si="58"/>
        <v>8</v>
      </c>
      <c r="H513" s="9" t="str">
        <f t="shared" si="59"/>
        <v>Em Atraso</v>
      </c>
      <c r="I513" s="1" t="s">
        <v>20</v>
      </c>
      <c r="J513" s="1" t="s">
        <v>11</v>
      </c>
      <c r="K513" s="1" t="s">
        <v>12</v>
      </c>
      <c r="L513" s="10">
        <v>2686.696797312441</v>
      </c>
    </row>
    <row r="514" spans="1:12" x14ac:dyDescent="0.25">
      <c r="A514" s="11">
        <v>45545</v>
      </c>
      <c r="B514" s="1">
        <f t="shared" si="54"/>
        <v>9</v>
      </c>
      <c r="C514" s="1">
        <f t="shared" si="55"/>
        <v>2024</v>
      </c>
      <c r="D514" s="11">
        <v>45553</v>
      </c>
      <c r="E514" s="1">
        <f t="shared" si="56"/>
        <v>9</v>
      </c>
      <c r="F514" s="1">
        <f t="shared" si="57"/>
        <v>2024</v>
      </c>
      <c r="G514" s="9">
        <f t="shared" si="58"/>
        <v>8</v>
      </c>
      <c r="H514" s="9" t="str">
        <f t="shared" si="59"/>
        <v>Em Atraso</v>
      </c>
      <c r="I514" s="1">
        <v>6</v>
      </c>
      <c r="J514" s="1" t="s">
        <v>11</v>
      </c>
      <c r="K514" s="1" t="s">
        <v>12</v>
      </c>
      <c r="L514" s="10">
        <v>3335.705816103175</v>
      </c>
    </row>
    <row r="515" spans="1:12" x14ac:dyDescent="0.25">
      <c r="A515" s="11">
        <v>45545</v>
      </c>
      <c r="B515" s="1">
        <f t="shared" si="54"/>
        <v>9</v>
      </c>
      <c r="C515" s="1">
        <f t="shared" si="55"/>
        <v>2024</v>
      </c>
      <c r="D515" s="11">
        <v>45553</v>
      </c>
      <c r="E515" s="1">
        <f t="shared" si="56"/>
        <v>9</v>
      </c>
      <c r="F515" s="1">
        <f t="shared" si="57"/>
        <v>2024</v>
      </c>
      <c r="G515" s="9">
        <f t="shared" si="58"/>
        <v>8</v>
      </c>
      <c r="H515" s="9" t="str">
        <f t="shared" si="59"/>
        <v>Em Atraso</v>
      </c>
      <c r="I515" s="1">
        <v>6</v>
      </c>
      <c r="J515" s="1" t="s">
        <v>11</v>
      </c>
      <c r="K515" s="1" t="s">
        <v>12</v>
      </c>
      <c r="L515" s="10">
        <v>3335.705816103175</v>
      </c>
    </row>
    <row r="516" spans="1:12" x14ac:dyDescent="0.25">
      <c r="A516" s="11">
        <v>45546</v>
      </c>
      <c r="B516" s="1">
        <f t="shared" si="54"/>
        <v>9</v>
      </c>
      <c r="C516" s="1">
        <f t="shared" si="55"/>
        <v>2024</v>
      </c>
      <c r="D516" s="11">
        <v>45554</v>
      </c>
      <c r="E516" s="1">
        <f t="shared" si="56"/>
        <v>9</v>
      </c>
      <c r="F516" s="1">
        <f t="shared" si="57"/>
        <v>2024</v>
      </c>
      <c r="G516" s="9">
        <f t="shared" si="58"/>
        <v>8</v>
      </c>
      <c r="H516" s="9" t="str">
        <f t="shared" si="59"/>
        <v>Em Atraso</v>
      </c>
      <c r="I516" s="1" t="s">
        <v>20</v>
      </c>
      <c r="J516" s="1" t="s">
        <v>10</v>
      </c>
      <c r="K516" s="1" t="s">
        <v>13</v>
      </c>
      <c r="L516" s="10">
        <v>3931.0478069881551</v>
      </c>
    </row>
    <row r="517" spans="1:12" x14ac:dyDescent="0.25">
      <c r="A517" s="11">
        <v>45546</v>
      </c>
      <c r="B517" s="1">
        <f t="shared" si="54"/>
        <v>9</v>
      </c>
      <c r="C517" s="1">
        <f t="shared" si="55"/>
        <v>2024</v>
      </c>
      <c r="D517" s="11">
        <v>45554</v>
      </c>
      <c r="E517" s="1">
        <f t="shared" si="56"/>
        <v>9</v>
      </c>
      <c r="F517" s="1">
        <f t="shared" si="57"/>
        <v>2024</v>
      </c>
      <c r="G517" s="9">
        <f t="shared" si="58"/>
        <v>8</v>
      </c>
      <c r="H517" s="9" t="str">
        <f t="shared" si="59"/>
        <v>Em Atraso</v>
      </c>
      <c r="I517" s="1" t="s">
        <v>20</v>
      </c>
      <c r="J517" s="1" t="s">
        <v>10</v>
      </c>
      <c r="K517" s="1" t="s">
        <v>13</v>
      </c>
      <c r="L517" s="10">
        <v>3931.0478069881551</v>
      </c>
    </row>
    <row r="518" spans="1:12" x14ac:dyDescent="0.25">
      <c r="A518" s="11">
        <v>45547</v>
      </c>
      <c r="B518" s="1">
        <f t="shared" si="54"/>
        <v>9</v>
      </c>
      <c r="C518" s="1">
        <f t="shared" si="55"/>
        <v>2024</v>
      </c>
      <c r="D518" s="11">
        <v>45548</v>
      </c>
      <c r="E518" s="1">
        <f t="shared" si="56"/>
        <v>9</v>
      </c>
      <c r="F518" s="1">
        <f t="shared" si="57"/>
        <v>2024</v>
      </c>
      <c r="G518" s="9">
        <f t="shared" si="58"/>
        <v>1</v>
      </c>
      <c r="H518" s="9" t="str">
        <f t="shared" si="59"/>
        <v>No Prazo</v>
      </c>
      <c r="I518" s="1" t="s">
        <v>20</v>
      </c>
      <c r="J518" s="1" t="s">
        <v>11</v>
      </c>
      <c r="K518" s="1" t="s">
        <v>12</v>
      </c>
      <c r="L518" s="10">
        <v>3202.0262850152872</v>
      </c>
    </row>
    <row r="519" spans="1:12" x14ac:dyDescent="0.25">
      <c r="A519" s="11">
        <v>45547</v>
      </c>
      <c r="B519" s="1">
        <f t="shared" si="54"/>
        <v>9</v>
      </c>
      <c r="C519" s="1">
        <f t="shared" si="55"/>
        <v>2024</v>
      </c>
      <c r="D519" s="11">
        <v>45548</v>
      </c>
      <c r="E519" s="1">
        <f t="shared" si="56"/>
        <v>9</v>
      </c>
      <c r="F519" s="1">
        <f t="shared" si="57"/>
        <v>2024</v>
      </c>
      <c r="G519" s="9">
        <f t="shared" si="58"/>
        <v>1</v>
      </c>
      <c r="H519" s="9" t="str">
        <f t="shared" si="59"/>
        <v>No Prazo</v>
      </c>
      <c r="I519" s="1" t="s">
        <v>20</v>
      </c>
      <c r="J519" s="1" t="s">
        <v>11</v>
      </c>
      <c r="K519" s="1" t="s">
        <v>12</v>
      </c>
      <c r="L519" s="10">
        <v>3202.0262850152872</v>
      </c>
    </row>
    <row r="520" spans="1:12" x14ac:dyDescent="0.25">
      <c r="A520" s="11">
        <v>45548</v>
      </c>
      <c r="B520" s="1">
        <f t="shared" si="54"/>
        <v>9</v>
      </c>
      <c r="C520" s="1">
        <f t="shared" si="55"/>
        <v>2024</v>
      </c>
      <c r="D520" s="11">
        <v>45549</v>
      </c>
      <c r="E520" s="1">
        <f t="shared" si="56"/>
        <v>9</v>
      </c>
      <c r="F520" s="1">
        <f t="shared" si="57"/>
        <v>2024</v>
      </c>
      <c r="G520" s="9">
        <f t="shared" si="58"/>
        <v>1</v>
      </c>
      <c r="H520" s="9" t="str">
        <f t="shared" si="59"/>
        <v>No Prazo</v>
      </c>
      <c r="I520" s="1">
        <v>86</v>
      </c>
      <c r="J520" s="1" t="s">
        <v>10</v>
      </c>
      <c r="K520" s="1" t="s">
        <v>13</v>
      </c>
      <c r="L520" s="10">
        <v>6936.7450770997484</v>
      </c>
    </row>
    <row r="521" spans="1:12" x14ac:dyDescent="0.25">
      <c r="A521" s="11">
        <v>45548</v>
      </c>
      <c r="B521" s="1">
        <f t="shared" si="54"/>
        <v>9</v>
      </c>
      <c r="C521" s="1">
        <f t="shared" si="55"/>
        <v>2024</v>
      </c>
      <c r="D521" s="11">
        <v>45549</v>
      </c>
      <c r="E521" s="1">
        <f t="shared" si="56"/>
        <v>9</v>
      </c>
      <c r="F521" s="1">
        <f t="shared" si="57"/>
        <v>2024</v>
      </c>
      <c r="G521" s="9">
        <f t="shared" si="58"/>
        <v>1</v>
      </c>
      <c r="H521" s="9" t="str">
        <f t="shared" si="59"/>
        <v>No Prazo</v>
      </c>
      <c r="I521" s="1">
        <v>86</v>
      </c>
      <c r="J521" s="1" t="s">
        <v>10</v>
      </c>
      <c r="K521" s="1" t="s">
        <v>13</v>
      </c>
      <c r="L521" s="10">
        <v>6936.7450770997484</v>
      </c>
    </row>
    <row r="522" spans="1:12" x14ac:dyDescent="0.25">
      <c r="A522" s="11">
        <v>45549</v>
      </c>
      <c r="B522" s="1">
        <f t="shared" si="54"/>
        <v>9</v>
      </c>
      <c r="C522" s="1">
        <f t="shared" si="55"/>
        <v>2024</v>
      </c>
      <c r="D522" s="11">
        <v>45550</v>
      </c>
      <c r="E522" s="1">
        <f t="shared" si="56"/>
        <v>9</v>
      </c>
      <c r="F522" s="1">
        <f t="shared" si="57"/>
        <v>2024</v>
      </c>
      <c r="G522" s="9">
        <f t="shared" si="58"/>
        <v>1</v>
      </c>
      <c r="H522" s="9" t="str">
        <f t="shared" si="59"/>
        <v>No Prazo</v>
      </c>
      <c r="I522" s="1" t="s">
        <v>21</v>
      </c>
      <c r="J522" s="1" t="s">
        <v>11</v>
      </c>
      <c r="K522" s="1" t="s">
        <v>12</v>
      </c>
      <c r="L522" s="10">
        <v>4619.782192751979</v>
      </c>
    </row>
    <row r="523" spans="1:12" x14ac:dyDescent="0.25">
      <c r="A523" s="11">
        <v>45549</v>
      </c>
      <c r="B523" s="1">
        <v>4</v>
      </c>
      <c r="C523" s="1">
        <v>2024</v>
      </c>
      <c r="D523" s="11">
        <v>45554</v>
      </c>
      <c r="E523" s="1">
        <v>4</v>
      </c>
      <c r="F523" s="1">
        <v>2024</v>
      </c>
      <c r="G523" s="9">
        <v>5</v>
      </c>
      <c r="H523" s="9" t="s">
        <v>22</v>
      </c>
      <c r="I523" s="1">
        <v>4</v>
      </c>
      <c r="J523" s="1" t="s">
        <v>10</v>
      </c>
      <c r="K523" s="1" t="s">
        <v>12</v>
      </c>
      <c r="L523" s="10">
        <v>28837.859122354337</v>
      </c>
    </row>
    <row r="524" spans="1:12" x14ac:dyDescent="0.25">
      <c r="A524" s="11">
        <v>45549</v>
      </c>
      <c r="B524" s="1">
        <f>MONTH(A524)</f>
        <v>9</v>
      </c>
      <c r="C524" s="1">
        <f>YEAR(A524)</f>
        <v>2024</v>
      </c>
      <c r="D524" s="11">
        <v>45550</v>
      </c>
      <c r="E524" s="1">
        <f>MONTH(D524)</f>
        <v>9</v>
      </c>
      <c r="F524" s="1">
        <f>YEAR(D524)</f>
        <v>2024</v>
      </c>
      <c r="G524" s="9">
        <f>D524-A524</f>
        <v>1</v>
      </c>
      <c r="H524" s="9" t="str">
        <f>IF(G524&lt;6,"No Prazo","Em Atraso")</f>
        <v>No Prazo</v>
      </c>
      <c r="I524" s="1" t="s">
        <v>21</v>
      </c>
      <c r="J524" s="1" t="s">
        <v>11</v>
      </c>
      <c r="K524" s="1" t="s">
        <v>12</v>
      </c>
      <c r="L524" s="10">
        <v>4619.782192751979</v>
      </c>
    </row>
    <row r="525" spans="1:12" x14ac:dyDescent="0.25">
      <c r="A525" s="11">
        <v>45549</v>
      </c>
      <c r="B525" s="1">
        <v>4</v>
      </c>
      <c r="C525" s="1">
        <v>2024</v>
      </c>
      <c r="D525" s="11">
        <v>45554</v>
      </c>
      <c r="E525" s="1">
        <v>4</v>
      </c>
      <c r="F525" s="1">
        <v>2024</v>
      </c>
      <c r="G525" s="9">
        <v>5</v>
      </c>
      <c r="H525" s="9" t="s">
        <v>22</v>
      </c>
      <c r="I525" s="1">
        <v>4</v>
      </c>
      <c r="J525" s="1" t="s">
        <v>10</v>
      </c>
      <c r="K525" s="1" t="s">
        <v>12</v>
      </c>
      <c r="L525" s="10">
        <v>28837.859122354337</v>
      </c>
    </row>
    <row r="526" spans="1:12" x14ac:dyDescent="0.25">
      <c r="A526" s="11">
        <v>45550</v>
      </c>
      <c r="B526" s="1">
        <f t="shared" ref="B526:B534" si="60">MONTH(A526)</f>
        <v>9</v>
      </c>
      <c r="C526" s="1">
        <f t="shared" ref="C526:C534" si="61">YEAR(A526)</f>
        <v>2024</v>
      </c>
      <c r="D526" s="11">
        <v>45551</v>
      </c>
      <c r="E526" s="1">
        <f t="shared" ref="E526:E534" si="62">MONTH(D526)</f>
        <v>9</v>
      </c>
      <c r="F526" s="1">
        <f t="shared" ref="F526:F534" si="63">YEAR(D526)</f>
        <v>2024</v>
      </c>
      <c r="G526" s="9">
        <f t="shared" ref="G526:G534" si="64">D526-A526</f>
        <v>1</v>
      </c>
      <c r="H526" s="9" t="str">
        <f t="shared" ref="H526:H534" si="65">IF(G526&lt;6,"No Prazo","Em Atraso")</f>
        <v>No Prazo</v>
      </c>
      <c r="I526" s="1" t="s">
        <v>20</v>
      </c>
      <c r="J526" s="1" t="s">
        <v>11</v>
      </c>
      <c r="K526" s="1" t="s">
        <v>13</v>
      </c>
      <c r="L526" s="10">
        <v>4722.2786232790395</v>
      </c>
    </row>
    <row r="527" spans="1:12" x14ac:dyDescent="0.25">
      <c r="A527" s="11">
        <v>45550</v>
      </c>
      <c r="B527" s="1">
        <f t="shared" si="60"/>
        <v>9</v>
      </c>
      <c r="C527" s="1">
        <f t="shared" si="61"/>
        <v>2024</v>
      </c>
      <c r="D527" s="11">
        <v>45551</v>
      </c>
      <c r="E527" s="1">
        <f t="shared" si="62"/>
        <v>9</v>
      </c>
      <c r="F527" s="1">
        <f t="shared" si="63"/>
        <v>2024</v>
      </c>
      <c r="G527" s="9">
        <f t="shared" si="64"/>
        <v>1</v>
      </c>
      <c r="H527" s="9" t="str">
        <f t="shared" si="65"/>
        <v>No Prazo</v>
      </c>
      <c r="I527" s="1" t="s">
        <v>20</v>
      </c>
      <c r="J527" s="1" t="s">
        <v>11</v>
      </c>
      <c r="K527" s="1" t="s">
        <v>13</v>
      </c>
      <c r="L527" s="10">
        <v>4722.2786232790395</v>
      </c>
    </row>
    <row r="528" spans="1:12" x14ac:dyDescent="0.25">
      <c r="A528" s="11">
        <v>45551</v>
      </c>
      <c r="B528" s="1">
        <f t="shared" si="60"/>
        <v>9</v>
      </c>
      <c r="C528" s="1">
        <f t="shared" si="61"/>
        <v>2024</v>
      </c>
      <c r="D528" s="11">
        <v>45552</v>
      </c>
      <c r="E528" s="1">
        <f t="shared" si="62"/>
        <v>9</v>
      </c>
      <c r="F528" s="1">
        <f t="shared" si="63"/>
        <v>2024</v>
      </c>
      <c r="G528" s="9">
        <f t="shared" si="64"/>
        <v>1</v>
      </c>
      <c r="H528" s="9" t="str">
        <f t="shared" si="65"/>
        <v>No Prazo</v>
      </c>
      <c r="I528" s="1">
        <v>5</v>
      </c>
      <c r="J528" s="1" t="s">
        <v>10</v>
      </c>
      <c r="K528" s="1" t="s">
        <v>13</v>
      </c>
      <c r="L528" s="10">
        <v>2237.7783044661214</v>
      </c>
    </row>
    <row r="529" spans="1:12" x14ac:dyDescent="0.25">
      <c r="A529" s="11">
        <v>45551</v>
      </c>
      <c r="B529" s="1">
        <f t="shared" si="60"/>
        <v>9</v>
      </c>
      <c r="C529" s="1">
        <f t="shared" si="61"/>
        <v>2024</v>
      </c>
      <c r="D529" s="11">
        <v>45552</v>
      </c>
      <c r="E529" s="1">
        <f t="shared" si="62"/>
        <v>9</v>
      </c>
      <c r="F529" s="1">
        <f t="shared" si="63"/>
        <v>2024</v>
      </c>
      <c r="G529" s="9">
        <f t="shared" si="64"/>
        <v>1</v>
      </c>
      <c r="H529" s="9" t="str">
        <f t="shared" si="65"/>
        <v>No Prazo</v>
      </c>
      <c r="I529" s="1">
        <v>5</v>
      </c>
      <c r="J529" s="1" t="s">
        <v>10</v>
      </c>
      <c r="K529" s="1" t="s">
        <v>13</v>
      </c>
      <c r="L529" s="10">
        <v>2237.7783044661214</v>
      </c>
    </row>
    <row r="530" spans="1:12" x14ac:dyDescent="0.25">
      <c r="A530" s="11">
        <v>45552</v>
      </c>
      <c r="B530" s="1">
        <f t="shared" si="60"/>
        <v>9</v>
      </c>
      <c r="C530" s="1">
        <f t="shared" si="61"/>
        <v>2024</v>
      </c>
      <c r="D530" s="11">
        <v>45553</v>
      </c>
      <c r="E530" s="1">
        <f t="shared" si="62"/>
        <v>9</v>
      </c>
      <c r="F530" s="1">
        <f t="shared" si="63"/>
        <v>2024</v>
      </c>
      <c r="G530" s="9">
        <f t="shared" si="64"/>
        <v>1</v>
      </c>
      <c r="H530" s="9" t="str">
        <f t="shared" si="65"/>
        <v>No Prazo</v>
      </c>
      <c r="I530" s="1">
        <v>5</v>
      </c>
      <c r="J530" s="1" t="s">
        <v>11</v>
      </c>
      <c r="K530" s="1" t="s">
        <v>13</v>
      </c>
      <c r="L530" s="10">
        <v>3477.9690590560222</v>
      </c>
    </row>
    <row r="531" spans="1:12" x14ac:dyDescent="0.25">
      <c r="A531" s="11">
        <v>45552</v>
      </c>
      <c r="B531" s="1">
        <f t="shared" si="60"/>
        <v>9</v>
      </c>
      <c r="C531" s="1">
        <f t="shared" si="61"/>
        <v>2024</v>
      </c>
      <c r="D531" s="11">
        <v>45553</v>
      </c>
      <c r="E531" s="1">
        <f t="shared" si="62"/>
        <v>9</v>
      </c>
      <c r="F531" s="1">
        <f t="shared" si="63"/>
        <v>2024</v>
      </c>
      <c r="G531" s="9">
        <f t="shared" si="64"/>
        <v>1</v>
      </c>
      <c r="H531" s="9" t="str">
        <f t="shared" si="65"/>
        <v>No Prazo</v>
      </c>
      <c r="I531" s="1">
        <v>5</v>
      </c>
      <c r="J531" s="1" t="s">
        <v>11</v>
      </c>
      <c r="K531" s="1" t="s">
        <v>13</v>
      </c>
      <c r="L531" s="10">
        <v>3477.9690590560222</v>
      </c>
    </row>
    <row r="532" spans="1:12" x14ac:dyDescent="0.25">
      <c r="A532" s="11">
        <v>45553</v>
      </c>
      <c r="B532" s="1">
        <f t="shared" si="60"/>
        <v>9</v>
      </c>
      <c r="C532" s="1">
        <f t="shared" si="61"/>
        <v>2024</v>
      </c>
      <c r="D532" s="11">
        <v>45554</v>
      </c>
      <c r="E532" s="1">
        <f t="shared" si="62"/>
        <v>9</v>
      </c>
      <c r="F532" s="1">
        <f t="shared" si="63"/>
        <v>2024</v>
      </c>
      <c r="G532" s="9">
        <f t="shared" si="64"/>
        <v>1</v>
      </c>
      <c r="H532" s="9" t="str">
        <f t="shared" si="65"/>
        <v>No Prazo</v>
      </c>
      <c r="I532" s="1">
        <v>23</v>
      </c>
      <c r="J532" s="1" t="s">
        <v>10</v>
      </c>
      <c r="K532" s="1" t="s">
        <v>13</v>
      </c>
      <c r="L532" s="10">
        <v>4850.1244878205107</v>
      </c>
    </row>
    <row r="533" spans="1:12" x14ac:dyDescent="0.25">
      <c r="A533" s="11">
        <v>45553</v>
      </c>
      <c r="B533" s="1">
        <f t="shared" si="60"/>
        <v>9</v>
      </c>
      <c r="C533" s="1">
        <f t="shared" si="61"/>
        <v>2024</v>
      </c>
      <c r="D533" s="11">
        <v>45554</v>
      </c>
      <c r="E533" s="1">
        <f t="shared" si="62"/>
        <v>9</v>
      </c>
      <c r="F533" s="1">
        <f t="shared" si="63"/>
        <v>2024</v>
      </c>
      <c r="G533" s="9">
        <f t="shared" si="64"/>
        <v>1</v>
      </c>
      <c r="H533" s="9" t="str">
        <f t="shared" si="65"/>
        <v>No Prazo</v>
      </c>
      <c r="I533" s="1">
        <v>23</v>
      </c>
      <c r="J533" s="1" t="s">
        <v>10</v>
      </c>
      <c r="K533" s="1" t="s">
        <v>13</v>
      </c>
      <c r="L533" s="10">
        <v>4850.1244878205107</v>
      </c>
    </row>
    <row r="534" spans="1:12" x14ac:dyDescent="0.25">
      <c r="A534" s="11">
        <v>45554</v>
      </c>
      <c r="B534" s="1">
        <f t="shared" si="60"/>
        <v>9</v>
      </c>
      <c r="C534" s="1">
        <f t="shared" si="61"/>
        <v>2024</v>
      </c>
      <c r="D534" s="11">
        <v>45574</v>
      </c>
      <c r="E534" s="1">
        <f t="shared" si="62"/>
        <v>10</v>
      </c>
      <c r="F534" s="1">
        <f t="shared" si="63"/>
        <v>2024</v>
      </c>
      <c r="G534" s="9">
        <f t="shared" si="64"/>
        <v>20</v>
      </c>
      <c r="H534" s="9" t="str">
        <f t="shared" si="65"/>
        <v>Em Atraso</v>
      </c>
      <c r="I534" s="1">
        <v>23</v>
      </c>
      <c r="J534" s="1" t="s">
        <v>11</v>
      </c>
      <c r="K534" s="1" t="s">
        <v>13</v>
      </c>
      <c r="L534" s="10">
        <v>9540.1533153138844</v>
      </c>
    </row>
    <row r="535" spans="1:12" x14ac:dyDescent="0.25">
      <c r="A535" s="11">
        <v>45554</v>
      </c>
      <c r="B535" s="1">
        <v>4</v>
      </c>
      <c r="C535" s="1">
        <v>2024</v>
      </c>
      <c r="D535" s="11">
        <v>45554</v>
      </c>
      <c r="E535" s="1">
        <v>4</v>
      </c>
      <c r="F535" s="1">
        <v>2024</v>
      </c>
      <c r="G535" s="9">
        <v>5</v>
      </c>
      <c r="H535" s="9" t="s">
        <v>22</v>
      </c>
      <c r="I535" s="1">
        <v>4</v>
      </c>
      <c r="J535" s="1" t="s">
        <v>11</v>
      </c>
      <c r="K535" s="1" t="s">
        <v>12</v>
      </c>
      <c r="L535" s="10">
        <v>28837.859122354337</v>
      </c>
    </row>
    <row r="536" spans="1:12" x14ac:dyDescent="0.25">
      <c r="A536" s="11">
        <v>45554</v>
      </c>
      <c r="B536" s="1">
        <f>MONTH(A536)</f>
        <v>9</v>
      </c>
      <c r="C536" s="1">
        <f>YEAR(A536)</f>
        <v>2024</v>
      </c>
      <c r="D536" s="11">
        <v>45574</v>
      </c>
      <c r="E536" s="1">
        <f>MONTH(D536)</f>
        <v>10</v>
      </c>
      <c r="F536" s="1">
        <f>YEAR(D536)</f>
        <v>2024</v>
      </c>
      <c r="G536" s="9">
        <f>D536-A536</f>
        <v>20</v>
      </c>
      <c r="H536" s="9" t="str">
        <f>IF(G536&lt;6,"No Prazo","Em Atraso")</f>
        <v>Em Atraso</v>
      </c>
      <c r="I536" s="1">
        <v>23</v>
      </c>
      <c r="J536" s="1" t="s">
        <v>11</v>
      </c>
      <c r="K536" s="1" t="s">
        <v>13</v>
      </c>
      <c r="L536" s="10">
        <v>9540.1533153138844</v>
      </c>
    </row>
    <row r="537" spans="1:12" x14ac:dyDescent="0.25">
      <c r="A537" s="11">
        <v>45554</v>
      </c>
      <c r="B537" s="1">
        <v>4</v>
      </c>
      <c r="C537" s="1">
        <v>2024</v>
      </c>
      <c r="D537" s="11">
        <v>45554</v>
      </c>
      <c r="E537" s="1">
        <v>4</v>
      </c>
      <c r="F537" s="1">
        <v>2024</v>
      </c>
      <c r="G537" s="9">
        <v>5</v>
      </c>
      <c r="H537" s="9" t="s">
        <v>22</v>
      </c>
      <c r="I537" s="1">
        <v>4</v>
      </c>
      <c r="J537" s="1" t="s">
        <v>11</v>
      </c>
      <c r="K537" s="1" t="s">
        <v>12</v>
      </c>
      <c r="L537" s="10">
        <v>28837.859122354337</v>
      </c>
    </row>
    <row r="538" spans="1:12" x14ac:dyDescent="0.25">
      <c r="A538" s="11">
        <v>45555</v>
      </c>
      <c r="B538" s="1">
        <f t="shared" ref="B538:B569" si="66">MONTH(A538)</f>
        <v>9</v>
      </c>
      <c r="C538" s="1">
        <f t="shared" ref="C538:C569" si="67">YEAR(A538)</f>
        <v>2024</v>
      </c>
      <c r="D538" s="11">
        <v>45575</v>
      </c>
      <c r="E538" s="1">
        <f t="shared" ref="E538:E569" si="68">MONTH(D538)</f>
        <v>10</v>
      </c>
      <c r="F538" s="1">
        <f t="shared" ref="F538:F569" si="69">YEAR(D538)</f>
        <v>2024</v>
      </c>
      <c r="G538" s="9">
        <f t="shared" ref="G538:G569" si="70">D538-A538</f>
        <v>20</v>
      </c>
      <c r="H538" s="9" t="str">
        <f t="shared" ref="H538:H569" si="71">IF(G538&lt;6,"No Prazo","Em Atraso")</f>
        <v>Em Atraso</v>
      </c>
      <c r="I538" s="1">
        <v>2</v>
      </c>
      <c r="J538" s="1" t="s">
        <v>11</v>
      </c>
      <c r="K538" s="1" t="s">
        <v>13</v>
      </c>
      <c r="L538" s="10">
        <v>2555.9802518310357</v>
      </c>
    </row>
    <row r="539" spans="1:12" x14ac:dyDescent="0.25">
      <c r="A539" s="11">
        <v>45555</v>
      </c>
      <c r="B539" s="1">
        <f t="shared" si="66"/>
        <v>9</v>
      </c>
      <c r="C539" s="1">
        <f t="shared" si="67"/>
        <v>2024</v>
      </c>
      <c r="D539" s="11">
        <v>45575</v>
      </c>
      <c r="E539" s="1">
        <f t="shared" si="68"/>
        <v>10</v>
      </c>
      <c r="F539" s="1">
        <f t="shared" si="69"/>
        <v>2024</v>
      </c>
      <c r="G539" s="9">
        <f t="shared" si="70"/>
        <v>20</v>
      </c>
      <c r="H539" s="9" t="str">
        <f t="shared" si="71"/>
        <v>Em Atraso</v>
      </c>
      <c r="I539" s="1">
        <v>2</v>
      </c>
      <c r="J539" s="1" t="s">
        <v>11</v>
      </c>
      <c r="K539" s="1" t="s">
        <v>13</v>
      </c>
      <c r="L539" s="10">
        <v>2555.9802518310357</v>
      </c>
    </row>
    <row r="540" spans="1:12" x14ac:dyDescent="0.25">
      <c r="A540" s="11">
        <v>45556</v>
      </c>
      <c r="B540" s="1">
        <f t="shared" si="66"/>
        <v>9</v>
      </c>
      <c r="C540" s="1">
        <f t="shared" si="67"/>
        <v>2024</v>
      </c>
      <c r="D540" s="11">
        <v>45576</v>
      </c>
      <c r="E540" s="1">
        <f t="shared" si="68"/>
        <v>10</v>
      </c>
      <c r="F540" s="1">
        <f t="shared" si="69"/>
        <v>2024</v>
      </c>
      <c r="G540" s="9">
        <f t="shared" si="70"/>
        <v>20</v>
      </c>
      <c r="H540" s="9" t="str">
        <f t="shared" si="71"/>
        <v>Em Atraso</v>
      </c>
      <c r="I540" s="1">
        <v>5</v>
      </c>
      <c r="J540" s="1" t="s">
        <v>10</v>
      </c>
      <c r="K540" s="1" t="s">
        <v>13</v>
      </c>
      <c r="L540" s="10">
        <v>5938.2143898342129</v>
      </c>
    </row>
    <row r="541" spans="1:12" x14ac:dyDescent="0.25">
      <c r="A541" s="11">
        <v>45556</v>
      </c>
      <c r="B541" s="1">
        <f t="shared" si="66"/>
        <v>9</v>
      </c>
      <c r="C541" s="1">
        <f t="shared" si="67"/>
        <v>2024</v>
      </c>
      <c r="D541" s="11">
        <v>45576</v>
      </c>
      <c r="E541" s="1">
        <f t="shared" si="68"/>
        <v>10</v>
      </c>
      <c r="F541" s="1">
        <f t="shared" si="69"/>
        <v>2024</v>
      </c>
      <c r="G541" s="9">
        <f t="shared" si="70"/>
        <v>20</v>
      </c>
      <c r="H541" s="9" t="str">
        <f t="shared" si="71"/>
        <v>Em Atraso</v>
      </c>
      <c r="I541" s="1">
        <v>5</v>
      </c>
      <c r="J541" s="1" t="s">
        <v>10</v>
      </c>
      <c r="K541" s="1" t="s">
        <v>13</v>
      </c>
      <c r="L541" s="10">
        <v>5938.2143898342129</v>
      </c>
    </row>
    <row r="542" spans="1:12" x14ac:dyDescent="0.25">
      <c r="A542" s="11">
        <v>45557</v>
      </c>
      <c r="B542" s="1">
        <f t="shared" si="66"/>
        <v>9</v>
      </c>
      <c r="C542" s="1">
        <f t="shared" si="67"/>
        <v>2024</v>
      </c>
      <c r="D542" s="11">
        <v>45577</v>
      </c>
      <c r="E542" s="1">
        <f t="shared" si="68"/>
        <v>10</v>
      </c>
      <c r="F542" s="1">
        <f t="shared" si="69"/>
        <v>2024</v>
      </c>
      <c r="G542" s="9">
        <f t="shared" si="70"/>
        <v>20</v>
      </c>
      <c r="H542" s="9" t="str">
        <f t="shared" si="71"/>
        <v>Em Atraso</v>
      </c>
      <c r="I542" s="1" t="s">
        <v>20</v>
      </c>
      <c r="J542" s="1" t="s">
        <v>11</v>
      </c>
      <c r="K542" s="1" t="s">
        <v>13</v>
      </c>
      <c r="L542" s="10">
        <v>4857.7720470377481</v>
      </c>
    </row>
    <row r="543" spans="1:12" x14ac:dyDescent="0.25">
      <c r="A543" s="11">
        <v>45557</v>
      </c>
      <c r="B543" s="1">
        <f t="shared" si="66"/>
        <v>9</v>
      </c>
      <c r="C543" s="1">
        <f t="shared" si="67"/>
        <v>2024</v>
      </c>
      <c r="D543" s="11">
        <v>45577</v>
      </c>
      <c r="E543" s="1">
        <f t="shared" si="68"/>
        <v>10</v>
      </c>
      <c r="F543" s="1">
        <f t="shared" si="69"/>
        <v>2024</v>
      </c>
      <c r="G543" s="9">
        <f t="shared" si="70"/>
        <v>20</v>
      </c>
      <c r="H543" s="9" t="str">
        <f t="shared" si="71"/>
        <v>Em Atraso</v>
      </c>
      <c r="I543" s="1" t="s">
        <v>20</v>
      </c>
      <c r="J543" s="1" t="s">
        <v>11</v>
      </c>
      <c r="K543" s="1" t="s">
        <v>13</v>
      </c>
      <c r="L543" s="10">
        <v>4857.7720470377481</v>
      </c>
    </row>
    <row r="544" spans="1:12" x14ac:dyDescent="0.25">
      <c r="A544" s="11">
        <v>45558</v>
      </c>
      <c r="B544" s="1">
        <f t="shared" si="66"/>
        <v>9</v>
      </c>
      <c r="C544" s="1">
        <f t="shared" si="67"/>
        <v>2024</v>
      </c>
      <c r="D544" s="11">
        <v>45578</v>
      </c>
      <c r="E544" s="1">
        <f t="shared" si="68"/>
        <v>10</v>
      </c>
      <c r="F544" s="1">
        <f t="shared" si="69"/>
        <v>2024</v>
      </c>
      <c r="G544" s="9">
        <f t="shared" si="70"/>
        <v>20</v>
      </c>
      <c r="H544" s="9" t="str">
        <f t="shared" si="71"/>
        <v>Em Atraso</v>
      </c>
      <c r="I544" s="1">
        <v>5</v>
      </c>
      <c r="J544" s="1" t="s">
        <v>10</v>
      </c>
      <c r="K544" s="1" t="s">
        <v>12</v>
      </c>
      <c r="L544" s="10">
        <v>910.9896860579247</v>
      </c>
    </row>
    <row r="545" spans="1:12" x14ac:dyDescent="0.25">
      <c r="A545" s="11">
        <v>45558</v>
      </c>
      <c r="B545" s="1">
        <f t="shared" si="66"/>
        <v>9</v>
      </c>
      <c r="C545" s="1">
        <f t="shared" si="67"/>
        <v>2024</v>
      </c>
      <c r="D545" s="11">
        <v>45578</v>
      </c>
      <c r="E545" s="1">
        <f t="shared" si="68"/>
        <v>10</v>
      </c>
      <c r="F545" s="1">
        <f t="shared" si="69"/>
        <v>2024</v>
      </c>
      <c r="G545" s="9">
        <f t="shared" si="70"/>
        <v>20</v>
      </c>
      <c r="H545" s="9" t="str">
        <f t="shared" si="71"/>
        <v>Em Atraso</v>
      </c>
      <c r="I545" s="1">
        <v>5</v>
      </c>
      <c r="J545" s="1" t="s">
        <v>10</v>
      </c>
      <c r="K545" s="1" t="s">
        <v>12</v>
      </c>
      <c r="L545" s="10">
        <v>910.9896860579247</v>
      </c>
    </row>
    <row r="546" spans="1:12" x14ac:dyDescent="0.25">
      <c r="A546" s="11">
        <v>45559</v>
      </c>
      <c r="B546" s="1">
        <f t="shared" si="66"/>
        <v>9</v>
      </c>
      <c r="C546" s="1">
        <f t="shared" si="67"/>
        <v>2024</v>
      </c>
      <c r="D546" s="11">
        <v>45579</v>
      </c>
      <c r="E546" s="1">
        <f t="shared" si="68"/>
        <v>10</v>
      </c>
      <c r="F546" s="1">
        <f t="shared" si="69"/>
        <v>2024</v>
      </c>
      <c r="G546" s="9">
        <f t="shared" si="70"/>
        <v>20</v>
      </c>
      <c r="H546" s="9" t="str">
        <f t="shared" si="71"/>
        <v>Em Atraso</v>
      </c>
      <c r="I546" s="1" t="s">
        <v>20</v>
      </c>
      <c r="J546" s="1" t="s">
        <v>11</v>
      </c>
      <c r="K546" s="1" t="s">
        <v>13</v>
      </c>
      <c r="L546" s="10">
        <v>4078.1460873355923</v>
      </c>
    </row>
    <row r="547" spans="1:12" x14ac:dyDescent="0.25">
      <c r="A547" s="11">
        <v>45559</v>
      </c>
      <c r="B547" s="1">
        <f t="shared" si="66"/>
        <v>9</v>
      </c>
      <c r="C547" s="1">
        <f t="shared" si="67"/>
        <v>2024</v>
      </c>
      <c r="D547" s="11">
        <v>45579</v>
      </c>
      <c r="E547" s="1">
        <f t="shared" si="68"/>
        <v>10</v>
      </c>
      <c r="F547" s="1">
        <f t="shared" si="69"/>
        <v>2024</v>
      </c>
      <c r="G547" s="9">
        <f t="shared" si="70"/>
        <v>20</v>
      </c>
      <c r="H547" s="9" t="str">
        <f t="shared" si="71"/>
        <v>Em Atraso</v>
      </c>
      <c r="I547" s="1" t="s">
        <v>20</v>
      </c>
      <c r="J547" s="1" t="s">
        <v>11</v>
      </c>
      <c r="K547" s="1" t="s">
        <v>13</v>
      </c>
      <c r="L547" s="10">
        <v>4078.1460873355923</v>
      </c>
    </row>
    <row r="548" spans="1:12" x14ac:dyDescent="0.25">
      <c r="A548" s="11">
        <v>45560</v>
      </c>
      <c r="B548" s="1">
        <f t="shared" si="66"/>
        <v>9</v>
      </c>
      <c r="C548" s="1">
        <f t="shared" si="67"/>
        <v>2024</v>
      </c>
      <c r="D548" s="11">
        <v>45580</v>
      </c>
      <c r="E548" s="1">
        <f t="shared" si="68"/>
        <v>10</v>
      </c>
      <c r="F548" s="1">
        <f t="shared" si="69"/>
        <v>2024</v>
      </c>
      <c r="G548" s="9">
        <f t="shared" si="70"/>
        <v>20</v>
      </c>
      <c r="H548" s="9" t="str">
        <f t="shared" si="71"/>
        <v>Em Atraso</v>
      </c>
      <c r="I548" s="1" t="s">
        <v>20</v>
      </c>
      <c r="J548" s="1" t="s">
        <v>10</v>
      </c>
      <c r="K548" s="1" t="s">
        <v>12</v>
      </c>
      <c r="L548" s="10">
        <v>4907.8946338840287</v>
      </c>
    </row>
    <row r="549" spans="1:12" x14ac:dyDescent="0.25">
      <c r="A549" s="11">
        <v>45560</v>
      </c>
      <c r="B549" s="1">
        <f t="shared" si="66"/>
        <v>9</v>
      </c>
      <c r="C549" s="1">
        <f t="shared" si="67"/>
        <v>2024</v>
      </c>
      <c r="D549" s="11">
        <v>45580</v>
      </c>
      <c r="E549" s="1">
        <f t="shared" si="68"/>
        <v>10</v>
      </c>
      <c r="F549" s="1">
        <f t="shared" si="69"/>
        <v>2024</v>
      </c>
      <c r="G549" s="9">
        <f t="shared" si="70"/>
        <v>20</v>
      </c>
      <c r="H549" s="9" t="str">
        <f t="shared" si="71"/>
        <v>Em Atraso</v>
      </c>
      <c r="I549" s="1" t="s">
        <v>20</v>
      </c>
      <c r="J549" s="1" t="s">
        <v>10</v>
      </c>
      <c r="K549" s="1" t="s">
        <v>12</v>
      </c>
      <c r="L549" s="10">
        <v>4907.8946338840287</v>
      </c>
    </row>
    <row r="550" spans="1:12" x14ac:dyDescent="0.25">
      <c r="A550" s="11">
        <v>45561</v>
      </c>
      <c r="B550" s="1">
        <f t="shared" si="66"/>
        <v>9</v>
      </c>
      <c r="C550" s="1">
        <f t="shared" si="67"/>
        <v>2024</v>
      </c>
      <c r="D550" s="11">
        <v>45581</v>
      </c>
      <c r="E550" s="1">
        <f t="shared" si="68"/>
        <v>10</v>
      </c>
      <c r="F550" s="1">
        <f t="shared" si="69"/>
        <v>2024</v>
      </c>
      <c r="G550" s="9">
        <f t="shared" si="70"/>
        <v>20</v>
      </c>
      <c r="H550" s="9" t="str">
        <f t="shared" si="71"/>
        <v>Em Atraso</v>
      </c>
      <c r="I550" s="1" t="s">
        <v>20</v>
      </c>
      <c r="J550" s="1" t="s">
        <v>11</v>
      </c>
      <c r="K550" s="1" t="s">
        <v>13</v>
      </c>
      <c r="L550" s="10">
        <v>6341.5347901322057</v>
      </c>
    </row>
    <row r="551" spans="1:12" x14ac:dyDescent="0.25">
      <c r="A551" s="11">
        <v>45561</v>
      </c>
      <c r="B551" s="1">
        <f t="shared" si="66"/>
        <v>9</v>
      </c>
      <c r="C551" s="1">
        <f t="shared" si="67"/>
        <v>2024</v>
      </c>
      <c r="D551" s="11">
        <v>45581</v>
      </c>
      <c r="E551" s="1">
        <f t="shared" si="68"/>
        <v>10</v>
      </c>
      <c r="F551" s="1">
        <f t="shared" si="69"/>
        <v>2024</v>
      </c>
      <c r="G551" s="9">
        <f t="shared" si="70"/>
        <v>20</v>
      </c>
      <c r="H551" s="9" t="str">
        <f t="shared" si="71"/>
        <v>Em Atraso</v>
      </c>
      <c r="I551" s="1" t="s">
        <v>20</v>
      </c>
      <c r="J551" s="1" t="s">
        <v>11</v>
      </c>
      <c r="K551" s="1" t="s">
        <v>13</v>
      </c>
      <c r="L551" s="10">
        <v>6341.5347901322057</v>
      </c>
    </row>
    <row r="552" spans="1:12" x14ac:dyDescent="0.25">
      <c r="A552" s="11">
        <v>45562</v>
      </c>
      <c r="B552" s="1">
        <f t="shared" si="66"/>
        <v>9</v>
      </c>
      <c r="C552" s="1">
        <f t="shared" si="67"/>
        <v>2024</v>
      </c>
      <c r="D552" s="11">
        <v>45574</v>
      </c>
      <c r="E552" s="1">
        <f t="shared" si="68"/>
        <v>10</v>
      </c>
      <c r="F552" s="1">
        <f t="shared" si="69"/>
        <v>2024</v>
      </c>
      <c r="G552" s="9">
        <f t="shared" si="70"/>
        <v>12</v>
      </c>
      <c r="H552" s="9" t="str">
        <f t="shared" si="71"/>
        <v>Em Atraso</v>
      </c>
      <c r="I552" s="1" t="s">
        <v>20</v>
      </c>
      <c r="J552" s="1" t="s">
        <v>10</v>
      </c>
      <c r="K552" s="1" t="s">
        <v>12</v>
      </c>
      <c r="L552" s="10">
        <v>7858.7573356376579</v>
      </c>
    </row>
    <row r="553" spans="1:12" x14ac:dyDescent="0.25">
      <c r="A553" s="11">
        <v>45562</v>
      </c>
      <c r="B553" s="1">
        <f t="shared" si="66"/>
        <v>9</v>
      </c>
      <c r="C553" s="1">
        <f t="shared" si="67"/>
        <v>2024</v>
      </c>
      <c r="D553" s="11">
        <v>45574</v>
      </c>
      <c r="E553" s="1">
        <f t="shared" si="68"/>
        <v>10</v>
      </c>
      <c r="F553" s="1">
        <f t="shared" si="69"/>
        <v>2024</v>
      </c>
      <c r="G553" s="9">
        <f t="shared" si="70"/>
        <v>12</v>
      </c>
      <c r="H553" s="9" t="str">
        <f t="shared" si="71"/>
        <v>Em Atraso</v>
      </c>
      <c r="I553" s="1" t="s">
        <v>20</v>
      </c>
      <c r="J553" s="1" t="s">
        <v>10</v>
      </c>
      <c r="K553" s="1" t="s">
        <v>12</v>
      </c>
      <c r="L553" s="10">
        <v>7858.7573356376579</v>
      </c>
    </row>
    <row r="554" spans="1:12" x14ac:dyDescent="0.25">
      <c r="A554" s="11">
        <v>45563</v>
      </c>
      <c r="B554" s="1">
        <f t="shared" si="66"/>
        <v>9</v>
      </c>
      <c r="C554" s="1">
        <f t="shared" si="67"/>
        <v>2024</v>
      </c>
      <c r="D554" s="11">
        <v>45575</v>
      </c>
      <c r="E554" s="1">
        <f t="shared" si="68"/>
        <v>10</v>
      </c>
      <c r="F554" s="1">
        <f t="shared" si="69"/>
        <v>2024</v>
      </c>
      <c r="G554" s="9">
        <f t="shared" si="70"/>
        <v>12</v>
      </c>
      <c r="H554" s="9" t="str">
        <f t="shared" si="71"/>
        <v>Em Atraso</v>
      </c>
      <c r="I554" s="1" t="s">
        <v>20</v>
      </c>
      <c r="J554" s="1" t="s">
        <v>11</v>
      </c>
      <c r="K554" s="1" t="s">
        <v>13</v>
      </c>
      <c r="L554" s="10">
        <v>9349.3329408673253</v>
      </c>
    </row>
    <row r="555" spans="1:12" x14ac:dyDescent="0.25">
      <c r="A555" s="11">
        <v>45563</v>
      </c>
      <c r="B555" s="1">
        <f t="shared" si="66"/>
        <v>9</v>
      </c>
      <c r="C555" s="1">
        <f t="shared" si="67"/>
        <v>2024</v>
      </c>
      <c r="D555" s="11">
        <v>45575</v>
      </c>
      <c r="E555" s="1">
        <f t="shared" si="68"/>
        <v>10</v>
      </c>
      <c r="F555" s="1">
        <f t="shared" si="69"/>
        <v>2024</v>
      </c>
      <c r="G555" s="9">
        <f t="shared" si="70"/>
        <v>12</v>
      </c>
      <c r="H555" s="9" t="str">
        <f t="shared" si="71"/>
        <v>Em Atraso</v>
      </c>
      <c r="I555" s="1" t="s">
        <v>20</v>
      </c>
      <c r="J555" s="1" t="s">
        <v>11</v>
      </c>
      <c r="K555" s="1" t="s">
        <v>13</v>
      </c>
      <c r="L555" s="10">
        <v>9349.3329408673253</v>
      </c>
    </row>
    <row r="556" spans="1:12" x14ac:dyDescent="0.25">
      <c r="A556" s="11">
        <v>45564</v>
      </c>
      <c r="B556" s="1">
        <f t="shared" si="66"/>
        <v>9</v>
      </c>
      <c r="C556" s="1">
        <f t="shared" si="67"/>
        <v>2024</v>
      </c>
      <c r="D556" s="11">
        <v>45576</v>
      </c>
      <c r="E556" s="1">
        <f t="shared" si="68"/>
        <v>10</v>
      </c>
      <c r="F556" s="1">
        <f t="shared" si="69"/>
        <v>2024</v>
      </c>
      <c r="G556" s="9">
        <f t="shared" si="70"/>
        <v>12</v>
      </c>
      <c r="H556" s="9" t="str">
        <f t="shared" si="71"/>
        <v>Em Atraso</v>
      </c>
      <c r="I556" s="1" t="s">
        <v>20</v>
      </c>
      <c r="J556" s="1" t="s">
        <v>10</v>
      </c>
      <c r="K556" s="1" t="s">
        <v>12</v>
      </c>
      <c r="L556" s="10">
        <v>9828.8175243299047</v>
      </c>
    </row>
    <row r="557" spans="1:12" x14ac:dyDescent="0.25">
      <c r="A557" s="11">
        <v>45564</v>
      </c>
      <c r="B557" s="1">
        <f t="shared" si="66"/>
        <v>9</v>
      </c>
      <c r="C557" s="1">
        <f t="shared" si="67"/>
        <v>2024</v>
      </c>
      <c r="D557" s="11">
        <v>45576</v>
      </c>
      <c r="E557" s="1">
        <f t="shared" si="68"/>
        <v>10</v>
      </c>
      <c r="F557" s="1">
        <f t="shared" si="69"/>
        <v>2024</v>
      </c>
      <c r="G557" s="9">
        <f t="shared" si="70"/>
        <v>12</v>
      </c>
      <c r="H557" s="9" t="str">
        <f t="shared" si="71"/>
        <v>Em Atraso</v>
      </c>
      <c r="I557" s="1" t="s">
        <v>20</v>
      </c>
      <c r="J557" s="1" t="s">
        <v>10</v>
      </c>
      <c r="K557" s="1" t="s">
        <v>12</v>
      </c>
      <c r="L557" s="10">
        <v>9828.8175243299047</v>
      </c>
    </row>
    <row r="558" spans="1:12" x14ac:dyDescent="0.25">
      <c r="A558" s="11">
        <v>45565</v>
      </c>
      <c r="B558" s="1">
        <f t="shared" si="66"/>
        <v>9</v>
      </c>
      <c r="C558" s="1">
        <f t="shared" si="67"/>
        <v>2024</v>
      </c>
      <c r="D558" s="11">
        <v>45577</v>
      </c>
      <c r="E558" s="1">
        <f t="shared" si="68"/>
        <v>10</v>
      </c>
      <c r="F558" s="1">
        <f t="shared" si="69"/>
        <v>2024</v>
      </c>
      <c r="G558" s="9">
        <f t="shared" si="70"/>
        <v>12</v>
      </c>
      <c r="H558" s="9" t="str">
        <f t="shared" si="71"/>
        <v>Em Atraso</v>
      </c>
      <c r="I558" s="1" t="s">
        <v>20</v>
      </c>
      <c r="J558" s="1" t="s">
        <v>10</v>
      </c>
      <c r="K558" s="1" t="s">
        <v>12</v>
      </c>
      <c r="L558" s="10">
        <v>7005.7506045116443</v>
      </c>
    </row>
    <row r="559" spans="1:12" x14ac:dyDescent="0.25">
      <c r="A559" s="11">
        <v>45565</v>
      </c>
      <c r="B559" s="1">
        <f t="shared" si="66"/>
        <v>9</v>
      </c>
      <c r="C559" s="1">
        <f t="shared" si="67"/>
        <v>2024</v>
      </c>
      <c r="D559" s="11">
        <v>45577</v>
      </c>
      <c r="E559" s="1">
        <f t="shared" si="68"/>
        <v>10</v>
      </c>
      <c r="F559" s="1">
        <f t="shared" si="69"/>
        <v>2024</v>
      </c>
      <c r="G559" s="9">
        <f t="shared" si="70"/>
        <v>12</v>
      </c>
      <c r="H559" s="9" t="str">
        <f t="shared" si="71"/>
        <v>Em Atraso</v>
      </c>
      <c r="I559" s="1" t="s">
        <v>20</v>
      </c>
      <c r="J559" s="1" t="s">
        <v>10</v>
      </c>
      <c r="K559" s="1" t="s">
        <v>12</v>
      </c>
      <c r="L559" s="10">
        <v>7005.7506045116443</v>
      </c>
    </row>
    <row r="560" spans="1:12" x14ac:dyDescent="0.25">
      <c r="A560" s="11">
        <v>45566</v>
      </c>
      <c r="B560" s="1">
        <f t="shared" si="66"/>
        <v>10</v>
      </c>
      <c r="C560" s="1">
        <f t="shared" si="67"/>
        <v>2024</v>
      </c>
      <c r="D560" s="11">
        <v>45578</v>
      </c>
      <c r="E560" s="1">
        <f t="shared" si="68"/>
        <v>10</v>
      </c>
      <c r="F560" s="1">
        <f t="shared" si="69"/>
        <v>2024</v>
      </c>
      <c r="G560" s="9">
        <f t="shared" si="70"/>
        <v>12</v>
      </c>
      <c r="H560" s="9" t="str">
        <f t="shared" si="71"/>
        <v>Em Atraso</v>
      </c>
      <c r="I560" s="1" t="s">
        <v>20</v>
      </c>
      <c r="J560" s="1" t="s">
        <v>10</v>
      </c>
      <c r="K560" s="1" t="s">
        <v>12</v>
      </c>
      <c r="L560" s="10">
        <v>8739.8829762503574</v>
      </c>
    </row>
    <row r="561" spans="1:12" x14ac:dyDescent="0.25">
      <c r="A561" s="11">
        <v>45566</v>
      </c>
      <c r="B561" s="1">
        <f t="shared" si="66"/>
        <v>10</v>
      </c>
      <c r="C561" s="1">
        <f t="shared" si="67"/>
        <v>2024</v>
      </c>
      <c r="D561" s="11">
        <v>45578</v>
      </c>
      <c r="E561" s="1">
        <f t="shared" si="68"/>
        <v>10</v>
      </c>
      <c r="F561" s="1">
        <f t="shared" si="69"/>
        <v>2024</v>
      </c>
      <c r="G561" s="9">
        <f t="shared" si="70"/>
        <v>12</v>
      </c>
      <c r="H561" s="9" t="str">
        <f t="shared" si="71"/>
        <v>Em Atraso</v>
      </c>
      <c r="I561" s="1" t="s">
        <v>20</v>
      </c>
      <c r="J561" s="1" t="s">
        <v>10</v>
      </c>
      <c r="K561" s="1" t="s">
        <v>12</v>
      </c>
      <c r="L561" s="10">
        <v>8739.8829762503574</v>
      </c>
    </row>
    <row r="562" spans="1:12" x14ac:dyDescent="0.25">
      <c r="A562" s="11">
        <v>45567</v>
      </c>
      <c r="B562" s="1">
        <f t="shared" si="66"/>
        <v>10</v>
      </c>
      <c r="C562" s="1">
        <f t="shared" si="67"/>
        <v>2024</v>
      </c>
      <c r="D562" s="11">
        <v>45579</v>
      </c>
      <c r="E562" s="1">
        <f t="shared" si="68"/>
        <v>10</v>
      </c>
      <c r="F562" s="1">
        <f t="shared" si="69"/>
        <v>2024</v>
      </c>
      <c r="G562" s="9">
        <f t="shared" si="70"/>
        <v>12</v>
      </c>
      <c r="H562" s="9" t="str">
        <f t="shared" si="71"/>
        <v>Em Atraso</v>
      </c>
      <c r="I562" s="1" t="s">
        <v>20</v>
      </c>
      <c r="J562" s="1" t="s">
        <v>11</v>
      </c>
      <c r="K562" s="1" t="s">
        <v>13</v>
      </c>
      <c r="L562" s="10">
        <v>9063.2898858545723</v>
      </c>
    </row>
    <row r="563" spans="1:12" x14ac:dyDescent="0.25">
      <c r="A563" s="11">
        <v>45567</v>
      </c>
      <c r="B563" s="1">
        <f t="shared" si="66"/>
        <v>10</v>
      </c>
      <c r="C563" s="1">
        <f t="shared" si="67"/>
        <v>2024</v>
      </c>
      <c r="D563" s="11">
        <v>45579</v>
      </c>
      <c r="E563" s="1">
        <f t="shared" si="68"/>
        <v>10</v>
      </c>
      <c r="F563" s="1">
        <f t="shared" si="69"/>
        <v>2024</v>
      </c>
      <c r="G563" s="9">
        <f t="shared" si="70"/>
        <v>12</v>
      </c>
      <c r="H563" s="9" t="str">
        <f t="shared" si="71"/>
        <v>Em Atraso</v>
      </c>
      <c r="I563" s="1" t="s">
        <v>20</v>
      </c>
      <c r="J563" s="1" t="s">
        <v>11</v>
      </c>
      <c r="K563" s="1" t="s">
        <v>13</v>
      </c>
      <c r="L563" s="10">
        <v>9063.2898858545723</v>
      </c>
    </row>
    <row r="564" spans="1:12" x14ac:dyDescent="0.25">
      <c r="A564" s="11">
        <v>45568</v>
      </c>
      <c r="B564" s="1">
        <f t="shared" si="66"/>
        <v>10</v>
      </c>
      <c r="C564" s="1">
        <f t="shared" si="67"/>
        <v>2024</v>
      </c>
      <c r="D564" s="11">
        <v>45580</v>
      </c>
      <c r="E564" s="1">
        <f t="shared" si="68"/>
        <v>10</v>
      </c>
      <c r="F564" s="1">
        <f t="shared" si="69"/>
        <v>2024</v>
      </c>
      <c r="G564" s="9">
        <f t="shared" si="70"/>
        <v>12</v>
      </c>
      <c r="H564" s="9" t="str">
        <f t="shared" si="71"/>
        <v>Em Atraso</v>
      </c>
      <c r="I564" s="1" t="s">
        <v>20</v>
      </c>
      <c r="J564" s="1" t="s">
        <v>11</v>
      </c>
      <c r="K564" s="1" t="s">
        <v>12</v>
      </c>
      <c r="L564" s="10">
        <v>4426.537052477569</v>
      </c>
    </row>
    <row r="565" spans="1:12" x14ac:dyDescent="0.25">
      <c r="A565" s="11">
        <v>45568</v>
      </c>
      <c r="B565" s="1">
        <f t="shared" si="66"/>
        <v>10</v>
      </c>
      <c r="C565" s="1">
        <f t="shared" si="67"/>
        <v>2024</v>
      </c>
      <c r="D565" s="11">
        <v>45580</v>
      </c>
      <c r="E565" s="1">
        <f t="shared" si="68"/>
        <v>10</v>
      </c>
      <c r="F565" s="1">
        <f t="shared" si="69"/>
        <v>2024</v>
      </c>
      <c r="G565" s="9">
        <f t="shared" si="70"/>
        <v>12</v>
      </c>
      <c r="H565" s="9" t="str">
        <f t="shared" si="71"/>
        <v>Em Atraso</v>
      </c>
      <c r="I565" s="1" t="s">
        <v>20</v>
      </c>
      <c r="J565" s="1" t="s">
        <v>11</v>
      </c>
      <c r="K565" s="1" t="s">
        <v>12</v>
      </c>
      <c r="L565" s="10">
        <v>4426.537052477569</v>
      </c>
    </row>
    <row r="566" spans="1:12" x14ac:dyDescent="0.25">
      <c r="A566" s="11">
        <v>45569</v>
      </c>
      <c r="B566" s="1">
        <f t="shared" si="66"/>
        <v>10</v>
      </c>
      <c r="C566" s="1">
        <f t="shared" si="67"/>
        <v>2024</v>
      </c>
      <c r="D566" s="11">
        <v>45581</v>
      </c>
      <c r="E566" s="1">
        <f t="shared" si="68"/>
        <v>10</v>
      </c>
      <c r="F566" s="1">
        <f t="shared" si="69"/>
        <v>2024</v>
      </c>
      <c r="G566" s="9">
        <f t="shared" si="70"/>
        <v>12</v>
      </c>
      <c r="H566" s="9" t="str">
        <f t="shared" si="71"/>
        <v>Em Atraso</v>
      </c>
      <c r="I566" s="1" t="s">
        <v>20</v>
      </c>
      <c r="J566" s="1" t="s">
        <v>11</v>
      </c>
      <c r="K566" s="1" t="s">
        <v>13</v>
      </c>
      <c r="L566" s="10">
        <v>7652.8183699501069</v>
      </c>
    </row>
    <row r="567" spans="1:12" x14ac:dyDescent="0.25">
      <c r="A567" s="11">
        <v>45569</v>
      </c>
      <c r="B567" s="1">
        <f t="shared" si="66"/>
        <v>10</v>
      </c>
      <c r="C567" s="1">
        <f t="shared" si="67"/>
        <v>2024</v>
      </c>
      <c r="D567" s="11">
        <v>45581</v>
      </c>
      <c r="E567" s="1">
        <f t="shared" si="68"/>
        <v>10</v>
      </c>
      <c r="F567" s="1">
        <f t="shared" si="69"/>
        <v>2024</v>
      </c>
      <c r="G567" s="9">
        <f t="shared" si="70"/>
        <v>12</v>
      </c>
      <c r="H567" s="9" t="str">
        <f t="shared" si="71"/>
        <v>Em Atraso</v>
      </c>
      <c r="I567" s="1" t="s">
        <v>20</v>
      </c>
      <c r="J567" s="1" t="s">
        <v>11</v>
      </c>
      <c r="K567" s="1" t="s">
        <v>13</v>
      </c>
      <c r="L567" s="10">
        <v>7652.8183699501069</v>
      </c>
    </row>
    <row r="568" spans="1:12" x14ac:dyDescent="0.25">
      <c r="A568" s="11">
        <v>45570</v>
      </c>
      <c r="B568" s="1">
        <f t="shared" si="66"/>
        <v>10</v>
      </c>
      <c r="C568" s="1">
        <f t="shared" si="67"/>
        <v>2024</v>
      </c>
      <c r="D568" s="11">
        <v>45574</v>
      </c>
      <c r="E568" s="1">
        <f t="shared" si="68"/>
        <v>10</v>
      </c>
      <c r="F568" s="1">
        <f t="shared" si="69"/>
        <v>2024</v>
      </c>
      <c r="G568" s="9">
        <f t="shared" si="70"/>
        <v>4</v>
      </c>
      <c r="H568" s="9" t="str">
        <f t="shared" si="71"/>
        <v>No Prazo</v>
      </c>
      <c r="I568" s="1" t="s">
        <v>20</v>
      </c>
      <c r="J568" s="1" t="s">
        <v>11</v>
      </c>
      <c r="K568" s="1" t="s">
        <v>12</v>
      </c>
      <c r="L568" s="10">
        <v>6432.7802286522065</v>
      </c>
    </row>
    <row r="569" spans="1:12" x14ac:dyDescent="0.25">
      <c r="A569" s="11">
        <v>45570</v>
      </c>
      <c r="B569" s="1">
        <f t="shared" si="66"/>
        <v>10</v>
      </c>
      <c r="C569" s="1">
        <f t="shared" si="67"/>
        <v>2024</v>
      </c>
      <c r="D569" s="11">
        <v>45574</v>
      </c>
      <c r="E569" s="1">
        <f t="shared" si="68"/>
        <v>10</v>
      </c>
      <c r="F569" s="1">
        <f t="shared" si="69"/>
        <v>2024</v>
      </c>
      <c r="G569" s="9">
        <f t="shared" si="70"/>
        <v>4</v>
      </c>
      <c r="H569" s="9" t="str">
        <f t="shared" si="71"/>
        <v>No Prazo</v>
      </c>
      <c r="I569" s="1" t="s">
        <v>20</v>
      </c>
      <c r="J569" s="1" t="s">
        <v>11</v>
      </c>
      <c r="K569" s="1" t="s">
        <v>12</v>
      </c>
      <c r="L569" s="10">
        <v>6432.7802286522065</v>
      </c>
    </row>
    <row r="570" spans="1:12" x14ac:dyDescent="0.25">
      <c r="A570" s="11">
        <v>45571</v>
      </c>
      <c r="B570" s="1">
        <f t="shared" ref="B570:B601" si="72">MONTH(A570)</f>
        <v>10</v>
      </c>
      <c r="C570" s="1">
        <f t="shared" ref="C570:C601" si="73">YEAR(A570)</f>
        <v>2024</v>
      </c>
      <c r="D570" s="11">
        <v>45575</v>
      </c>
      <c r="E570" s="1">
        <f t="shared" ref="E570:E601" si="74">MONTH(D570)</f>
        <v>10</v>
      </c>
      <c r="F570" s="1">
        <f t="shared" ref="F570:F601" si="75">YEAR(D570)</f>
        <v>2024</v>
      </c>
      <c r="G570" s="9">
        <f t="shared" ref="G570:G601" si="76">D570-A570</f>
        <v>4</v>
      </c>
      <c r="H570" s="9" t="str">
        <f t="shared" ref="H570:H601" si="77">IF(G570&lt;6,"No Prazo","Em Atraso")</f>
        <v>No Prazo</v>
      </c>
      <c r="I570" s="1" t="s">
        <v>20</v>
      </c>
      <c r="J570" s="1" t="s">
        <v>11</v>
      </c>
      <c r="K570" s="1" t="s">
        <v>13</v>
      </c>
      <c r="L570" s="10">
        <v>9422.0252816338289</v>
      </c>
    </row>
    <row r="571" spans="1:12" x14ac:dyDescent="0.25">
      <c r="A571" s="11">
        <v>45571</v>
      </c>
      <c r="B571" s="1">
        <f t="shared" si="72"/>
        <v>10</v>
      </c>
      <c r="C571" s="1">
        <f t="shared" si="73"/>
        <v>2024</v>
      </c>
      <c r="D571" s="11">
        <v>45575</v>
      </c>
      <c r="E571" s="1">
        <f t="shared" si="74"/>
        <v>10</v>
      </c>
      <c r="F571" s="1">
        <f t="shared" si="75"/>
        <v>2024</v>
      </c>
      <c r="G571" s="9">
        <f t="shared" si="76"/>
        <v>4</v>
      </c>
      <c r="H571" s="9" t="str">
        <f t="shared" si="77"/>
        <v>No Prazo</v>
      </c>
      <c r="I571" s="1" t="s">
        <v>20</v>
      </c>
      <c r="J571" s="1" t="s">
        <v>11</v>
      </c>
      <c r="K571" s="1" t="s">
        <v>13</v>
      </c>
      <c r="L571" s="10">
        <v>9422.0252816338289</v>
      </c>
    </row>
    <row r="572" spans="1:12" x14ac:dyDescent="0.25">
      <c r="A572" s="11">
        <v>45572</v>
      </c>
      <c r="B572" s="1">
        <f t="shared" si="72"/>
        <v>10</v>
      </c>
      <c r="C572" s="1">
        <f t="shared" si="73"/>
        <v>2024</v>
      </c>
      <c r="D572" s="11">
        <v>45576</v>
      </c>
      <c r="E572" s="1">
        <f t="shared" si="74"/>
        <v>10</v>
      </c>
      <c r="F572" s="1">
        <f t="shared" si="75"/>
        <v>2024</v>
      </c>
      <c r="G572" s="9">
        <f t="shared" si="76"/>
        <v>4</v>
      </c>
      <c r="H572" s="9" t="str">
        <f t="shared" si="77"/>
        <v>No Prazo</v>
      </c>
      <c r="I572" s="1" t="s">
        <v>20</v>
      </c>
      <c r="J572" s="1" t="s">
        <v>10</v>
      </c>
      <c r="K572" s="1" t="s">
        <v>13</v>
      </c>
      <c r="L572" s="10">
        <v>6185.6561558220492</v>
      </c>
    </row>
    <row r="573" spans="1:12" x14ac:dyDescent="0.25">
      <c r="A573" s="11">
        <v>45572</v>
      </c>
      <c r="B573" s="1">
        <f t="shared" si="72"/>
        <v>10</v>
      </c>
      <c r="C573" s="1">
        <f t="shared" si="73"/>
        <v>2024</v>
      </c>
      <c r="D573" s="11">
        <v>45576</v>
      </c>
      <c r="E573" s="1">
        <f t="shared" si="74"/>
        <v>10</v>
      </c>
      <c r="F573" s="1">
        <f t="shared" si="75"/>
        <v>2024</v>
      </c>
      <c r="G573" s="9">
        <f t="shared" si="76"/>
        <v>4</v>
      </c>
      <c r="H573" s="9" t="str">
        <f t="shared" si="77"/>
        <v>No Prazo</v>
      </c>
      <c r="I573" s="1" t="s">
        <v>20</v>
      </c>
      <c r="J573" s="1" t="s">
        <v>10</v>
      </c>
      <c r="K573" s="1" t="s">
        <v>13</v>
      </c>
      <c r="L573" s="10">
        <v>6185.6561558220492</v>
      </c>
    </row>
    <row r="574" spans="1:12" x14ac:dyDescent="0.25">
      <c r="A574" s="11">
        <v>45573</v>
      </c>
      <c r="B574" s="1">
        <f t="shared" si="72"/>
        <v>10</v>
      </c>
      <c r="C574" s="1">
        <f t="shared" si="73"/>
        <v>2024</v>
      </c>
      <c r="D574" s="11">
        <v>45577</v>
      </c>
      <c r="E574" s="1">
        <f t="shared" si="74"/>
        <v>10</v>
      </c>
      <c r="F574" s="1">
        <f t="shared" si="75"/>
        <v>2024</v>
      </c>
      <c r="G574" s="9">
        <f t="shared" si="76"/>
        <v>4</v>
      </c>
      <c r="H574" s="9" t="str">
        <f t="shared" si="77"/>
        <v>No Prazo</v>
      </c>
      <c r="I574" s="1">
        <v>86</v>
      </c>
      <c r="J574" s="1" t="s">
        <v>11</v>
      </c>
      <c r="K574" s="1" t="s">
        <v>13</v>
      </c>
      <c r="L574" s="10">
        <v>6194.7432903036033</v>
      </c>
    </row>
    <row r="575" spans="1:12" x14ac:dyDescent="0.25">
      <c r="A575" s="11">
        <v>45573</v>
      </c>
      <c r="B575" s="1">
        <f t="shared" si="72"/>
        <v>10</v>
      </c>
      <c r="C575" s="1">
        <f t="shared" si="73"/>
        <v>2024</v>
      </c>
      <c r="D575" s="11">
        <v>45577</v>
      </c>
      <c r="E575" s="1">
        <f t="shared" si="74"/>
        <v>10</v>
      </c>
      <c r="F575" s="1">
        <f t="shared" si="75"/>
        <v>2024</v>
      </c>
      <c r="G575" s="9">
        <f t="shared" si="76"/>
        <v>4</v>
      </c>
      <c r="H575" s="9" t="str">
        <f t="shared" si="77"/>
        <v>No Prazo</v>
      </c>
      <c r="I575" s="1">
        <v>86</v>
      </c>
      <c r="J575" s="1" t="s">
        <v>11</v>
      </c>
      <c r="K575" s="1" t="s">
        <v>13</v>
      </c>
      <c r="L575" s="10">
        <v>6194.7432903036033</v>
      </c>
    </row>
    <row r="576" spans="1:12" x14ac:dyDescent="0.25">
      <c r="A576" s="11">
        <v>45574</v>
      </c>
      <c r="B576" s="1">
        <f t="shared" si="72"/>
        <v>10</v>
      </c>
      <c r="C576" s="1">
        <f t="shared" si="73"/>
        <v>2024</v>
      </c>
      <c r="D576" s="11">
        <v>45578</v>
      </c>
      <c r="E576" s="1">
        <f t="shared" si="74"/>
        <v>10</v>
      </c>
      <c r="F576" s="1">
        <f t="shared" si="75"/>
        <v>2024</v>
      </c>
      <c r="G576" s="9">
        <f t="shared" si="76"/>
        <v>4</v>
      </c>
      <c r="H576" s="9" t="str">
        <f t="shared" si="77"/>
        <v>No Prazo</v>
      </c>
      <c r="I576" s="1" t="s">
        <v>21</v>
      </c>
      <c r="J576" s="1" t="s">
        <v>10</v>
      </c>
      <c r="K576" s="1" t="s">
        <v>13</v>
      </c>
      <c r="L576" s="10">
        <v>6483.353231376077</v>
      </c>
    </row>
    <row r="577" spans="1:12" x14ac:dyDescent="0.25">
      <c r="A577" s="11">
        <v>45574</v>
      </c>
      <c r="B577" s="1">
        <f t="shared" si="72"/>
        <v>10</v>
      </c>
      <c r="C577" s="1">
        <f t="shared" si="73"/>
        <v>2024</v>
      </c>
      <c r="D577" s="11">
        <v>45578</v>
      </c>
      <c r="E577" s="1">
        <f t="shared" si="74"/>
        <v>10</v>
      </c>
      <c r="F577" s="1">
        <f t="shared" si="75"/>
        <v>2024</v>
      </c>
      <c r="G577" s="9">
        <f t="shared" si="76"/>
        <v>4</v>
      </c>
      <c r="H577" s="9" t="str">
        <f t="shared" si="77"/>
        <v>No Prazo</v>
      </c>
      <c r="I577" s="1" t="s">
        <v>21</v>
      </c>
      <c r="J577" s="1" t="s">
        <v>10</v>
      </c>
      <c r="K577" s="1" t="s">
        <v>13</v>
      </c>
      <c r="L577" s="10">
        <v>6483.353231376077</v>
      </c>
    </row>
    <row r="578" spans="1:12" x14ac:dyDescent="0.25">
      <c r="A578" s="11">
        <v>45575</v>
      </c>
      <c r="B578" s="1">
        <f t="shared" si="72"/>
        <v>10</v>
      </c>
      <c r="C578" s="1">
        <f t="shared" si="73"/>
        <v>2024</v>
      </c>
      <c r="D578" s="11">
        <v>45579</v>
      </c>
      <c r="E578" s="1">
        <f t="shared" si="74"/>
        <v>10</v>
      </c>
      <c r="F578" s="1">
        <f t="shared" si="75"/>
        <v>2024</v>
      </c>
      <c r="G578" s="9">
        <f t="shared" si="76"/>
        <v>4</v>
      </c>
      <c r="H578" s="9" t="str">
        <f t="shared" si="77"/>
        <v>No Prazo</v>
      </c>
      <c r="I578" s="1" t="s">
        <v>20</v>
      </c>
      <c r="J578" s="1" t="s">
        <v>11</v>
      </c>
      <c r="K578" s="1" t="s">
        <v>13</v>
      </c>
      <c r="L578" s="10">
        <v>4357.1813074884922</v>
      </c>
    </row>
    <row r="579" spans="1:12" x14ac:dyDescent="0.25">
      <c r="A579" s="11">
        <v>45575</v>
      </c>
      <c r="B579" s="1">
        <f t="shared" si="72"/>
        <v>10</v>
      </c>
      <c r="C579" s="1">
        <f t="shared" si="73"/>
        <v>2024</v>
      </c>
      <c r="D579" s="11">
        <v>45579</v>
      </c>
      <c r="E579" s="1">
        <f t="shared" si="74"/>
        <v>10</v>
      </c>
      <c r="F579" s="1">
        <f t="shared" si="75"/>
        <v>2024</v>
      </c>
      <c r="G579" s="9">
        <f t="shared" si="76"/>
        <v>4</v>
      </c>
      <c r="H579" s="9" t="str">
        <f t="shared" si="77"/>
        <v>No Prazo</v>
      </c>
      <c r="I579" s="1" t="s">
        <v>20</v>
      </c>
      <c r="J579" s="1" t="s">
        <v>11</v>
      </c>
      <c r="K579" s="1" t="s">
        <v>13</v>
      </c>
      <c r="L579" s="10">
        <v>4357.1813074884922</v>
      </c>
    </row>
    <row r="580" spans="1:12" x14ac:dyDescent="0.25">
      <c r="A580" s="11">
        <v>45576</v>
      </c>
      <c r="B580" s="1">
        <f t="shared" si="72"/>
        <v>10</v>
      </c>
      <c r="C580" s="1">
        <f t="shared" si="73"/>
        <v>2024</v>
      </c>
      <c r="D580" s="11">
        <v>45580</v>
      </c>
      <c r="E580" s="1">
        <f t="shared" si="74"/>
        <v>10</v>
      </c>
      <c r="F580" s="1">
        <f t="shared" si="75"/>
        <v>2024</v>
      </c>
      <c r="G580" s="9">
        <f t="shared" si="76"/>
        <v>4</v>
      </c>
      <c r="H580" s="9" t="str">
        <f t="shared" si="77"/>
        <v>No Prazo</v>
      </c>
      <c r="I580" s="1">
        <v>86</v>
      </c>
      <c r="J580" s="1" t="s">
        <v>10</v>
      </c>
      <c r="K580" s="1" t="s">
        <v>12</v>
      </c>
      <c r="L580" s="10">
        <v>1638.1028382398488</v>
      </c>
    </row>
    <row r="581" spans="1:12" x14ac:dyDescent="0.25">
      <c r="A581" s="11">
        <v>45576</v>
      </c>
      <c r="B581" s="1">
        <f t="shared" si="72"/>
        <v>10</v>
      </c>
      <c r="C581" s="1">
        <f t="shared" si="73"/>
        <v>2024</v>
      </c>
      <c r="D581" s="11">
        <v>45580</v>
      </c>
      <c r="E581" s="1">
        <f t="shared" si="74"/>
        <v>10</v>
      </c>
      <c r="F581" s="1">
        <f t="shared" si="75"/>
        <v>2024</v>
      </c>
      <c r="G581" s="9">
        <f t="shared" si="76"/>
        <v>4</v>
      </c>
      <c r="H581" s="9" t="str">
        <f t="shared" si="77"/>
        <v>No Prazo</v>
      </c>
      <c r="I581" s="1">
        <v>86</v>
      </c>
      <c r="J581" s="1" t="s">
        <v>10</v>
      </c>
      <c r="K581" s="1" t="s">
        <v>12</v>
      </c>
      <c r="L581" s="10">
        <v>1638.1028382398488</v>
      </c>
    </row>
    <row r="582" spans="1:12" x14ac:dyDescent="0.25">
      <c r="A582" s="11">
        <v>45577</v>
      </c>
      <c r="B582" s="1">
        <f t="shared" si="72"/>
        <v>10</v>
      </c>
      <c r="C582" s="1">
        <f t="shared" si="73"/>
        <v>2024</v>
      </c>
      <c r="D582" s="11">
        <v>45581</v>
      </c>
      <c r="E582" s="1">
        <f t="shared" si="74"/>
        <v>10</v>
      </c>
      <c r="F582" s="1">
        <f t="shared" si="75"/>
        <v>2024</v>
      </c>
      <c r="G582" s="9">
        <f t="shared" si="76"/>
        <v>4</v>
      </c>
      <c r="H582" s="9" t="str">
        <f t="shared" si="77"/>
        <v>No Prazo</v>
      </c>
      <c r="I582" s="1" t="s">
        <v>21</v>
      </c>
      <c r="J582" s="1" t="s">
        <v>11</v>
      </c>
      <c r="K582" s="1" t="s">
        <v>12</v>
      </c>
      <c r="L582" s="10">
        <v>3060.3986209040522</v>
      </c>
    </row>
    <row r="583" spans="1:12" x14ac:dyDescent="0.25">
      <c r="A583" s="11">
        <v>45577</v>
      </c>
      <c r="B583" s="1">
        <f t="shared" si="72"/>
        <v>10</v>
      </c>
      <c r="C583" s="1">
        <f t="shared" si="73"/>
        <v>2024</v>
      </c>
      <c r="D583" s="11">
        <v>45581</v>
      </c>
      <c r="E583" s="1">
        <f t="shared" si="74"/>
        <v>10</v>
      </c>
      <c r="F583" s="1">
        <f t="shared" si="75"/>
        <v>2024</v>
      </c>
      <c r="G583" s="9">
        <f t="shared" si="76"/>
        <v>4</v>
      </c>
      <c r="H583" s="9" t="str">
        <f t="shared" si="77"/>
        <v>No Prazo</v>
      </c>
      <c r="I583" s="1" t="s">
        <v>21</v>
      </c>
      <c r="J583" s="1" t="s">
        <v>11</v>
      </c>
      <c r="K583" s="1" t="s">
        <v>12</v>
      </c>
      <c r="L583" s="10">
        <v>3060.3986209040522</v>
      </c>
    </row>
    <row r="584" spans="1:12" x14ac:dyDescent="0.25">
      <c r="A584" s="11">
        <v>45578</v>
      </c>
      <c r="B584" s="1">
        <f t="shared" si="72"/>
        <v>10</v>
      </c>
      <c r="C584" s="1">
        <f t="shared" si="73"/>
        <v>2024</v>
      </c>
      <c r="D584" s="11">
        <v>45586</v>
      </c>
      <c r="E584" s="1">
        <f t="shared" si="74"/>
        <v>10</v>
      </c>
      <c r="F584" s="1">
        <f t="shared" si="75"/>
        <v>2024</v>
      </c>
      <c r="G584" s="9">
        <f t="shared" si="76"/>
        <v>8</v>
      </c>
      <c r="H584" s="9" t="str">
        <f t="shared" si="77"/>
        <v>Em Atraso</v>
      </c>
      <c r="I584" s="1">
        <v>5</v>
      </c>
      <c r="J584" s="1" t="s">
        <v>10</v>
      </c>
      <c r="K584" s="1" t="s">
        <v>12</v>
      </c>
      <c r="L584" s="10">
        <v>6100.0877641508996</v>
      </c>
    </row>
    <row r="585" spans="1:12" x14ac:dyDescent="0.25">
      <c r="A585" s="11">
        <v>45578</v>
      </c>
      <c r="B585" s="1">
        <f t="shared" si="72"/>
        <v>10</v>
      </c>
      <c r="C585" s="1">
        <f t="shared" si="73"/>
        <v>2024</v>
      </c>
      <c r="D585" s="11">
        <v>45586</v>
      </c>
      <c r="E585" s="1">
        <f t="shared" si="74"/>
        <v>10</v>
      </c>
      <c r="F585" s="1">
        <f t="shared" si="75"/>
        <v>2024</v>
      </c>
      <c r="G585" s="9">
        <f t="shared" si="76"/>
        <v>8</v>
      </c>
      <c r="H585" s="9" t="str">
        <f t="shared" si="77"/>
        <v>Em Atraso</v>
      </c>
      <c r="I585" s="1">
        <v>5</v>
      </c>
      <c r="J585" s="1" t="s">
        <v>10</v>
      </c>
      <c r="K585" s="1" t="s">
        <v>12</v>
      </c>
      <c r="L585" s="10">
        <v>6100.0877641508996</v>
      </c>
    </row>
    <row r="586" spans="1:12" x14ac:dyDescent="0.25">
      <c r="A586" s="11">
        <v>45579</v>
      </c>
      <c r="B586" s="1">
        <f t="shared" si="72"/>
        <v>10</v>
      </c>
      <c r="C586" s="1">
        <f t="shared" si="73"/>
        <v>2024</v>
      </c>
      <c r="D586" s="11">
        <v>45587</v>
      </c>
      <c r="E586" s="1">
        <f t="shared" si="74"/>
        <v>10</v>
      </c>
      <c r="F586" s="1">
        <f t="shared" si="75"/>
        <v>2024</v>
      </c>
      <c r="G586" s="9">
        <f t="shared" si="76"/>
        <v>8</v>
      </c>
      <c r="H586" s="9" t="str">
        <f t="shared" si="77"/>
        <v>Em Atraso</v>
      </c>
      <c r="I586" s="1">
        <v>5</v>
      </c>
      <c r="J586" s="1" t="s">
        <v>11</v>
      </c>
      <c r="K586" s="1" t="s">
        <v>13</v>
      </c>
      <c r="L586" s="10">
        <v>9011.224824192177</v>
      </c>
    </row>
    <row r="587" spans="1:12" x14ac:dyDescent="0.25">
      <c r="A587" s="11">
        <v>45579</v>
      </c>
      <c r="B587" s="1">
        <f t="shared" si="72"/>
        <v>10</v>
      </c>
      <c r="C587" s="1">
        <f t="shared" si="73"/>
        <v>2024</v>
      </c>
      <c r="D587" s="11">
        <v>45587</v>
      </c>
      <c r="E587" s="1">
        <f t="shared" si="74"/>
        <v>10</v>
      </c>
      <c r="F587" s="1">
        <f t="shared" si="75"/>
        <v>2024</v>
      </c>
      <c r="G587" s="9">
        <f t="shared" si="76"/>
        <v>8</v>
      </c>
      <c r="H587" s="9" t="str">
        <f t="shared" si="77"/>
        <v>Em Atraso</v>
      </c>
      <c r="I587" s="1">
        <v>5</v>
      </c>
      <c r="J587" s="1" t="s">
        <v>11</v>
      </c>
      <c r="K587" s="1" t="s">
        <v>13</v>
      </c>
      <c r="L587" s="10">
        <v>9011.224824192177</v>
      </c>
    </row>
    <row r="588" spans="1:12" x14ac:dyDescent="0.25">
      <c r="A588" s="11">
        <v>45580</v>
      </c>
      <c r="B588" s="1">
        <f t="shared" si="72"/>
        <v>10</v>
      </c>
      <c r="C588" s="1">
        <f t="shared" si="73"/>
        <v>2024</v>
      </c>
      <c r="D588" s="11">
        <v>45588</v>
      </c>
      <c r="E588" s="1">
        <f t="shared" si="74"/>
        <v>10</v>
      </c>
      <c r="F588" s="1">
        <f t="shared" si="75"/>
        <v>2024</v>
      </c>
      <c r="G588" s="9">
        <f t="shared" si="76"/>
        <v>8</v>
      </c>
      <c r="H588" s="9" t="str">
        <f t="shared" si="77"/>
        <v>Em Atraso</v>
      </c>
      <c r="I588" s="1">
        <v>23</v>
      </c>
      <c r="J588" s="1" t="s">
        <v>10</v>
      </c>
      <c r="K588" s="1" t="s">
        <v>12</v>
      </c>
      <c r="L588" s="10">
        <v>5224.9466678873086</v>
      </c>
    </row>
    <row r="589" spans="1:12" x14ac:dyDescent="0.25">
      <c r="A589" s="11">
        <v>45580</v>
      </c>
      <c r="B589" s="1">
        <f t="shared" si="72"/>
        <v>10</v>
      </c>
      <c r="C589" s="1">
        <f t="shared" si="73"/>
        <v>2024</v>
      </c>
      <c r="D589" s="11">
        <v>45588</v>
      </c>
      <c r="E589" s="1">
        <f t="shared" si="74"/>
        <v>10</v>
      </c>
      <c r="F589" s="1">
        <f t="shared" si="75"/>
        <v>2024</v>
      </c>
      <c r="G589" s="9">
        <f t="shared" si="76"/>
        <v>8</v>
      </c>
      <c r="H589" s="9" t="str">
        <f t="shared" si="77"/>
        <v>Em Atraso</v>
      </c>
      <c r="I589" s="1">
        <v>23</v>
      </c>
      <c r="J589" s="1" t="s">
        <v>10</v>
      </c>
      <c r="K589" s="1" t="s">
        <v>12</v>
      </c>
      <c r="L589" s="10">
        <v>5224.9466678873086</v>
      </c>
    </row>
    <row r="590" spans="1:12" x14ac:dyDescent="0.25">
      <c r="A590" s="11">
        <v>45581</v>
      </c>
      <c r="B590" s="1">
        <f t="shared" si="72"/>
        <v>10</v>
      </c>
      <c r="C590" s="1">
        <f t="shared" si="73"/>
        <v>2024</v>
      </c>
      <c r="D590" s="11">
        <v>45589</v>
      </c>
      <c r="E590" s="1">
        <f t="shared" si="74"/>
        <v>10</v>
      </c>
      <c r="F590" s="1">
        <f t="shared" si="75"/>
        <v>2024</v>
      </c>
      <c r="G590" s="9">
        <f t="shared" si="76"/>
        <v>8</v>
      </c>
      <c r="H590" s="9" t="str">
        <f t="shared" si="77"/>
        <v>Em Atraso</v>
      </c>
      <c r="I590" s="1">
        <v>23</v>
      </c>
      <c r="J590" s="1" t="s">
        <v>11</v>
      </c>
      <c r="K590" s="1" t="s">
        <v>13</v>
      </c>
      <c r="L590" s="10">
        <v>5305.7367003875779</v>
      </c>
    </row>
    <row r="591" spans="1:12" x14ac:dyDescent="0.25">
      <c r="A591" s="11">
        <v>45581</v>
      </c>
      <c r="B591" s="1">
        <f t="shared" si="72"/>
        <v>10</v>
      </c>
      <c r="C591" s="1">
        <f t="shared" si="73"/>
        <v>2024</v>
      </c>
      <c r="D591" s="11">
        <v>45589</v>
      </c>
      <c r="E591" s="1">
        <f t="shared" si="74"/>
        <v>10</v>
      </c>
      <c r="F591" s="1">
        <f t="shared" si="75"/>
        <v>2024</v>
      </c>
      <c r="G591" s="9">
        <f t="shared" si="76"/>
        <v>8</v>
      </c>
      <c r="H591" s="9" t="str">
        <f t="shared" si="77"/>
        <v>Em Atraso</v>
      </c>
      <c r="I591" s="1">
        <v>23</v>
      </c>
      <c r="J591" s="1" t="s">
        <v>11</v>
      </c>
      <c r="K591" s="1" t="s">
        <v>13</v>
      </c>
      <c r="L591" s="10">
        <v>5305.7367003875779</v>
      </c>
    </row>
    <row r="592" spans="1:12" x14ac:dyDescent="0.25">
      <c r="A592" s="11">
        <v>45582</v>
      </c>
      <c r="B592" s="1">
        <f t="shared" si="72"/>
        <v>10</v>
      </c>
      <c r="C592" s="1">
        <f t="shared" si="73"/>
        <v>2024</v>
      </c>
      <c r="D592" s="11">
        <v>45586</v>
      </c>
      <c r="E592" s="1">
        <f t="shared" si="74"/>
        <v>10</v>
      </c>
      <c r="F592" s="1">
        <f t="shared" si="75"/>
        <v>2024</v>
      </c>
      <c r="G592" s="9">
        <f t="shared" si="76"/>
        <v>4</v>
      </c>
      <c r="H592" s="9" t="str">
        <f t="shared" si="77"/>
        <v>No Prazo</v>
      </c>
      <c r="I592" s="1">
        <v>2</v>
      </c>
      <c r="J592" s="1" t="s">
        <v>11</v>
      </c>
      <c r="K592" s="1" t="s">
        <v>12</v>
      </c>
      <c r="L592" s="10">
        <v>6918.3020119590392</v>
      </c>
    </row>
    <row r="593" spans="1:12" x14ac:dyDescent="0.25">
      <c r="A593" s="11">
        <v>45582</v>
      </c>
      <c r="B593" s="1">
        <f t="shared" si="72"/>
        <v>10</v>
      </c>
      <c r="C593" s="1">
        <f t="shared" si="73"/>
        <v>2024</v>
      </c>
      <c r="D593" s="11">
        <v>45586</v>
      </c>
      <c r="E593" s="1">
        <f t="shared" si="74"/>
        <v>10</v>
      </c>
      <c r="F593" s="1">
        <f t="shared" si="75"/>
        <v>2024</v>
      </c>
      <c r="G593" s="9">
        <f t="shared" si="76"/>
        <v>4</v>
      </c>
      <c r="H593" s="9" t="str">
        <f t="shared" si="77"/>
        <v>No Prazo</v>
      </c>
      <c r="I593" s="1">
        <v>2</v>
      </c>
      <c r="J593" s="1" t="s">
        <v>11</v>
      </c>
      <c r="K593" s="1" t="s">
        <v>12</v>
      </c>
      <c r="L593" s="10">
        <v>6918.3020119590392</v>
      </c>
    </row>
    <row r="594" spans="1:12" x14ac:dyDescent="0.25">
      <c r="A594" s="11">
        <v>45583</v>
      </c>
      <c r="B594" s="1">
        <f t="shared" si="72"/>
        <v>10</v>
      </c>
      <c r="C594" s="1">
        <f t="shared" si="73"/>
        <v>2024</v>
      </c>
      <c r="D594" s="11">
        <v>45587</v>
      </c>
      <c r="E594" s="1">
        <f t="shared" si="74"/>
        <v>10</v>
      </c>
      <c r="F594" s="1">
        <f t="shared" si="75"/>
        <v>2024</v>
      </c>
      <c r="G594" s="9">
        <f t="shared" si="76"/>
        <v>4</v>
      </c>
      <c r="H594" s="9" t="str">
        <f t="shared" si="77"/>
        <v>No Prazo</v>
      </c>
      <c r="I594" s="1">
        <v>5</v>
      </c>
      <c r="J594" s="1" t="s">
        <v>11</v>
      </c>
      <c r="K594" s="1" t="s">
        <v>13</v>
      </c>
      <c r="L594" s="10">
        <v>2663.3341512204056</v>
      </c>
    </row>
    <row r="595" spans="1:12" x14ac:dyDescent="0.25">
      <c r="A595" s="11">
        <v>45583</v>
      </c>
      <c r="B595" s="1">
        <f t="shared" si="72"/>
        <v>10</v>
      </c>
      <c r="C595" s="1">
        <f t="shared" si="73"/>
        <v>2024</v>
      </c>
      <c r="D595" s="11">
        <v>45587</v>
      </c>
      <c r="E595" s="1">
        <f t="shared" si="74"/>
        <v>10</v>
      </c>
      <c r="F595" s="1">
        <f t="shared" si="75"/>
        <v>2024</v>
      </c>
      <c r="G595" s="9">
        <f t="shared" si="76"/>
        <v>4</v>
      </c>
      <c r="H595" s="9" t="str">
        <f t="shared" si="77"/>
        <v>No Prazo</v>
      </c>
      <c r="I595" s="1">
        <v>5</v>
      </c>
      <c r="J595" s="1" t="s">
        <v>11</v>
      </c>
      <c r="K595" s="1" t="s">
        <v>13</v>
      </c>
      <c r="L595" s="10">
        <v>2663.3341512204056</v>
      </c>
    </row>
    <row r="596" spans="1:12" x14ac:dyDescent="0.25">
      <c r="A596" s="11">
        <v>45584</v>
      </c>
      <c r="B596" s="1">
        <f t="shared" si="72"/>
        <v>10</v>
      </c>
      <c r="C596" s="1">
        <f t="shared" si="73"/>
        <v>2024</v>
      </c>
      <c r="D596" s="11">
        <v>45588</v>
      </c>
      <c r="E596" s="1">
        <f t="shared" si="74"/>
        <v>10</v>
      </c>
      <c r="F596" s="1">
        <f t="shared" si="75"/>
        <v>2024</v>
      </c>
      <c r="G596" s="9">
        <f t="shared" si="76"/>
        <v>4</v>
      </c>
      <c r="H596" s="9" t="str">
        <f t="shared" si="77"/>
        <v>No Prazo</v>
      </c>
      <c r="I596" s="1" t="s">
        <v>20</v>
      </c>
      <c r="J596" s="1" t="s">
        <v>10</v>
      </c>
      <c r="K596" s="1" t="s">
        <v>13</v>
      </c>
      <c r="L596" s="10">
        <v>5144.536700933003</v>
      </c>
    </row>
    <row r="597" spans="1:12" x14ac:dyDescent="0.25">
      <c r="A597" s="11">
        <v>45584</v>
      </c>
      <c r="B597" s="1">
        <f t="shared" si="72"/>
        <v>10</v>
      </c>
      <c r="C597" s="1">
        <f t="shared" si="73"/>
        <v>2024</v>
      </c>
      <c r="D597" s="11">
        <v>45588</v>
      </c>
      <c r="E597" s="1">
        <f t="shared" si="74"/>
        <v>10</v>
      </c>
      <c r="F597" s="1">
        <f t="shared" si="75"/>
        <v>2024</v>
      </c>
      <c r="G597" s="9">
        <f t="shared" si="76"/>
        <v>4</v>
      </c>
      <c r="H597" s="9" t="str">
        <f t="shared" si="77"/>
        <v>No Prazo</v>
      </c>
      <c r="I597" s="1" t="s">
        <v>20</v>
      </c>
      <c r="J597" s="1" t="s">
        <v>10</v>
      </c>
      <c r="K597" s="1" t="s">
        <v>13</v>
      </c>
      <c r="L597" s="10">
        <v>5144.536700933003</v>
      </c>
    </row>
    <row r="598" spans="1:12" x14ac:dyDescent="0.25">
      <c r="A598" s="11">
        <v>45585</v>
      </c>
      <c r="B598" s="1">
        <f t="shared" si="72"/>
        <v>10</v>
      </c>
      <c r="C598" s="1">
        <f t="shared" si="73"/>
        <v>2024</v>
      </c>
      <c r="D598" s="11">
        <v>45589</v>
      </c>
      <c r="E598" s="1">
        <f t="shared" si="74"/>
        <v>10</v>
      </c>
      <c r="F598" s="1">
        <f t="shared" si="75"/>
        <v>2024</v>
      </c>
      <c r="G598" s="9">
        <f t="shared" si="76"/>
        <v>4</v>
      </c>
      <c r="H598" s="9" t="str">
        <f t="shared" si="77"/>
        <v>No Prazo</v>
      </c>
      <c r="I598" s="1">
        <v>5</v>
      </c>
      <c r="J598" s="1" t="s">
        <v>11</v>
      </c>
      <c r="K598" s="1" t="s">
        <v>13</v>
      </c>
      <c r="L598" s="10">
        <v>7739.453773507782</v>
      </c>
    </row>
    <row r="599" spans="1:12" x14ac:dyDescent="0.25">
      <c r="A599" s="11">
        <v>45585</v>
      </c>
      <c r="B599" s="1">
        <f t="shared" si="72"/>
        <v>10</v>
      </c>
      <c r="C599" s="1">
        <f t="shared" si="73"/>
        <v>2024</v>
      </c>
      <c r="D599" s="11">
        <v>45589</v>
      </c>
      <c r="E599" s="1">
        <f t="shared" si="74"/>
        <v>10</v>
      </c>
      <c r="F599" s="1">
        <f t="shared" si="75"/>
        <v>2024</v>
      </c>
      <c r="G599" s="9">
        <f t="shared" si="76"/>
        <v>4</v>
      </c>
      <c r="H599" s="9" t="str">
        <f t="shared" si="77"/>
        <v>No Prazo</v>
      </c>
      <c r="I599" s="1">
        <v>5</v>
      </c>
      <c r="J599" s="1" t="s">
        <v>11</v>
      </c>
      <c r="K599" s="1" t="s">
        <v>13</v>
      </c>
      <c r="L599" s="10">
        <v>7739.453773507782</v>
      </c>
    </row>
    <row r="600" spans="1:12" x14ac:dyDescent="0.25">
      <c r="A600" s="11">
        <v>45586</v>
      </c>
      <c r="B600" s="1">
        <f t="shared" si="72"/>
        <v>10</v>
      </c>
      <c r="C600" s="1">
        <f t="shared" si="73"/>
        <v>2024</v>
      </c>
      <c r="D600" s="11">
        <v>45586</v>
      </c>
      <c r="E600" s="1">
        <f t="shared" si="74"/>
        <v>10</v>
      </c>
      <c r="F600" s="1">
        <f t="shared" si="75"/>
        <v>2024</v>
      </c>
      <c r="G600" s="9">
        <f t="shared" si="76"/>
        <v>0</v>
      </c>
      <c r="H600" s="9" t="str">
        <f t="shared" si="77"/>
        <v>No Prazo</v>
      </c>
      <c r="I600" s="1">
        <v>5</v>
      </c>
      <c r="J600" s="1" t="s">
        <v>10</v>
      </c>
      <c r="K600" s="1" t="s">
        <v>13</v>
      </c>
      <c r="L600" s="10">
        <v>4141.1035641744575</v>
      </c>
    </row>
    <row r="601" spans="1:12" x14ac:dyDescent="0.25">
      <c r="A601" s="11">
        <v>45586</v>
      </c>
      <c r="B601" s="1">
        <f t="shared" si="72"/>
        <v>10</v>
      </c>
      <c r="C601" s="1">
        <f t="shared" si="73"/>
        <v>2024</v>
      </c>
      <c r="D601" s="11">
        <v>45586</v>
      </c>
      <c r="E601" s="1">
        <f t="shared" si="74"/>
        <v>10</v>
      </c>
      <c r="F601" s="1">
        <f t="shared" si="75"/>
        <v>2024</v>
      </c>
      <c r="G601" s="9">
        <f t="shared" si="76"/>
        <v>0</v>
      </c>
      <c r="H601" s="9" t="str">
        <f t="shared" si="77"/>
        <v>No Prazo</v>
      </c>
      <c r="I601" s="1">
        <v>5</v>
      </c>
      <c r="J601" s="1" t="s">
        <v>10</v>
      </c>
      <c r="K601" s="1" t="s">
        <v>13</v>
      </c>
      <c r="L601" s="10">
        <v>4141.1035641744575</v>
      </c>
    </row>
    <row r="602" spans="1:12" x14ac:dyDescent="0.25">
      <c r="A602" s="11">
        <v>45587</v>
      </c>
      <c r="B602" s="1">
        <f t="shared" ref="B602:B633" si="78">MONTH(A602)</f>
        <v>10</v>
      </c>
      <c r="C602" s="1">
        <f t="shared" ref="C602:C631" si="79">YEAR(A602)</f>
        <v>2024</v>
      </c>
      <c r="D602" s="11">
        <v>45587</v>
      </c>
      <c r="E602" s="1">
        <f t="shared" ref="E602:E633" si="80">MONTH(D602)</f>
        <v>10</v>
      </c>
      <c r="F602" s="1">
        <f t="shared" ref="F602:F631" si="81">YEAR(D602)</f>
        <v>2024</v>
      </c>
      <c r="G602" s="9">
        <f t="shared" ref="G602:G631" si="82">D602-A602</f>
        <v>0</v>
      </c>
      <c r="H602" s="9" t="str">
        <f t="shared" ref="H602:H633" si="83">IF(G602&lt;6,"No Prazo","Em Atraso")</f>
        <v>No Prazo</v>
      </c>
      <c r="I602" s="1">
        <v>23</v>
      </c>
      <c r="J602" s="1" t="s">
        <v>11</v>
      </c>
      <c r="K602" s="1" t="s">
        <v>13</v>
      </c>
      <c r="L602" s="10">
        <v>522.25504576161268</v>
      </c>
    </row>
    <row r="603" spans="1:12" x14ac:dyDescent="0.25">
      <c r="A603" s="11">
        <v>45587</v>
      </c>
      <c r="B603" s="1">
        <f t="shared" si="78"/>
        <v>10</v>
      </c>
      <c r="C603" s="1">
        <f t="shared" si="79"/>
        <v>2024</v>
      </c>
      <c r="D603" s="11">
        <v>45587</v>
      </c>
      <c r="E603" s="1">
        <f t="shared" si="80"/>
        <v>10</v>
      </c>
      <c r="F603" s="1">
        <f t="shared" si="81"/>
        <v>2024</v>
      </c>
      <c r="G603" s="9">
        <f t="shared" si="82"/>
        <v>0</v>
      </c>
      <c r="H603" s="9" t="str">
        <f t="shared" si="83"/>
        <v>No Prazo</v>
      </c>
      <c r="I603" s="1">
        <v>23</v>
      </c>
      <c r="J603" s="1" t="s">
        <v>11</v>
      </c>
      <c r="K603" s="1" t="s">
        <v>13</v>
      </c>
      <c r="L603" s="10">
        <v>522.25504576161268</v>
      </c>
    </row>
    <row r="604" spans="1:12" x14ac:dyDescent="0.25">
      <c r="A604" s="11">
        <v>45588</v>
      </c>
      <c r="B604" s="1">
        <f t="shared" si="78"/>
        <v>10</v>
      </c>
      <c r="C604" s="1">
        <f t="shared" si="79"/>
        <v>2024</v>
      </c>
      <c r="D604" s="11">
        <v>45588</v>
      </c>
      <c r="E604" s="1">
        <f t="shared" si="80"/>
        <v>10</v>
      </c>
      <c r="F604" s="1">
        <f t="shared" si="81"/>
        <v>2024</v>
      </c>
      <c r="G604" s="9">
        <f t="shared" si="82"/>
        <v>0</v>
      </c>
      <c r="H604" s="9" t="str">
        <f t="shared" si="83"/>
        <v>No Prazo</v>
      </c>
      <c r="I604" s="1" t="s">
        <v>20</v>
      </c>
      <c r="J604" s="1" t="s">
        <v>10</v>
      </c>
      <c r="K604" s="1" t="s">
        <v>12</v>
      </c>
      <c r="L604" s="10">
        <v>5222.7424955160232</v>
      </c>
    </row>
    <row r="605" spans="1:12" x14ac:dyDescent="0.25">
      <c r="A605" s="11">
        <v>45588</v>
      </c>
      <c r="B605" s="1">
        <f t="shared" si="78"/>
        <v>10</v>
      </c>
      <c r="C605" s="1">
        <f t="shared" si="79"/>
        <v>2024</v>
      </c>
      <c r="D605" s="11">
        <v>45588</v>
      </c>
      <c r="E605" s="1">
        <f t="shared" si="80"/>
        <v>10</v>
      </c>
      <c r="F605" s="1">
        <f t="shared" si="81"/>
        <v>2024</v>
      </c>
      <c r="G605" s="9">
        <f t="shared" si="82"/>
        <v>0</v>
      </c>
      <c r="H605" s="9" t="str">
        <f t="shared" si="83"/>
        <v>No Prazo</v>
      </c>
      <c r="I605" s="1" t="s">
        <v>20</v>
      </c>
      <c r="J605" s="1" t="s">
        <v>10</v>
      </c>
      <c r="K605" s="1" t="s">
        <v>12</v>
      </c>
      <c r="L605" s="10">
        <v>5222.7424955160232</v>
      </c>
    </row>
    <row r="606" spans="1:12" x14ac:dyDescent="0.25">
      <c r="A606" s="11">
        <v>45589</v>
      </c>
      <c r="B606" s="1">
        <f t="shared" si="78"/>
        <v>10</v>
      </c>
      <c r="C606" s="1">
        <f t="shared" si="79"/>
        <v>2024</v>
      </c>
      <c r="D606" s="11">
        <v>45589</v>
      </c>
      <c r="E606" s="1">
        <f t="shared" si="80"/>
        <v>10</v>
      </c>
      <c r="F606" s="1">
        <f t="shared" si="81"/>
        <v>2024</v>
      </c>
      <c r="G606" s="9">
        <f t="shared" si="82"/>
        <v>0</v>
      </c>
      <c r="H606" s="9" t="str">
        <f t="shared" si="83"/>
        <v>No Prazo</v>
      </c>
      <c r="I606" s="1">
        <v>6</v>
      </c>
      <c r="J606" s="1" t="s">
        <v>11</v>
      </c>
      <c r="K606" s="1" t="s">
        <v>12</v>
      </c>
      <c r="L606" s="10">
        <v>4532.5661372142249</v>
      </c>
    </row>
    <row r="607" spans="1:12" x14ac:dyDescent="0.25">
      <c r="A607" s="11">
        <v>45589</v>
      </c>
      <c r="B607" s="1">
        <f t="shared" si="78"/>
        <v>10</v>
      </c>
      <c r="C607" s="1">
        <f t="shared" si="79"/>
        <v>2024</v>
      </c>
      <c r="D607" s="11">
        <v>45589</v>
      </c>
      <c r="E607" s="1">
        <f t="shared" si="80"/>
        <v>10</v>
      </c>
      <c r="F607" s="1">
        <f t="shared" si="81"/>
        <v>2024</v>
      </c>
      <c r="G607" s="9">
        <f t="shared" si="82"/>
        <v>0</v>
      </c>
      <c r="H607" s="9" t="str">
        <f t="shared" si="83"/>
        <v>No Prazo</v>
      </c>
      <c r="I607" s="1">
        <v>6</v>
      </c>
      <c r="J607" s="1" t="s">
        <v>11</v>
      </c>
      <c r="K607" s="1" t="s">
        <v>12</v>
      </c>
      <c r="L607" s="10">
        <v>4532.5661372142249</v>
      </c>
    </row>
    <row r="608" spans="1:12" x14ac:dyDescent="0.25">
      <c r="A608" s="11">
        <v>45590</v>
      </c>
      <c r="B608" s="1">
        <f t="shared" si="78"/>
        <v>10</v>
      </c>
      <c r="C608" s="1">
        <f t="shared" si="79"/>
        <v>2024</v>
      </c>
      <c r="D608" s="11">
        <v>45590</v>
      </c>
      <c r="E608" s="1">
        <f t="shared" si="80"/>
        <v>10</v>
      </c>
      <c r="F608" s="1">
        <f t="shared" si="81"/>
        <v>2024</v>
      </c>
      <c r="G608" s="9">
        <f t="shared" si="82"/>
        <v>0</v>
      </c>
      <c r="H608" s="9" t="str">
        <f t="shared" si="83"/>
        <v>No Prazo</v>
      </c>
      <c r="I608" s="1" t="s">
        <v>20</v>
      </c>
      <c r="J608" s="1" t="s">
        <v>10</v>
      </c>
      <c r="K608" s="1" t="s">
        <v>13</v>
      </c>
      <c r="L608" s="10">
        <v>77388.173439652994</v>
      </c>
    </row>
    <row r="609" spans="1:12" x14ac:dyDescent="0.25">
      <c r="A609" s="11">
        <v>45590</v>
      </c>
      <c r="B609" s="1">
        <f t="shared" si="78"/>
        <v>10</v>
      </c>
      <c r="C609" s="1">
        <f t="shared" si="79"/>
        <v>2024</v>
      </c>
      <c r="D609" s="11">
        <v>45590</v>
      </c>
      <c r="E609" s="1">
        <f t="shared" si="80"/>
        <v>10</v>
      </c>
      <c r="F609" s="1">
        <f t="shared" si="81"/>
        <v>2024</v>
      </c>
      <c r="G609" s="9">
        <f t="shared" si="82"/>
        <v>0</v>
      </c>
      <c r="H609" s="9" t="str">
        <f t="shared" si="83"/>
        <v>No Prazo</v>
      </c>
      <c r="I609" s="1" t="s">
        <v>20</v>
      </c>
      <c r="J609" s="1" t="s">
        <v>10</v>
      </c>
      <c r="K609" s="1" t="s">
        <v>13</v>
      </c>
      <c r="L609" s="10">
        <v>77388.173439652994</v>
      </c>
    </row>
    <row r="610" spans="1:12" x14ac:dyDescent="0.25">
      <c r="A610" s="11">
        <v>45591</v>
      </c>
      <c r="B610" s="1">
        <f t="shared" si="78"/>
        <v>10</v>
      </c>
      <c r="C610" s="1">
        <f t="shared" si="79"/>
        <v>2024</v>
      </c>
      <c r="D610" s="11">
        <v>45591</v>
      </c>
      <c r="E610" s="1">
        <f t="shared" si="80"/>
        <v>10</v>
      </c>
      <c r="F610" s="1">
        <f t="shared" si="81"/>
        <v>2024</v>
      </c>
      <c r="G610" s="9">
        <f t="shared" si="82"/>
        <v>0</v>
      </c>
      <c r="H610" s="9" t="str">
        <f t="shared" si="83"/>
        <v>No Prazo</v>
      </c>
      <c r="I610" s="1" t="s">
        <v>20</v>
      </c>
      <c r="J610" s="1" t="s">
        <v>11</v>
      </c>
      <c r="K610" s="1" t="s">
        <v>12</v>
      </c>
      <c r="L610" s="10">
        <v>80436.380169794429</v>
      </c>
    </row>
    <row r="611" spans="1:12" x14ac:dyDescent="0.25">
      <c r="A611" s="11">
        <v>45591</v>
      </c>
      <c r="B611" s="1">
        <f t="shared" si="78"/>
        <v>10</v>
      </c>
      <c r="C611" s="1">
        <f t="shared" si="79"/>
        <v>2024</v>
      </c>
      <c r="D611" s="11">
        <v>45591</v>
      </c>
      <c r="E611" s="1">
        <f t="shared" si="80"/>
        <v>10</v>
      </c>
      <c r="F611" s="1">
        <f t="shared" si="81"/>
        <v>2024</v>
      </c>
      <c r="G611" s="9">
        <f t="shared" si="82"/>
        <v>0</v>
      </c>
      <c r="H611" s="9" t="str">
        <f t="shared" si="83"/>
        <v>No Prazo</v>
      </c>
      <c r="I611" s="1" t="s">
        <v>20</v>
      </c>
      <c r="J611" s="1" t="s">
        <v>11</v>
      </c>
      <c r="K611" s="1" t="s">
        <v>12</v>
      </c>
      <c r="L611" s="10">
        <v>80436.380169794429</v>
      </c>
    </row>
    <row r="612" spans="1:12" x14ac:dyDescent="0.25">
      <c r="A612" s="11">
        <v>45592</v>
      </c>
      <c r="B612" s="1">
        <f t="shared" si="78"/>
        <v>10</v>
      </c>
      <c r="C612" s="1">
        <f t="shared" si="79"/>
        <v>2024</v>
      </c>
      <c r="D612" s="11">
        <v>45592</v>
      </c>
      <c r="E612" s="1">
        <f t="shared" si="80"/>
        <v>10</v>
      </c>
      <c r="F612" s="1">
        <f t="shared" si="81"/>
        <v>2024</v>
      </c>
      <c r="G612" s="9">
        <f t="shared" si="82"/>
        <v>0</v>
      </c>
      <c r="H612" s="9" t="str">
        <f t="shared" si="83"/>
        <v>No Prazo</v>
      </c>
      <c r="I612" s="1">
        <v>86</v>
      </c>
      <c r="J612" s="1" t="s">
        <v>10</v>
      </c>
      <c r="K612" s="1" t="s">
        <v>13</v>
      </c>
      <c r="L612" s="10">
        <v>36673.364048401701</v>
      </c>
    </row>
    <row r="613" spans="1:12" x14ac:dyDescent="0.25">
      <c r="A613" s="11">
        <v>45592</v>
      </c>
      <c r="B613" s="1">
        <f t="shared" si="78"/>
        <v>10</v>
      </c>
      <c r="C613" s="1">
        <f t="shared" si="79"/>
        <v>2024</v>
      </c>
      <c r="D613" s="11">
        <v>45592</v>
      </c>
      <c r="E613" s="1">
        <f t="shared" si="80"/>
        <v>10</v>
      </c>
      <c r="F613" s="1">
        <f t="shared" si="81"/>
        <v>2024</v>
      </c>
      <c r="G613" s="9">
        <f t="shared" si="82"/>
        <v>0</v>
      </c>
      <c r="H613" s="9" t="str">
        <f t="shared" si="83"/>
        <v>No Prazo</v>
      </c>
      <c r="I613" s="1">
        <v>86</v>
      </c>
      <c r="J613" s="1" t="s">
        <v>10</v>
      </c>
      <c r="K613" s="1" t="s">
        <v>13</v>
      </c>
      <c r="L613" s="10">
        <v>36673.364048401701</v>
      </c>
    </row>
    <row r="614" spans="1:12" x14ac:dyDescent="0.25">
      <c r="A614" s="11">
        <v>45593</v>
      </c>
      <c r="B614" s="1">
        <f t="shared" si="78"/>
        <v>10</v>
      </c>
      <c r="C614" s="1">
        <f t="shared" si="79"/>
        <v>2024</v>
      </c>
      <c r="D614" s="11">
        <v>45593</v>
      </c>
      <c r="E614" s="1">
        <f t="shared" si="80"/>
        <v>10</v>
      </c>
      <c r="F614" s="1">
        <f t="shared" si="81"/>
        <v>2024</v>
      </c>
      <c r="G614" s="9">
        <f t="shared" si="82"/>
        <v>0</v>
      </c>
      <c r="H614" s="9" t="str">
        <f t="shared" si="83"/>
        <v>No Prazo</v>
      </c>
      <c r="I614" s="1" t="s">
        <v>21</v>
      </c>
      <c r="J614" s="1" t="s">
        <v>10</v>
      </c>
      <c r="K614" s="1" t="s">
        <v>12</v>
      </c>
      <c r="L614" s="10">
        <v>26280.547464762927</v>
      </c>
    </row>
    <row r="615" spans="1:12" x14ac:dyDescent="0.25">
      <c r="A615" s="11">
        <v>45593</v>
      </c>
      <c r="B615" s="1">
        <f t="shared" si="78"/>
        <v>10</v>
      </c>
      <c r="C615" s="1">
        <f t="shared" si="79"/>
        <v>2024</v>
      </c>
      <c r="D615" s="11">
        <v>45593</v>
      </c>
      <c r="E615" s="1">
        <f t="shared" si="80"/>
        <v>10</v>
      </c>
      <c r="F615" s="1">
        <f t="shared" si="81"/>
        <v>2024</v>
      </c>
      <c r="G615" s="9">
        <f t="shared" si="82"/>
        <v>0</v>
      </c>
      <c r="H615" s="9" t="str">
        <f t="shared" si="83"/>
        <v>No Prazo</v>
      </c>
      <c r="I615" s="1" t="s">
        <v>21</v>
      </c>
      <c r="J615" s="1" t="s">
        <v>10</v>
      </c>
      <c r="K615" s="1" t="s">
        <v>12</v>
      </c>
      <c r="L615" s="10">
        <v>26280.547464762927</v>
      </c>
    </row>
    <row r="616" spans="1:12" x14ac:dyDescent="0.25">
      <c r="A616" s="11">
        <v>45594</v>
      </c>
      <c r="B616" s="1">
        <f t="shared" si="78"/>
        <v>10</v>
      </c>
      <c r="C616" s="1">
        <f t="shared" si="79"/>
        <v>2024</v>
      </c>
      <c r="D616" s="11">
        <v>45594</v>
      </c>
      <c r="E616" s="1">
        <f t="shared" si="80"/>
        <v>10</v>
      </c>
      <c r="F616" s="1">
        <f t="shared" si="81"/>
        <v>2024</v>
      </c>
      <c r="G616" s="9">
        <f t="shared" si="82"/>
        <v>0</v>
      </c>
      <c r="H616" s="9" t="str">
        <f t="shared" si="83"/>
        <v>No Prazo</v>
      </c>
      <c r="I616" s="1" t="s">
        <v>20</v>
      </c>
      <c r="J616" s="1" t="s">
        <v>10</v>
      </c>
      <c r="K616" s="1" t="s">
        <v>13</v>
      </c>
      <c r="L616" s="10">
        <v>61139.062687481717</v>
      </c>
    </row>
    <row r="617" spans="1:12" x14ac:dyDescent="0.25">
      <c r="A617" s="11">
        <v>45594</v>
      </c>
      <c r="B617" s="1">
        <f t="shared" si="78"/>
        <v>10</v>
      </c>
      <c r="C617" s="1">
        <f t="shared" si="79"/>
        <v>2024</v>
      </c>
      <c r="D617" s="11">
        <v>45594</v>
      </c>
      <c r="E617" s="1">
        <f t="shared" si="80"/>
        <v>10</v>
      </c>
      <c r="F617" s="1">
        <f t="shared" si="81"/>
        <v>2024</v>
      </c>
      <c r="G617" s="9">
        <f t="shared" si="82"/>
        <v>0</v>
      </c>
      <c r="H617" s="9" t="str">
        <f t="shared" si="83"/>
        <v>No Prazo</v>
      </c>
      <c r="I617" s="1" t="s">
        <v>20</v>
      </c>
      <c r="J617" s="1" t="s">
        <v>10</v>
      </c>
      <c r="K617" s="1" t="s">
        <v>13</v>
      </c>
      <c r="L617" s="10">
        <v>61139.062687481717</v>
      </c>
    </row>
    <row r="618" spans="1:12" x14ac:dyDescent="0.25">
      <c r="A618" s="11">
        <v>45595</v>
      </c>
      <c r="B618" s="1">
        <f t="shared" si="78"/>
        <v>10</v>
      </c>
      <c r="C618" s="1">
        <f t="shared" si="79"/>
        <v>2024</v>
      </c>
      <c r="D618" s="11">
        <v>45595</v>
      </c>
      <c r="E618" s="1">
        <f t="shared" si="80"/>
        <v>10</v>
      </c>
      <c r="F618" s="1">
        <f t="shared" si="81"/>
        <v>2024</v>
      </c>
      <c r="G618" s="9">
        <f t="shared" si="82"/>
        <v>0</v>
      </c>
      <c r="H618" s="9" t="str">
        <f t="shared" si="83"/>
        <v>No Prazo</v>
      </c>
      <c r="I618" s="1">
        <v>5</v>
      </c>
      <c r="J618" s="1" t="s">
        <v>10</v>
      </c>
      <c r="K618" s="1" t="s">
        <v>13</v>
      </c>
      <c r="L618" s="10">
        <v>76250.683047565952</v>
      </c>
    </row>
    <row r="619" spans="1:12" x14ac:dyDescent="0.25">
      <c r="A619" s="11">
        <v>45595</v>
      </c>
      <c r="B619" s="1">
        <f t="shared" si="78"/>
        <v>10</v>
      </c>
      <c r="C619" s="1">
        <f t="shared" si="79"/>
        <v>2024</v>
      </c>
      <c r="D619" s="11">
        <v>45595</v>
      </c>
      <c r="E619" s="1">
        <f t="shared" si="80"/>
        <v>10</v>
      </c>
      <c r="F619" s="1">
        <f t="shared" si="81"/>
        <v>2024</v>
      </c>
      <c r="G619" s="9">
        <f t="shared" si="82"/>
        <v>0</v>
      </c>
      <c r="H619" s="9" t="str">
        <f t="shared" si="83"/>
        <v>No Prazo</v>
      </c>
      <c r="I619" s="1">
        <v>5</v>
      </c>
      <c r="J619" s="1" t="s">
        <v>10</v>
      </c>
      <c r="K619" s="1" t="s">
        <v>13</v>
      </c>
      <c r="L619" s="10">
        <v>76250.683047565952</v>
      </c>
    </row>
    <row r="620" spans="1:12" x14ac:dyDescent="0.25">
      <c r="A620" s="11">
        <v>45597</v>
      </c>
      <c r="B620" s="1">
        <f t="shared" si="78"/>
        <v>11</v>
      </c>
      <c r="C620" s="1">
        <f t="shared" si="79"/>
        <v>2024</v>
      </c>
      <c r="D620" s="11">
        <v>45606</v>
      </c>
      <c r="E620" s="1">
        <f t="shared" si="80"/>
        <v>11</v>
      </c>
      <c r="F620" s="1">
        <f t="shared" si="81"/>
        <v>2024</v>
      </c>
      <c r="G620" s="9">
        <f t="shared" si="82"/>
        <v>9</v>
      </c>
      <c r="H620" s="9" t="str">
        <f t="shared" si="83"/>
        <v>Em Atraso</v>
      </c>
      <c r="I620" s="1" t="s">
        <v>20</v>
      </c>
      <c r="J620" s="1" t="s">
        <v>10</v>
      </c>
      <c r="K620" s="1" t="s">
        <v>13</v>
      </c>
      <c r="L620" s="10">
        <v>1000</v>
      </c>
    </row>
    <row r="621" spans="1:12" x14ac:dyDescent="0.25">
      <c r="A621" s="11">
        <v>45597</v>
      </c>
      <c r="B621" s="1">
        <f t="shared" si="78"/>
        <v>11</v>
      </c>
      <c r="C621" s="1">
        <f t="shared" si="79"/>
        <v>2024</v>
      </c>
      <c r="D621" s="11">
        <v>45606</v>
      </c>
      <c r="E621" s="1">
        <f t="shared" si="80"/>
        <v>11</v>
      </c>
      <c r="F621" s="1">
        <f t="shared" si="81"/>
        <v>2024</v>
      </c>
      <c r="G621" s="9">
        <f t="shared" si="82"/>
        <v>9</v>
      </c>
      <c r="H621" s="9" t="str">
        <f t="shared" si="83"/>
        <v>Em Atraso</v>
      </c>
      <c r="I621" s="1" t="s">
        <v>20</v>
      </c>
      <c r="J621" s="1" t="s">
        <v>11</v>
      </c>
      <c r="K621" s="1" t="s">
        <v>13</v>
      </c>
      <c r="L621" s="10">
        <v>1000</v>
      </c>
    </row>
    <row r="622" spans="1:12" x14ac:dyDescent="0.25">
      <c r="A622" s="11">
        <v>45597</v>
      </c>
      <c r="B622" s="1">
        <f t="shared" si="78"/>
        <v>11</v>
      </c>
      <c r="C622" s="1">
        <f t="shared" si="79"/>
        <v>2024</v>
      </c>
      <c r="D622" s="11">
        <v>45606</v>
      </c>
      <c r="E622" s="1">
        <f t="shared" si="80"/>
        <v>11</v>
      </c>
      <c r="F622" s="1">
        <f t="shared" si="81"/>
        <v>2024</v>
      </c>
      <c r="G622" s="9">
        <f t="shared" si="82"/>
        <v>9</v>
      </c>
      <c r="H622" s="9" t="str">
        <f t="shared" si="83"/>
        <v>Em Atraso</v>
      </c>
      <c r="I622" s="1" t="s">
        <v>20</v>
      </c>
      <c r="J622" s="1" t="s">
        <v>10</v>
      </c>
      <c r="K622" s="1" t="s">
        <v>13</v>
      </c>
      <c r="L622" s="10">
        <v>1000</v>
      </c>
    </row>
    <row r="623" spans="1:12" x14ac:dyDescent="0.25">
      <c r="A623" s="11">
        <v>45597</v>
      </c>
      <c r="B623" s="1">
        <f t="shared" si="78"/>
        <v>11</v>
      </c>
      <c r="C623" s="1">
        <f t="shared" si="79"/>
        <v>2024</v>
      </c>
      <c r="D623" s="11">
        <v>45606</v>
      </c>
      <c r="E623" s="1">
        <f t="shared" si="80"/>
        <v>11</v>
      </c>
      <c r="F623" s="1">
        <f t="shared" si="81"/>
        <v>2024</v>
      </c>
      <c r="G623" s="9">
        <f t="shared" si="82"/>
        <v>9</v>
      </c>
      <c r="H623" s="9" t="str">
        <f t="shared" si="83"/>
        <v>Em Atraso</v>
      </c>
      <c r="I623" s="1" t="s">
        <v>20</v>
      </c>
      <c r="J623" s="1" t="s">
        <v>11</v>
      </c>
      <c r="K623" s="1" t="s">
        <v>13</v>
      </c>
      <c r="L623" s="10">
        <v>1000</v>
      </c>
    </row>
    <row r="624" spans="1:12" x14ac:dyDescent="0.25">
      <c r="A624" s="11">
        <v>45627</v>
      </c>
      <c r="B624" s="1">
        <f t="shared" si="78"/>
        <v>12</v>
      </c>
      <c r="C624" s="1">
        <f t="shared" si="79"/>
        <v>2024</v>
      </c>
      <c r="D624" s="11">
        <v>45632</v>
      </c>
      <c r="E624" s="1">
        <f t="shared" si="80"/>
        <v>12</v>
      </c>
      <c r="F624" s="1">
        <f t="shared" si="81"/>
        <v>2024</v>
      </c>
      <c r="G624" s="9">
        <f t="shared" si="82"/>
        <v>5</v>
      </c>
      <c r="H624" s="9" t="str">
        <f t="shared" si="83"/>
        <v>No Prazo</v>
      </c>
      <c r="I624" s="1" t="s">
        <v>20</v>
      </c>
      <c r="J624" s="1" t="s">
        <v>10</v>
      </c>
      <c r="K624" s="1" t="s">
        <v>13</v>
      </c>
      <c r="L624" s="10">
        <v>1052</v>
      </c>
    </row>
    <row r="625" spans="1:12" x14ac:dyDescent="0.25">
      <c r="A625" s="11">
        <v>45627</v>
      </c>
      <c r="B625" s="1">
        <f t="shared" si="78"/>
        <v>12</v>
      </c>
      <c r="C625" s="1">
        <f t="shared" si="79"/>
        <v>2024</v>
      </c>
      <c r="D625" s="11">
        <v>45632</v>
      </c>
      <c r="E625" s="1">
        <f t="shared" si="80"/>
        <v>12</v>
      </c>
      <c r="F625" s="1">
        <f t="shared" si="81"/>
        <v>2024</v>
      </c>
      <c r="G625" s="9">
        <f t="shared" si="82"/>
        <v>5</v>
      </c>
      <c r="H625" s="9" t="str">
        <f t="shared" si="83"/>
        <v>No Prazo</v>
      </c>
      <c r="I625" s="1" t="s">
        <v>20</v>
      </c>
      <c r="J625" s="1" t="s">
        <v>11</v>
      </c>
      <c r="K625" s="1" t="s">
        <v>13</v>
      </c>
      <c r="L625" s="10">
        <v>1052</v>
      </c>
    </row>
    <row r="626" spans="1:12" x14ac:dyDescent="0.25">
      <c r="A626" s="11">
        <v>45627</v>
      </c>
      <c r="B626" s="1">
        <f t="shared" si="78"/>
        <v>12</v>
      </c>
      <c r="C626" s="1">
        <f t="shared" si="79"/>
        <v>2024</v>
      </c>
      <c r="D626" s="11">
        <v>45632</v>
      </c>
      <c r="E626" s="1">
        <f t="shared" si="80"/>
        <v>12</v>
      </c>
      <c r="F626" s="1">
        <f t="shared" si="81"/>
        <v>2024</v>
      </c>
      <c r="G626" s="9">
        <f t="shared" si="82"/>
        <v>5</v>
      </c>
      <c r="H626" s="9" t="str">
        <f t="shared" si="83"/>
        <v>No Prazo</v>
      </c>
      <c r="I626" s="1" t="s">
        <v>20</v>
      </c>
      <c r="J626" s="1" t="s">
        <v>10</v>
      </c>
      <c r="K626" s="1" t="s">
        <v>13</v>
      </c>
      <c r="L626" s="10">
        <v>1052</v>
      </c>
    </row>
    <row r="627" spans="1:12" x14ac:dyDescent="0.25">
      <c r="A627" s="11">
        <v>45627</v>
      </c>
      <c r="B627" s="1">
        <f t="shared" si="78"/>
        <v>12</v>
      </c>
      <c r="C627" s="1">
        <f t="shared" si="79"/>
        <v>2024</v>
      </c>
      <c r="D627" s="11">
        <v>45632</v>
      </c>
      <c r="E627" s="1">
        <f t="shared" si="80"/>
        <v>12</v>
      </c>
      <c r="F627" s="1">
        <f t="shared" si="81"/>
        <v>2024</v>
      </c>
      <c r="G627" s="9">
        <f t="shared" si="82"/>
        <v>5</v>
      </c>
      <c r="H627" s="9" t="str">
        <f t="shared" si="83"/>
        <v>No Prazo</v>
      </c>
      <c r="I627" s="1" t="s">
        <v>20</v>
      </c>
      <c r="J627" s="1" t="s">
        <v>11</v>
      </c>
      <c r="K627" s="1" t="s">
        <v>13</v>
      </c>
      <c r="L627" s="10">
        <v>1052</v>
      </c>
    </row>
    <row r="628" spans="1:12" x14ac:dyDescent="0.25">
      <c r="A628" s="11">
        <v>45658</v>
      </c>
      <c r="B628" s="1">
        <f t="shared" si="78"/>
        <v>1</v>
      </c>
      <c r="C628" s="1">
        <f t="shared" si="79"/>
        <v>2025</v>
      </c>
      <c r="D628" s="11">
        <v>45659</v>
      </c>
      <c r="E628" s="1">
        <f t="shared" si="80"/>
        <v>1</v>
      </c>
      <c r="F628" s="1">
        <f t="shared" si="81"/>
        <v>2025</v>
      </c>
      <c r="G628" s="9">
        <f t="shared" si="82"/>
        <v>1</v>
      </c>
      <c r="H628" s="9" t="str">
        <f t="shared" si="83"/>
        <v>No Prazo</v>
      </c>
      <c r="I628" s="1">
        <v>5</v>
      </c>
      <c r="J628" s="1" t="s">
        <v>10</v>
      </c>
      <c r="K628" s="1" t="s">
        <v>13</v>
      </c>
      <c r="L628" s="10">
        <v>50000</v>
      </c>
    </row>
    <row r="629" spans="1:12" x14ac:dyDescent="0.25">
      <c r="A629" s="11">
        <v>45658</v>
      </c>
      <c r="B629" s="1">
        <f t="shared" si="78"/>
        <v>1</v>
      </c>
      <c r="C629" s="1">
        <f t="shared" si="79"/>
        <v>2025</v>
      </c>
      <c r="D629" s="11">
        <v>45659</v>
      </c>
      <c r="E629" s="1">
        <f t="shared" si="80"/>
        <v>1</v>
      </c>
      <c r="F629" s="1">
        <f t="shared" si="81"/>
        <v>2025</v>
      </c>
      <c r="G629" s="9">
        <f t="shared" si="82"/>
        <v>1</v>
      </c>
      <c r="H629" s="9" t="str">
        <f t="shared" si="83"/>
        <v>No Prazo</v>
      </c>
      <c r="I629" s="1">
        <v>5</v>
      </c>
      <c r="J629" s="1" t="s">
        <v>10</v>
      </c>
      <c r="K629" s="1" t="s">
        <v>13</v>
      </c>
      <c r="L629" s="10">
        <v>50000</v>
      </c>
    </row>
    <row r="630" spans="1:12" x14ac:dyDescent="0.25">
      <c r="A630" s="11">
        <v>45779</v>
      </c>
      <c r="B630" s="1">
        <f t="shared" si="78"/>
        <v>5</v>
      </c>
      <c r="C630" s="1">
        <f t="shared" si="79"/>
        <v>2025</v>
      </c>
      <c r="D630" s="11">
        <v>45787</v>
      </c>
      <c r="E630" s="1">
        <f t="shared" si="80"/>
        <v>5</v>
      </c>
      <c r="F630" s="1">
        <f t="shared" si="81"/>
        <v>2025</v>
      </c>
      <c r="G630" s="9">
        <f t="shared" si="82"/>
        <v>8</v>
      </c>
      <c r="H630" s="9" t="str">
        <f t="shared" si="83"/>
        <v>Em Atraso</v>
      </c>
      <c r="I630" s="1">
        <v>5</v>
      </c>
      <c r="J630" s="1" t="s">
        <v>11</v>
      </c>
      <c r="K630" s="1" t="s">
        <v>12</v>
      </c>
      <c r="L630" s="10">
        <v>51000</v>
      </c>
    </row>
    <row r="631" spans="1:12" x14ac:dyDescent="0.25">
      <c r="A631" s="11">
        <v>45779</v>
      </c>
      <c r="B631" s="1">
        <f t="shared" si="78"/>
        <v>5</v>
      </c>
      <c r="C631" s="1">
        <f t="shared" si="79"/>
        <v>2025</v>
      </c>
      <c r="D631" s="11">
        <v>45787</v>
      </c>
      <c r="E631" s="1">
        <f t="shared" si="80"/>
        <v>5</v>
      </c>
      <c r="F631" s="1">
        <f t="shared" si="81"/>
        <v>2025</v>
      </c>
      <c r="G631" s="9">
        <f t="shared" si="82"/>
        <v>8</v>
      </c>
      <c r="H631" s="9" t="str">
        <f t="shared" si="83"/>
        <v>Em Atraso</v>
      </c>
      <c r="I631" s="1">
        <v>5</v>
      </c>
      <c r="J631" s="1" t="s">
        <v>11</v>
      </c>
      <c r="K631" s="1" t="s">
        <v>12</v>
      </c>
      <c r="L631" s="10">
        <v>51000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DB9A-E52B-460E-866E-0479D8C6FA99}">
  <sheetPr>
    <tabColor theme="4"/>
  </sheetPr>
  <dimension ref="B2:I63"/>
  <sheetViews>
    <sheetView topLeftCell="A22" workbookViewId="0">
      <selection activeCell="B56" sqref="B51:B62"/>
    </sheetView>
  </sheetViews>
  <sheetFormatPr defaultRowHeight="15" x14ac:dyDescent="0.25"/>
  <cols>
    <col min="2" max="2" width="18" bestFit="1" customWidth="1"/>
    <col min="3" max="3" width="19.5703125" bestFit="1" customWidth="1"/>
    <col min="4" max="4" width="8.85546875" bestFit="1" customWidth="1"/>
    <col min="5" max="5" width="10.7109375" bestFit="1" customWidth="1"/>
    <col min="6" max="6" width="3" bestFit="1" customWidth="1"/>
    <col min="7" max="7" width="7.140625" bestFit="1" customWidth="1"/>
    <col min="8" max="9" width="12" bestFit="1" customWidth="1"/>
    <col min="10" max="10" width="3" bestFit="1" customWidth="1"/>
    <col min="11" max="13" width="4" bestFit="1" customWidth="1"/>
    <col min="14" max="15" width="3" bestFit="1" customWidth="1"/>
    <col min="16" max="17" width="4" bestFit="1" customWidth="1"/>
    <col min="18" max="18" width="3" bestFit="1" customWidth="1"/>
    <col min="19" max="19" width="4" bestFit="1" customWidth="1"/>
    <col min="20" max="20" width="3" bestFit="1" customWidth="1"/>
    <col min="21" max="21" width="4" bestFit="1" customWidth="1"/>
    <col min="22" max="22" width="3" bestFit="1" customWidth="1"/>
    <col min="23" max="23" width="10.7109375" bestFit="1" customWidth="1"/>
  </cols>
  <sheetData>
    <row r="2" spans="2:9" x14ac:dyDescent="0.25">
      <c r="B2" s="2" t="s">
        <v>2</v>
      </c>
      <c r="C2" s="1">
        <v>2024</v>
      </c>
    </row>
    <row r="3" spans="2:9" x14ac:dyDescent="0.25">
      <c r="B3" s="2" t="s">
        <v>1</v>
      </c>
      <c r="C3" t="s">
        <v>23</v>
      </c>
    </row>
    <row r="5" spans="2:9" x14ac:dyDescent="0.25">
      <c r="B5" s="2" t="s">
        <v>18</v>
      </c>
      <c r="C5" s="2" t="s">
        <v>19</v>
      </c>
    </row>
    <row r="6" spans="2:9" x14ac:dyDescent="0.25">
      <c r="B6" s="6" t="s">
        <v>16</v>
      </c>
      <c r="C6" s="6" t="s">
        <v>10</v>
      </c>
      <c r="D6" s="6" t="s">
        <v>11</v>
      </c>
      <c r="E6" s="6" t="s">
        <v>17</v>
      </c>
      <c r="G6" s="7" t="s">
        <v>7</v>
      </c>
      <c r="H6" s="7" t="s">
        <v>10</v>
      </c>
      <c r="I6" s="7" t="s">
        <v>11</v>
      </c>
    </row>
    <row r="7" spans="2:9" x14ac:dyDescent="0.25">
      <c r="B7" s="1">
        <v>2</v>
      </c>
      <c r="C7" s="3">
        <v>16</v>
      </c>
      <c r="D7" s="3">
        <v>10</v>
      </c>
      <c r="E7" s="3">
        <v>26</v>
      </c>
      <c r="G7" s="1">
        <f>B7</f>
        <v>2</v>
      </c>
      <c r="H7" s="1">
        <f>GETPIVOTDATA("Situação",$B$5,"Código",2,"Situação","Deferido")/GETPIVOTDATA("Situação",$B$5,"Código",2)</f>
        <v>0.61538461538461542</v>
      </c>
      <c r="I7" s="1">
        <f>GETPIVOTDATA("Situação",$B$5,"Código",2,"Situação","Indeferido")/GETPIVOTDATA("Situação",$B$5,"Código",2)</f>
        <v>0.38461538461538464</v>
      </c>
    </row>
    <row r="8" spans="2:9" x14ac:dyDescent="0.25">
      <c r="B8" s="1">
        <v>4</v>
      </c>
      <c r="C8" s="3">
        <v>4</v>
      </c>
      <c r="D8" s="3">
        <v>8</v>
      </c>
      <c r="E8" s="3">
        <v>12</v>
      </c>
      <c r="G8" s="1">
        <f t="shared" ref="G8:G14" si="0">B8</f>
        <v>4</v>
      </c>
      <c r="H8" s="1">
        <f>GETPIVOTDATA("Situação",$B$5,"Código",4,"Situação","Deferido")/GETPIVOTDATA("Situação",$B$5,"Código",4)</f>
        <v>0.33333333333333331</v>
      </c>
      <c r="I8" s="1">
        <f>GETPIVOTDATA("Situação",$B$5,"Código",4,"Situação","Indeferido")/GETPIVOTDATA("Situação",$B$5,"Código",4)</f>
        <v>0.66666666666666663</v>
      </c>
    </row>
    <row r="9" spans="2:9" x14ac:dyDescent="0.25">
      <c r="B9" s="1">
        <v>5</v>
      </c>
      <c r="C9" s="3">
        <v>66</v>
      </c>
      <c r="D9" s="3">
        <v>44</v>
      </c>
      <c r="E9" s="3">
        <v>110</v>
      </c>
      <c r="G9" s="1">
        <f t="shared" si="0"/>
        <v>5</v>
      </c>
      <c r="H9" s="1">
        <f>GETPIVOTDATA("Situação",$B$5,"Código",5,"Situação","Deferido")/GETPIVOTDATA("Situação",$B$5,"Código",5)</f>
        <v>0.6</v>
      </c>
      <c r="I9" s="1">
        <f>GETPIVOTDATA("Situação",$B$5,"Código",5,"Situação","Indeferido")/GETPIVOTDATA("Situação",$B$5,"Código",5)</f>
        <v>0.4</v>
      </c>
    </row>
    <row r="10" spans="2:9" x14ac:dyDescent="0.25">
      <c r="B10" s="1">
        <v>6</v>
      </c>
      <c r="C10" s="3">
        <v>18</v>
      </c>
      <c r="D10" s="3">
        <v>14</v>
      </c>
      <c r="E10" s="3">
        <v>32</v>
      </c>
      <c r="G10" s="1">
        <f t="shared" si="0"/>
        <v>6</v>
      </c>
      <c r="H10" s="1">
        <f>GETPIVOTDATA("Situação",$B$5,"Código",6,"Situação","Deferido")/GETPIVOTDATA("Situação",$B$5,"Código",6)</f>
        <v>0.5625</v>
      </c>
      <c r="I10" s="1">
        <f>GETPIVOTDATA("Situação",$B$5,"Código",6,"Situação","Indeferido")/GETPIVOTDATA("Situação",$B$5,"Código",6)</f>
        <v>0.4375</v>
      </c>
    </row>
    <row r="11" spans="2:9" x14ac:dyDescent="0.25">
      <c r="B11" s="1" t="s">
        <v>20</v>
      </c>
      <c r="C11" s="3">
        <v>120</v>
      </c>
      <c r="D11" s="3">
        <v>106</v>
      </c>
      <c r="E11" s="3">
        <v>226</v>
      </c>
      <c r="G11" s="1" t="str">
        <f t="shared" si="0"/>
        <v>19L</v>
      </c>
      <c r="H11" s="1">
        <f>GETPIVOTDATA("Situação",$B$5,"Código","19L","Situação","Deferido")/GETPIVOTDATA("Situação",$B$5,"Código","19L")</f>
        <v>0.53097345132743368</v>
      </c>
      <c r="I11" s="1">
        <f>GETPIVOTDATA("Situação",$B$5,"Código","19L","Situação","Indeferido")/GETPIVOTDATA("Situação",$B$5,"Código","19L")</f>
        <v>0.46902654867256638</v>
      </c>
    </row>
    <row r="12" spans="2:9" x14ac:dyDescent="0.25">
      <c r="B12" s="1">
        <v>23</v>
      </c>
      <c r="C12" s="3">
        <v>48</v>
      </c>
      <c r="D12" s="3">
        <v>22</v>
      </c>
      <c r="E12" s="3">
        <v>70</v>
      </c>
      <c r="G12" s="1">
        <f t="shared" si="0"/>
        <v>23</v>
      </c>
      <c r="H12" s="1">
        <f>GETPIVOTDATA("Situação",$B$5,"Código",23,"Situação","Deferido")/GETPIVOTDATA("Situação",$B$5,"Código",23)</f>
        <v>0.68571428571428572</v>
      </c>
      <c r="I12" s="1">
        <f>GETPIVOTDATA("Situação",$B$5,"Código",23,"Situação","Indeferido")/GETPIVOTDATA("Situação",$B$5,"Código",23)</f>
        <v>0.31428571428571428</v>
      </c>
    </row>
    <row r="13" spans="2:9" x14ac:dyDescent="0.25">
      <c r="B13" s="1">
        <v>86</v>
      </c>
      <c r="C13" s="3">
        <v>30</v>
      </c>
      <c r="D13" s="3">
        <v>14</v>
      </c>
      <c r="E13" s="3">
        <v>44</v>
      </c>
      <c r="G13" s="1">
        <f t="shared" si="0"/>
        <v>86</v>
      </c>
      <c r="H13" s="1">
        <f>GETPIVOTDATA("Situação",$B$5,"Código",86,"Situação","Deferido")/GETPIVOTDATA("Situação",$B$5,"Código",86)</f>
        <v>0.68181818181818177</v>
      </c>
      <c r="I13" s="1">
        <f>GETPIVOTDATA("Situação",$B$5,"Código",86,"Situação","Indeferido")/GETPIVOTDATA("Situação",$B$5,"Código",86)</f>
        <v>0.31818181818181818</v>
      </c>
    </row>
    <row r="14" spans="2:9" x14ac:dyDescent="0.25">
      <c r="B14" s="1" t="s">
        <v>21</v>
      </c>
      <c r="C14" s="3">
        <v>20</v>
      </c>
      <c r="D14" s="3">
        <v>22</v>
      </c>
      <c r="E14" s="3">
        <v>42</v>
      </c>
      <c r="G14" s="1" t="str">
        <f t="shared" si="0"/>
        <v>87I</v>
      </c>
      <c r="H14" s="8">
        <f>GETPIVOTDATA("Situação",$B$5,"Código","87I","Situação","Deferido")/GETPIVOTDATA("Situação",$B$5,"Código","87I")</f>
        <v>0.47619047619047616</v>
      </c>
      <c r="I14" s="8">
        <f>GETPIVOTDATA("Situação",$B$5,"Código","87I","Situação","Indeferido")/GETPIVOTDATA("Situação",$B$5,"Código","87I")</f>
        <v>0.52380952380952384</v>
      </c>
    </row>
    <row r="15" spans="2:9" x14ac:dyDescent="0.25">
      <c r="B15" s="1" t="s">
        <v>17</v>
      </c>
      <c r="C15" s="3">
        <v>322</v>
      </c>
      <c r="D15" s="3">
        <v>240</v>
      </c>
      <c r="E15" s="3">
        <v>562</v>
      </c>
    </row>
    <row r="20" spans="2:9" x14ac:dyDescent="0.25">
      <c r="B20" s="2" t="s">
        <v>24</v>
      </c>
      <c r="C20" s="2" t="s">
        <v>19</v>
      </c>
    </row>
    <row r="21" spans="2:9" x14ac:dyDescent="0.25">
      <c r="B21" s="2" t="s">
        <v>16</v>
      </c>
      <c r="C21" t="s">
        <v>13</v>
      </c>
      <c r="D21" t="s">
        <v>12</v>
      </c>
      <c r="E21" t="s">
        <v>17</v>
      </c>
      <c r="G21" s="7" t="s">
        <v>7</v>
      </c>
      <c r="H21" s="7" t="s">
        <v>13</v>
      </c>
      <c r="I21" s="7" t="s">
        <v>12</v>
      </c>
    </row>
    <row r="22" spans="2:9" x14ac:dyDescent="0.25">
      <c r="B22" s="1">
        <v>2</v>
      </c>
      <c r="C22" s="3">
        <v>16</v>
      </c>
      <c r="D22" s="3">
        <v>10</v>
      </c>
      <c r="E22" s="3">
        <v>26</v>
      </c>
      <c r="G22" s="1">
        <f>B22</f>
        <v>2</v>
      </c>
      <c r="H22" s="1">
        <f>GETPIVOTDATA("Fluxo",$B$20,"Código",2,"Fluxo","Automático")/GETPIVOTDATA("Fluxo",$B$20,"Código",2)</f>
        <v>0.61538461538461542</v>
      </c>
      <c r="I22" s="1">
        <f>GETPIVOTDATA("Fluxo",$B$20,"Código",2,"Fluxo","Manual")/GETPIVOTDATA("Fluxo",$B$20,"Código",2)</f>
        <v>0.38461538461538464</v>
      </c>
    </row>
    <row r="23" spans="2:9" x14ac:dyDescent="0.25">
      <c r="B23" s="1">
        <v>4</v>
      </c>
      <c r="C23" s="3">
        <v>2</v>
      </c>
      <c r="D23" s="3">
        <v>10</v>
      </c>
      <c r="E23" s="3">
        <v>12</v>
      </c>
      <c r="G23" s="1">
        <f t="shared" ref="G23:G29" si="1">B23</f>
        <v>4</v>
      </c>
      <c r="H23" s="1">
        <f>GETPIVOTDATA("Fluxo",$B$20,"Código",4,"Fluxo","Automático")/GETPIVOTDATA("Fluxo",$B$20,"Código",4)</f>
        <v>0.16666666666666666</v>
      </c>
      <c r="I23" s="1">
        <f>GETPIVOTDATA("Fluxo",$B$20,"Código",4,"Fluxo","Manual")/GETPIVOTDATA("Fluxo",$B$20,"Código",4)</f>
        <v>0.83333333333333337</v>
      </c>
    </row>
    <row r="24" spans="2:9" x14ac:dyDescent="0.25">
      <c r="B24" s="1">
        <v>5</v>
      </c>
      <c r="C24" s="3">
        <v>64</v>
      </c>
      <c r="D24" s="3">
        <v>46</v>
      </c>
      <c r="E24" s="3">
        <v>110</v>
      </c>
      <c r="G24" s="1">
        <f t="shared" si="1"/>
        <v>5</v>
      </c>
      <c r="H24" s="1">
        <f>GETPIVOTDATA("Fluxo",$B$20,"Código",5,"Fluxo","Automático")/GETPIVOTDATA("Fluxo",$B$20,"Código",5)</f>
        <v>0.58181818181818179</v>
      </c>
      <c r="I24" s="1">
        <f>GETPIVOTDATA("Fluxo",$B$20,"Código",5,"Fluxo","Manual")/GETPIVOTDATA("Fluxo",$B$20,"Código",5)</f>
        <v>0.41818181818181815</v>
      </c>
    </row>
    <row r="25" spans="2:9" x14ac:dyDescent="0.25">
      <c r="B25" s="1">
        <v>6</v>
      </c>
      <c r="C25" s="3">
        <v>10</v>
      </c>
      <c r="D25" s="3">
        <v>22</v>
      </c>
      <c r="E25" s="3">
        <v>32</v>
      </c>
      <c r="G25" s="1">
        <f t="shared" si="1"/>
        <v>6</v>
      </c>
      <c r="H25" s="1">
        <f>GETPIVOTDATA("Fluxo",$B$20,"Código",6,"Fluxo","Automático")/GETPIVOTDATA("Fluxo",$B$20,"Código",6)</f>
        <v>0.3125</v>
      </c>
      <c r="I25" s="1">
        <f>GETPIVOTDATA("Fluxo",$B$20,"Código",6,"Fluxo","Manual")/GETPIVOTDATA("Fluxo",$B$20,"Código",6)</f>
        <v>0.6875</v>
      </c>
    </row>
    <row r="26" spans="2:9" x14ac:dyDescent="0.25">
      <c r="B26" s="1">
        <v>23</v>
      </c>
      <c r="C26" s="3">
        <v>42</v>
      </c>
      <c r="D26" s="3">
        <v>28</v>
      </c>
      <c r="E26" s="3">
        <v>70</v>
      </c>
      <c r="G26" s="1">
        <f t="shared" si="1"/>
        <v>23</v>
      </c>
      <c r="H26" s="1">
        <f>GETPIVOTDATA("Fluxo",$B$20,"Código",23,"Fluxo","Automático")/GETPIVOTDATA("Fluxo",$B$20,"Código",23)</f>
        <v>0.6</v>
      </c>
      <c r="I26" s="1">
        <f>GETPIVOTDATA("Fluxo",$B$20,"Código",23,"Fluxo","Manual")/GETPIVOTDATA("Fluxo",$B$20,"Código",23)</f>
        <v>0.4</v>
      </c>
    </row>
    <row r="27" spans="2:9" x14ac:dyDescent="0.25">
      <c r="B27" s="1">
        <v>86</v>
      </c>
      <c r="C27" s="3">
        <v>26</v>
      </c>
      <c r="D27" s="3">
        <v>18</v>
      </c>
      <c r="E27" s="3">
        <v>44</v>
      </c>
      <c r="G27" s="1">
        <f t="shared" si="1"/>
        <v>86</v>
      </c>
      <c r="H27" s="1">
        <f>GETPIVOTDATA("Fluxo",$B$20,"Código",86,"Fluxo","Automático")/GETPIVOTDATA("Fluxo",$B$20,"Código",86)</f>
        <v>0.59090909090909094</v>
      </c>
      <c r="I27" s="1">
        <f>GETPIVOTDATA("Fluxo",$B$20,"Código",86,"Fluxo","Manual")/GETPIVOTDATA("Fluxo",$B$20,"Código",86)</f>
        <v>0.40909090909090912</v>
      </c>
    </row>
    <row r="28" spans="2:9" x14ac:dyDescent="0.25">
      <c r="B28" s="1" t="s">
        <v>20</v>
      </c>
      <c r="C28" s="3">
        <v>124</v>
      </c>
      <c r="D28" s="3">
        <v>102</v>
      </c>
      <c r="E28" s="3">
        <v>226</v>
      </c>
      <c r="G28" s="1" t="str">
        <f t="shared" si="1"/>
        <v>19L</v>
      </c>
      <c r="H28" s="1">
        <f>GETPIVOTDATA("Fluxo",$B$20,"Código","19L","Fluxo","Automático")/GETPIVOTDATA("Fluxo",$B$20,"Código","19L")</f>
        <v>0.54867256637168138</v>
      </c>
      <c r="I28" s="1">
        <f>GETPIVOTDATA("Fluxo",$B$20,"Código","19L","Fluxo","Manual")/GETPIVOTDATA("Fluxo",$B$20,"Código","19L")</f>
        <v>0.45132743362831856</v>
      </c>
    </row>
    <row r="29" spans="2:9" x14ac:dyDescent="0.25">
      <c r="B29" s="1" t="s">
        <v>21</v>
      </c>
      <c r="C29" s="3">
        <v>22</v>
      </c>
      <c r="D29" s="3">
        <v>20</v>
      </c>
      <c r="E29" s="3">
        <v>42</v>
      </c>
      <c r="G29" s="1" t="str">
        <f t="shared" si="1"/>
        <v>87I</v>
      </c>
      <c r="H29" s="8">
        <f>GETPIVOTDATA("Fluxo",$B$20,"Código","87I","Fluxo","Automático")/GETPIVOTDATA("Fluxo",$B$20,"Código","87I")</f>
        <v>0.52380952380952384</v>
      </c>
      <c r="I29" s="8">
        <f>GETPIVOTDATA("Fluxo",$B$20,"Código","87I","Fluxo","Manual")/GETPIVOTDATA("Fluxo",$B$20,"Código","87I")</f>
        <v>0.47619047619047616</v>
      </c>
    </row>
    <row r="30" spans="2:9" x14ac:dyDescent="0.25">
      <c r="B30" s="1" t="s">
        <v>17</v>
      </c>
      <c r="C30" s="3">
        <v>306</v>
      </c>
      <c r="D30" s="3">
        <v>256</v>
      </c>
      <c r="E30" s="3">
        <v>562</v>
      </c>
    </row>
    <row r="35" spans="2:9" x14ac:dyDescent="0.25">
      <c r="B35" s="2" t="s">
        <v>25</v>
      </c>
      <c r="C35" s="2" t="s">
        <v>19</v>
      </c>
    </row>
    <row r="36" spans="2:9" x14ac:dyDescent="0.25">
      <c r="B36" s="2" t="s">
        <v>16</v>
      </c>
      <c r="C36" t="s">
        <v>26</v>
      </c>
      <c r="D36" t="s">
        <v>22</v>
      </c>
      <c r="E36" t="s">
        <v>17</v>
      </c>
      <c r="G36" s="7" t="s">
        <v>7</v>
      </c>
      <c r="H36" s="7" t="s">
        <v>26</v>
      </c>
      <c r="I36" s="7" t="s">
        <v>22</v>
      </c>
    </row>
    <row r="37" spans="2:9" x14ac:dyDescent="0.25">
      <c r="B37" s="1">
        <v>2</v>
      </c>
      <c r="C37" s="3">
        <v>16</v>
      </c>
      <c r="D37" s="3">
        <v>10</v>
      </c>
      <c r="E37" s="3">
        <v>26</v>
      </c>
      <c r="G37" s="1">
        <f>B37</f>
        <v>2</v>
      </c>
      <c r="H37" s="1">
        <f>GETPIVOTDATA("Situação_Prazo_Atendimento",$B$35,"Situação_Prazo_Atendimento","Em Atraso","Código",2)/GETPIVOTDATA("Situação_Prazo_Atendimento",$B$35,"Código",2)</f>
        <v>0.61538461538461542</v>
      </c>
      <c r="I37" s="1">
        <f>GETPIVOTDATA("Situação_Prazo_Atendimento",$B$35,"Situação_Prazo_Atendimento","No Prazo","Código",2)/GETPIVOTDATA("Situação_Prazo_Atendimento",$B$35,"Código",2)</f>
        <v>0.38461538461538464</v>
      </c>
    </row>
    <row r="38" spans="2:9" x14ac:dyDescent="0.25">
      <c r="B38" s="1">
        <v>4</v>
      </c>
      <c r="C38" s="3">
        <v>4</v>
      </c>
      <c r="D38" s="3">
        <v>8</v>
      </c>
      <c r="E38" s="3">
        <v>12</v>
      </c>
      <c r="G38" s="1">
        <f t="shared" ref="G38:G44" si="2">B38</f>
        <v>4</v>
      </c>
      <c r="H38" s="1">
        <f>GETPIVOTDATA("Situação_Prazo_Atendimento",$B$35,"Situação_Prazo_Atendimento","Em Atraso","Código",4)/GETPIVOTDATA("Situação_Prazo_Atendimento",$B$35,"Código",4)</f>
        <v>0.33333333333333331</v>
      </c>
      <c r="I38" s="1">
        <f>GETPIVOTDATA("Situação_Prazo_Atendimento",$B$35,"Situação_Prazo_Atendimento","No Prazo","Código",4)/GETPIVOTDATA("Situação_Prazo_Atendimento",$B$35,"Código",4)</f>
        <v>0.66666666666666663</v>
      </c>
    </row>
    <row r="39" spans="2:9" x14ac:dyDescent="0.25">
      <c r="B39" s="1">
        <v>5</v>
      </c>
      <c r="C39" s="3">
        <v>58</v>
      </c>
      <c r="D39" s="3">
        <v>52</v>
      </c>
      <c r="E39" s="3">
        <v>110</v>
      </c>
      <c r="G39" s="1">
        <f t="shared" si="2"/>
        <v>5</v>
      </c>
      <c r="H39" s="1">
        <f>GETPIVOTDATA("Situação_Prazo_Atendimento",$B$35,"Situação_Prazo_Atendimento","Em Atraso","Código",5)/GETPIVOTDATA("Situação_Prazo_Atendimento",$B$35,"Código",5)</f>
        <v>0.52727272727272723</v>
      </c>
      <c r="I39" s="1">
        <f>GETPIVOTDATA("Situação_Prazo_Atendimento",$B$35,"Situação_Prazo_Atendimento","No Prazo","Código",5)/GETPIVOTDATA("Situação_Prazo_Atendimento",$B$35,"Código",5)</f>
        <v>0.47272727272727272</v>
      </c>
    </row>
    <row r="40" spans="2:9" x14ac:dyDescent="0.25">
      <c r="B40" s="1">
        <v>6</v>
      </c>
      <c r="C40" s="3">
        <v>20</v>
      </c>
      <c r="D40" s="3">
        <v>12</v>
      </c>
      <c r="E40" s="3">
        <v>32</v>
      </c>
      <c r="G40" s="1">
        <f t="shared" si="2"/>
        <v>6</v>
      </c>
      <c r="H40" s="1">
        <f>GETPIVOTDATA("Situação_Prazo_Atendimento",$B$35,"Situação_Prazo_Atendimento","Em Atraso","Código",6)/GETPIVOTDATA("Situação_Prazo_Atendimento",$B$35,"Código",6)</f>
        <v>0.625</v>
      </c>
      <c r="I40" s="1">
        <f>GETPIVOTDATA("Situação_Prazo_Atendimento",$B$35,"Situação_Prazo_Atendimento","No Prazo","Código",6)/GETPIVOTDATA("Situação_Prazo_Atendimento",$B$35,"Código",6)</f>
        <v>0.375</v>
      </c>
    </row>
    <row r="41" spans="2:9" x14ac:dyDescent="0.25">
      <c r="B41" s="1">
        <v>23</v>
      </c>
      <c r="C41" s="3">
        <v>42</v>
      </c>
      <c r="D41" s="3">
        <v>28</v>
      </c>
      <c r="E41" s="3">
        <v>70</v>
      </c>
      <c r="G41" s="1">
        <f t="shared" si="2"/>
        <v>23</v>
      </c>
      <c r="H41" s="1">
        <f>GETPIVOTDATA("Situação_Prazo_Atendimento",$B$35,"Situação_Prazo_Atendimento","Em Atraso","Código",23)/GETPIVOTDATA("Situação_Prazo_Atendimento",$B$35,"Código",23)</f>
        <v>0.6</v>
      </c>
      <c r="I41" s="1">
        <f>GETPIVOTDATA("Situação_Prazo_Atendimento",$B$35,"Situação_Prazo_Atendimento","No Prazo","Código",23)/GETPIVOTDATA("Situação_Prazo_Atendimento",$B$35,"Código",23)</f>
        <v>0.4</v>
      </c>
    </row>
    <row r="42" spans="2:9" x14ac:dyDescent="0.25">
      <c r="B42" s="1">
        <v>86</v>
      </c>
      <c r="C42" s="3">
        <v>14</v>
      </c>
      <c r="D42" s="3">
        <v>30</v>
      </c>
      <c r="E42" s="3">
        <v>44</v>
      </c>
      <c r="G42" s="1">
        <f t="shared" si="2"/>
        <v>86</v>
      </c>
      <c r="H42" s="1">
        <f>GETPIVOTDATA("Situação_Prazo_Atendimento",$B$35,"Situação_Prazo_Atendimento","Em Atraso","Código",86)/GETPIVOTDATA("Situação_Prazo_Atendimento",$B$35,"Código",86)</f>
        <v>0.31818181818181818</v>
      </c>
      <c r="I42" s="1">
        <f>GETPIVOTDATA("Situação_Prazo_Atendimento",$B$35,"Situação_Prazo_Atendimento","No Prazo","Código",86)/GETPIVOTDATA("Situação_Prazo_Atendimento",$B$35,"Código",86)</f>
        <v>0.68181818181818177</v>
      </c>
    </row>
    <row r="43" spans="2:9" x14ac:dyDescent="0.25">
      <c r="B43" s="1" t="s">
        <v>20</v>
      </c>
      <c r="C43" s="3">
        <v>144</v>
      </c>
      <c r="D43" s="3">
        <v>82</v>
      </c>
      <c r="E43" s="3">
        <v>226</v>
      </c>
      <c r="G43" s="1" t="str">
        <f t="shared" si="2"/>
        <v>19L</v>
      </c>
      <c r="H43" s="1">
        <f>GETPIVOTDATA("Situação_Prazo_Atendimento",$B$35,"Situação_Prazo_Atendimento","Em Atraso","Código","19L")/GETPIVOTDATA("Situação_Prazo_Atendimento",$B$35,"Código","19L")</f>
        <v>0.63716814159292035</v>
      </c>
      <c r="I43" s="1">
        <f>GETPIVOTDATA("Situação_Prazo_Atendimento",$B$35,"Situação_Prazo_Atendimento","No Prazo","Código","19L")/GETPIVOTDATA("Situação_Prazo_Atendimento",$B$35,"Código","19L")</f>
        <v>0.36283185840707965</v>
      </c>
    </row>
    <row r="44" spans="2:9" x14ac:dyDescent="0.25">
      <c r="B44" s="1" t="s">
        <v>21</v>
      </c>
      <c r="C44" s="3">
        <v>8</v>
      </c>
      <c r="D44" s="3">
        <v>34</v>
      </c>
      <c r="E44" s="3">
        <v>42</v>
      </c>
      <c r="G44" s="1" t="str">
        <f t="shared" si="2"/>
        <v>87I</v>
      </c>
      <c r="H44" s="8">
        <f>GETPIVOTDATA("Situação_Prazo_Atendimento",$B$35,"Situação_Prazo_Atendimento","Em Atraso","Código","87I")/GETPIVOTDATA("Situação_Prazo_Atendimento",$B$35,"Código","87I")</f>
        <v>0.19047619047619047</v>
      </c>
      <c r="I44" s="8">
        <f>GETPIVOTDATA("Situação_Prazo_Atendimento",$B$35,"Situação_Prazo_Atendimento","No Prazo","Código","87I")/GETPIVOTDATA("Situação_Prazo_Atendimento",$B$35,"Código","87I")</f>
        <v>0.80952380952380953</v>
      </c>
    </row>
    <row r="45" spans="2:9" x14ac:dyDescent="0.25">
      <c r="B45" s="1" t="s">
        <v>17</v>
      </c>
      <c r="C45" s="3">
        <v>306</v>
      </c>
      <c r="D45" s="3">
        <v>256</v>
      </c>
      <c r="E45" s="3">
        <v>562</v>
      </c>
    </row>
    <row r="50" spans="2:3" x14ac:dyDescent="0.25">
      <c r="B50" s="2" t="s">
        <v>16</v>
      </c>
      <c r="C50" t="s">
        <v>27</v>
      </c>
    </row>
    <row r="51" spans="2:3" x14ac:dyDescent="0.25">
      <c r="B51" s="1">
        <v>1</v>
      </c>
      <c r="C51" s="3">
        <v>28</v>
      </c>
    </row>
    <row r="52" spans="2:3" x14ac:dyDescent="0.25">
      <c r="B52" s="1">
        <v>2</v>
      </c>
      <c r="C52" s="3">
        <v>26</v>
      </c>
    </row>
    <row r="53" spans="2:3" x14ac:dyDescent="0.25">
      <c r="B53" s="1">
        <v>3</v>
      </c>
      <c r="C53" s="3">
        <v>32</v>
      </c>
    </row>
    <row r="54" spans="2:3" x14ac:dyDescent="0.25">
      <c r="B54" s="1">
        <v>4</v>
      </c>
      <c r="C54" s="3">
        <v>26</v>
      </c>
    </row>
    <row r="55" spans="2:3" x14ac:dyDescent="0.25">
      <c r="B55" s="1">
        <v>5</v>
      </c>
      <c r="C55" s="3">
        <v>28</v>
      </c>
    </row>
    <row r="56" spans="2:3" x14ac:dyDescent="0.25">
      <c r="B56" s="1">
        <v>6</v>
      </c>
      <c r="C56" s="3">
        <v>30</v>
      </c>
    </row>
    <row r="57" spans="2:3" x14ac:dyDescent="0.25">
      <c r="B57" s="1">
        <v>7</v>
      </c>
      <c r="C57" s="3">
        <v>38</v>
      </c>
    </row>
    <row r="58" spans="2:3" x14ac:dyDescent="0.25">
      <c r="B58" s="1">
        <v>8</v>
      </c>
      <c r="C58" s="3">
        <v>40</v>
      </c>
    </row>
    <row r="59" spans="2:3" x14ac:dyDescent="0.25">
      <c r="B59" s="1">
        <v>9</v>
      </c>
      <c r="C59" s="3">
        <v>32</v>
      </c>
    </row>
    <row r="60" spans="2:3" x14ac:dyDescent="0.25">
      <c r="B60" s="1">
        <v>10</v>
      </c>
      <c r="C60" s="3">
        <v>34</v>
      </c>
    </row>
    <row r="61" spans="2:3" x14ac:dyDescent="0.25">
      <c r="B61" s="1">
        <v>11</v>
      </c>
      <c r="C61" s="3">
        <v>4</v>
      </c>
    </row>
    <row r="62" spans="2:3" x14ac:dyDescent="0.25">
      <c r="B62" s="1">
        <v>12</v>
      </c>
      <c r="C62" s="3">
        <v>4</v>
      </c>
    </row>
    <row r="63" spans="2:3" x14ac:dyDescent="0.25">
      <c r="B63" s="1" t="s">
        <v>17</v>
      </c>
      <c r="C63" s="3">
        <v>322</v>
      </c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53D1-11A2-4F3B-AC42-FADE38B0AE09}">
  <dimension ref="A1:C2"/>
  <sheetViews>
    <sheetView showGridLines="0" showRowColHeaders="0" tabSelected="1" zoomScale="70" zoomScaleNormal="70" workbookViewId="0">
      <selection activeCell="AK19" sqref="AK19"/>
    </sheetView>
  </sheetViews>
  <sheetFormatPr defaultRowHeight="15" x14ac:dyDescent="0.25"/>
  <cols>
    <col min="1" max="3" width="9.140625" style="5"/>
    <col min="4" max="16384" width="9.140625" style="4"/>
  </cols>
  <sheetData>
    <row r="1" s="5" customFormat="1" x14ac:dyDescent="0.25"/>
    <row r="2" s="5" customForma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Martins de Paula</dc:creator>
  <cp:lastModifiedBy>Daniela Martins de Paula</cp:lastModifiedBy>
  <dcterms:created xsi:type="dcterms:W3CDTF">2024-11-17T15:08:12Z</dcterms:created>
  <dcterms:modified xsi:type="dcterms:W3CDTF">2024-11-17T22:25:11Z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2024-11-17T16:31:45Z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eea1dcf1-7f15-4bba-b251-a3c995662de7</vt:lpwstr>
  </property>
  <property fmtid="{D5CDD505-2E9C-101B-9397-08002B2CF9AE}" pid="8" name="MSIP_Label_9333b259-87ee-4762-9a8c-7b0d155dd87f_ContentBits">
    <vt:lpwstr>1</vt:lpwstr>
  </property>
</Properties>
</file>