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SINOBALSA\REPORTES DE EXPORTACION\2025\"/>
    </mc:Choice>
  </mc:AlternateContent>
  <xr:revisionPtr revIDLastSave="0" documentId="13_ncr:1_{6BB38206-ABB7-4369-870F-1C3B9B2EE83B}" xr6:coauthVersionLast="47" xr6:coauthVersionMax="47" xr10:uidLastSave="{00000000-0000-0000-0000-000000000000}"/>
  <bookViews>
    <workbookView xWindow="-98" yWindow="-98" windowWidth="20715" windowHeight="13155" xr2:uid="{C482B511-4DEF-4583-8408-CE0E32D16555}"/>
  </bookViews>
  <sheets>
    <sheet name="Hoja1" sheetId="5" r:id="rId1"/>
    <sheet name="CONTRATOS" sheetId="6" r:id="rId2"/>
    <sheet name="Hoja2" sheetId="7" r:id="rId3"/>
  </sheets>
  <definedNames>
    <definedName name="_xlnm._FilterDatabase" localSheetId="0" hidden="1">Hoja1!$A$1:$AN$204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8" i="5" l="1"/>
  <c r="S208" i="5" s="1"/>
  <c r="N208" i="5"/>
  <c r="T207" i="5"/>
  <c r="S207" i="5" s="1"/>
  <c r="N207" i="5"/>
  <c r="T206" i="5"/>
  <c r="S206" i="5" s="1"/>
  <c r="N206" i="5"/>
  <c r="T205" i="5"/>
  <c r="S205" i="5" s="1"/>
  <c r="N205" i="5"/>
  <c r="T203" i="5"/>
  <c r="T204" i="5"/>
  <c r="T202" i="5"/>
  <c r="T200" i="5"/>
  <c r="F39" i="6"/>
  <c r="E39" i="6"/>
  <c r="E38" i="6"/>
  <c r="G40" i="6"/>
  <c r="D40" i="6"/>
  <c r="F37" i="6" l="1"/>
  <c r="F36" i="6"/>
  <c r="T199" i="5" l="1"/>
  <c r="T201" i="5"/>
  <c r="S204" i="5" l="1"/>
  <c r="N204" i="5"/>
  <c r="S203" i="5"/>
  <c r="N203" i="5"/>
  <c r="S202" i="5"/>
  <c r="N202" i="5"/>
  <c r="S201" i="5"/>
  <c r="N201" i="5"/>
  <c r="S200" i="5"/>
  <c r="N200" i="5"/>
  <c r="S199" i="5"/>
  <c r="N199" i="5"/>
  <c r="T189" i="5" l="1"/>
  <c r="S189" i="5" s="1"/>
  <c r="T190" i="5"/>
  <c r="S190" i="5" s="1"/>
  <c r="T191" i="5"/>
  <c r="S191" i="5" s="1"/>
  <c r="T192" i="5"/>
  <c r="T193" i="5"/>
  <c r="T194" i="5"/>
  <c r="T198" i="5"/>
  <c r="S198" i="5" s="1"/>
  <c r="T197" i="5"/>
  <c r="S197" i="5" s="1"/>
  <c r="T188" i="5"/>
  <c r="F35" i="6"/>
  <c r="F34" i="6"/>
  <c r="E37" i="6"/>
  <c r="C37" i="6"/>
  <c r="N198" i="5"/>
  <c r="N197" i="5"/>
  <c r="T196" i="5"/>
  <c r="S196" i="5" s="1"/>
  <c r="N196" i="5"/>
  <c r="T195" i="5"/>
  <c r="N191" i="5"/>
  <c r="N190" i="5"/>
  <c r="N189" i="5"/>
  <c r="S195" i="5" l="1"/>
  <c r="N195" i="5"/>
  <c r="S194" i="5"/>
  <c r="N194" i="5"/>
  <c r="S193" i="5"/>
  <c r="N193" i="5"/>
  <c r="S192" i="5"/>
  <c r="N192" i="5"/>
  <c r="S188" i="5"/>
  <c r="N188" i="5"/>
  <c r="T185" i="5"/>
  <c r="T186" i="5"/>
  <c r="T187" i="5"/>
  <c r="T184" i="5"/>
  <c r="F33" i="6" l="1"/>
  <c r="E36" i="6"/>
  <c r="E34" i="6"/>
  <c r="C34" i="6"/>
  <c r="E33" i="6"/>
  <c r="C33" i="6"/>
  <c r="S187" i="5" l="1"/>
  <c r="N187" i="5"/>
  <c r="S186" i="5"/>
  <c r="N186" i="5"/>
  <c r="S185" i="5"/>
  <c r="N185" i="5"/>
  <c r="S184" i="5"/>
  <c r="N184" i="5"/>
  <c r="T179" i="5" l="1"/>
  <c r="T180" i="5"/>
  <c r="T181" i="5"/>
  <c r="T182" i="5"/>
  <c r="T183" i="5"/>
  <c r="T178" i="5"/>
  <c r="C36" i="6"/>
  <c r="F32" i="6"/>
  <c r="S181" i="5" l="1"/>
  <c r="N181" i="5"/>
  <c r="S183" i="5" l="1"/>
  <c r="S182" i="5"/>
  <c r="N182" i="5"/>
  <c r="S180" i="5"/>
  <c r="N180" i="5"/>
  <c r="S179" i="5"/>
  <c r="N179" i="5"/>
  <c r="S178" i="5"/>
  <c r="N178" i="5"/>
  <c r="E32" i="6" l="1"/>
  <c r="C32" i="6"/>
  <c r="T173" i="5"/>
  <c r="T174" i="5"/>
  <c r="T175" i="5"/>
  <c r="T176" i="5"/>
  <c r="T177" i="5"/>
  <c r="F31" i="6" l="1"/>
  <c r="S177" i="5" l="1"/>
  <c r="N177" i="5"/>
  <c r="S176" i="5"/>
  <c r="N176" i="5"/>
  <c r="S175" i="5"/>
  <c r="N175" i="5"/>
  <c r="S174" i="5"/>
  <c r="N174" i="5"/>
  <c r="V164" i="5"/>
  <c r="U164" i="5"/>
  <c r="F10" i="6"/>
  <c r="E11" i="6"/>
  <c r="E10" i="6"/>
  <c r="C10" i="6"/>
  <c r="C35" i="6"/>
  <c r="C40" i="6" s="1"/>
  <c r="E31" i="6"/>
  <c r="T165" i="5"/>
  <c r="T166" i="5"/>
  <c r="T167" i="5"/>
  <c r="T168" i="5"/>
  <c r="T169" i="5"/>
  <c r="T170" i="5"/>
  <c r="S170" i="5" s="1"/>
  <c r="T171" i="5"/>
  <c r="S171" i="5" s="1"/>
  <c r="T164" i="5"/>
  <c r="S173" i="5"/>
  <c r="T172" i="5"/>
  <c r="S172" i="5" s="1"/>
  <c r="F30" i="6"/>
  <c r="N172" i="5"/>
  <c r="N173" i="5"/>
  <c r="N171" i="5"/>
  <c r="N170" i="5"/>
  <c r="E35" i="6" l="1"/>
  <c r="E30" i="6"/>
  <c r="F29" i="6" l="1"/>
  <c r="S169" i="5" l="1"/>
  <c r="N169" i="5"/>
  <c r="S168" i="5"/>
  <c r="N168" i="5"/>
  <c r="S167" i="5"/>
  <c r="N167" i="5"/>
  <c r="S166" i="5"/>
  <c r="N166" i="5"/>
  <c r="S165" i="5"/>
  <c r="N165" i="5"/>
  <c r="S164" i="5"/>
  <c r="N164" i="5"/>
  <c r="E26" i="6"/>
  <c r="T162" i="5"/>
  <c r="T161" i="5"/>
  <c r="S161" i="5" s="1"/>
  <c r="T160" i="5"/>
  <c r="E23" i="6"/>
  <c r="E27" i="6"/>
  <c r="F28" i="6" l="1"/>
  <c r="E29" i="6"/>
  <c r="E28" i="6"/>
  <c r="T163" i="5"/>
  <c r="S163" i="5" s="1"/>
  <c r="N163" i="5"/>
  <c r="S162" i="5"/>
  <c r="N162" i="5"/>
  <c r="N161" i="5" l="1"/>
  <c r="S160" i="5"/>
  <c r="N160" i="5"/>
  <c r="T158" i="5"/>
  <c r="T156" i="5" l="1"/>
  <c r="S156" i="5" s="1"/>
  <c r="T159" i="5"/>
  <c r="S159" i="5" s="1"/>
  <c r="T157" i="5"/>
  <c r="S157" i="5" s="1"/>
  <c r="T155" i="5"/>
  <c r="S155" i="5" s="1"/>
  <c r="F9" i="6"/>
  <c r="F24" i="6"/>
  <c r="F22" i="6"/>
  <c r="F21" i="6"/>
  <c r="F20" i="6"/>
  <c r="F18" i="6"/>
  <c r="F27" i="6"/>
  <c r="F26" i="6"/>
  <c r="N159" i="5"/>
  <c r="S158" i="5"/>
  <c r="N158" i="5"/>
  <c r="N157" i="5"/>
  <c r="N156" i="5"/>
  <c r="N155" i="5"/>
  <c r="T154" i="5"/>
  <c r="S154" i="5" s="1"/>
  <c r="N154" i="5"/>
  <c r="T153" i="5"/>
  <c r="S153" i="5" s="1"/>
  <c r="N153" i="5"/>
  <c r="T152" i="5"/>
  <c r="T151" i="5"/>
  <c r="S152" i="5" l="1"/>
  <c r="N152" i="5"/>
  <c r="S151" i="5"/>
  <c r="N151" i="5"/>
  <c r="D12" i="6"/>
  <c r="T143" i="5"/>
  <c r="G12" i="6"/>
  <c r="G50" i="6"/>
  <c r="E25" i="6"/>
  <c r="E24" i="6"/>
  <c r="E22" i="6"/>
  <c r="E21" i="6"/>
  <c r="E20" i="6"/>
  <c r="E19" i="6"/>
  <c r="E18" i="6"/>
  <c r="E17" i="6"/>
  <c r="E40" i="6" s="1"/>
  <c r="E9" i="6"/>
  <c r="E7" i="6"/>
  <c r="E8" i="6"/>
  <c r="E4" i="6"/>
  <c r="E5" i="6"/>
  <c r="E6" i="6"/>
  <c r="E49" i="6"/>
  <c r="E48" i="6"/>
  <c r="E47" i="6"/>
  <c r="E46" i="6"/>
  <c r="E45" i="6"/>
  <c r="E3" i="6"/>
  <c r="E12" i="6" l="1"/>
  <c r="E50" i="6"/>
  <c r="AL144" i="5"/>
  <c r="AL143" i="5"/>
  <c r="AL137" i="5"/>
  <c r="AL130" i="5"/>
  <c r="T136" i="5"/>
  <c r="T135" i="5"/>
  <c r="T150" i="5" l="1"/>
  <c r="S150" i="5" s="1"/>
  <c r="N150" i="5"/>
  <c r="T149" i="5"/>
  <c r="S149" i="5" s="1"/>
  <c r="N149" i="5"/>
  <c r="V124" i="5" l="1"/>
  <c r="V125" i="5" s="1"/>
  <c r="V126" i="5" s="1"/>
  <c r="V127" i="5" s="1"/>
  <c r="V128" i="5" s="1"/>
  <c r="V129" i="5" s="1"/>
  <c r="V137" i="5" s="1"/>
  <c r="V138" i="5" s="1"/>
  <c r="V139" i="5" s="1"/>
  <c r="V140" i="5" s="1"/>
  <c r="V141" i="5" s="1"/>
  <c r="V142" i="5" s="1"/>
  <c r="U124" i="5"/>
  <c r="U125" i="5" s="1"/>
  <c r="U126" i="5" s="1"/>
  <c r="U127" i="5" s="1"/>
  <c r="U128" i="5" s="1"/>
  <c r="U129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l="1"/>
  <c r="U180" i="5" s="1"/>
  <c r="U181" i="5" s="1"/>
  <c r="U182" i="5" s="1"/>
  <c r="C11" i="6"/>
  <c r="C9" i="6"/>
  <c r="T137" i="5"/>
  <c r="T138" i="5"/>
  <c r="T139" i="5"/>
  <c r="T140" i="5"/>
  <c r="T148" i="5"/>
  <c r="S148" i="5" s="1"/>
  <c r="N148" i="5"/>
  <c r="T147" i="5"/>
  <c r="S147" i="5" s="1"/>
  <c r="N147" i="5"/>
  <c r="T146" i="5"/>
  <c r="S146" i="5" s="1"/>
  <c r="N146" i="5"/>
  <c r="T145" i="5"/>
  <c r="S145" i="5" s="1"/>
  <c r="N145" i="5"/>
  <c r="T144" i="5"/>
  <c r="S144" i="5" s="1"/>
  <c r="N144" i="5"/>
  <c r="U183" i="5" l="1"/>
  <c r="U184" i="5" s="1"/>
  <c r="U185" i="5" s="1"/>
  <c r="K143" i="5"/>
  <c r="V143" i="5" s="1"/>
  <c r="V144" i="5" s="1"/>
  <c r="V145" i="5" s="1"/>
  <c r="V146" i="5" s="1"/>
  <c r="V147" i="5" s="1"/>
  <c r="V148" i="5" s="1"/>
  <c r="V149" i="5" s="1"/>
  <c r="V150" i="5" s="1"/>
  <c r="V151" i="5" s="1"/>
  <c r="V152" i="5" s="1"/>
  <c r="V153" i="5" s="1"/>
  <c r="V154" i="5" s="1"/>
  <c r="V155" i="5" s="1"/>
  <c r="V156" i="5" s="1"/>
  <c r="V157" i="5" s="1"/>
  <c r="V158" i="5" s="1"/>
  <c r="V159" i="5" s="1"/>
  <c r="V160" i="5" s="1"/>
  <c r="V161" i="5" s="1"/>
  <c r="V162" i="5" s="1"/>
  <c r="V163" i="5" s="1"/>
  <c r="V165" i="5" s="1"/>
  <c r="V166" i="5" s="1"/>
  <c r="V167" i="5" s="1"/>
  <c r="V168" i="5" s="1"/>
  <c r="V169" i="5" s="1"/>
  <c r="V170" i="5" s="1"/>
  <c r="V171" i="5" s="1"/>
  <c r="V172" i="5" s="1"/>
  <c r="V173" i="5" s="1"/>
  <c r="V174" i="5" s="1"/>
  <c r="V175" i="5" s="1"/>
  <c r="V176" i="5" s="1"/>
  <c r="V177" i="5" s="1"/>
  <c r="V178" i="5" s="1"/>
  <c r="S143" i="5"/>
  <c r="T142" i="5"/>
  <c r="S142" i="5" s="1"/>
  <c r="N142" i="5"/>
  <c r="T141" i="5"/>
  <c r="S141" i="5" s="1"/>
  <c r="N141" i="5"/>
  <c r="S140" i="5"/>
  <c r="N140" i="5"/>
  <c r="S139" i="5"/>
  <c r="N139" i="5"/>
  <c r="S138" i="5"/>
  <c r="N138" i="5"/>
  <c r="S137" i="5"/>
  <c r="N137" i="5"/>
  <c r="S136" i="5"/>
  <c r="N136" i="5"/>
  <c r="S135" i="5"/>
  <c r="N135" i="5"/>
  <c r="F23" i="6" s="1"/>
  <c r="T134" i="5"/>
  <c r="S134" i="5" s="1"/>
  <c r="N134" i="5"/>
  <c r="T133" i="5"/>
  <c r="S133" i="5" s="1"/>
  <c r="N133" i="5"/>
  <c r="T132" i="5"/>
  <c r="S132" i="5" s="1"/>
  <c r="N132" i="5"/>
  <c r="T131" i="5"/>
  <c r="S131" i="5" s="1"/>
  <c r="N131" i="5"/>
  <c r="T130" i="5"/>
  <c r="S130" i="5" s="1"/>
  <c r="N130" i="5"/>
  <c r="U186" i="5" l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V179" i="5"/>
  <c r="V180" i="5" s="1"/>
  <c r="V181" i="5" s="1"/>
  <c r="V182" i="5" s="1"/>
  <c r="V183" i="5" s="1"/>
  <c r="V184" i="5" s="1"/>
  <c r="V185" i="5" s="1"/>
  <c r="N124" i="5"/>
  <c r="V186" i="5" l="1"/>
  <c r="V187" i="5" s="1"/>
  <c r="V188" i="5" s="1"/>
  <c r="V189" i="5" s="1"/>
  <c r="V190" i="5" s="1"/>
  <c r="V191" i="5" s="1"/>
  <c r="V192" i="5" s="1"/>
  <c r="V193" i="5" s="1"/>
  <c r="V194" i="5" s="1"/>
  <c r="V195" i="5" s="1"/>
  <c r="V196" i="5" s="1"/>
  <c r="V197" i="5" s="1"/>
  <c r="V198" i="5" s="1"/>
  <c r="V199" i="5" s="1"/>
  <c r="V200" i="5" s="1"/>
  <c r="V201" i="5" s="1"/>
  <c r="V202" i="5" s="1"/>
  <c r="V203" i="5" s="1"/>
  <c r="V204" i="5" s="1"/>
  <c r="V205" i="5" s="1"/>
  <c r="V206" i="5" s="1"/>
  <c r="V207" i="5" s="1"/>
  <c r="V208" i="5" s="1"/>
  <c r="T129" i="5"/>
  <c r="S129" i="5" s="1"/>
  <c r="N129" i="5"/>
  <c r="T128" i="5"/>
  <c r="S128" i="5" s="1"/>
  <c r="N128" i="5"/>
  <c r="T127" i="5"/>
  <c r="S127" i="5" s="1"/>
  <c r="N127" i="5"/>
  <c r="T126" i="5"/>
  <c r="S126" i="5" s="1"/>
  <c r="N126" i="5"/>
  <c r="T125" i="5"/>
  <c r="S125" i="5" s="1"/>
  <c r="N125" i="5"/>
  <c r="T124" i="5"/>
  <c r="S124" i="5" s="1"/>
  <c r="AL122" i="5" l="1"/>
  <c r="AL119" i="5"/>
  <c r="S123" i="5" l="1"/>
  <c r="S122" i="5"/>
  <c r="T121" i="5"/>
  <c r="S121" i="5" s="1"/>
  <c r="N121" i="5"/>
  <c r="T120" i="5"/>
  <c r="S120" i="5" s="1"/>
  <c r="N120" i="5"/>
  <c r="T119" i="5"/>
  <c r="S119" i="5" s="1"/>
  <c r="N119" i="5"/>
  <c r="AL112" i="5"/>
  <c r="F19" i="6" l="1"/>
  <c r="AL109" i="5"/>
  <c r="T118" i="5" l="1"/>
  <c r="S118" i="5" s="1"/>
  <c r="N118" i="5"/>
  <c r="T117" i="5"/>
  <c r="S117" i="5" s="1"/>
  <c r="N117" i="5"/>
  <c r="T116" i="5"/>
  <c r="S116" i="5" s="1"/>
  <c r="N116" i="5"/>
  <c r="T115" i="5"/>
  <c r="S115" i="5" s="1"/>
  <c r="N115" i="5"/>
  <c r="T114" i="5"/>
  <c r="S114" i="5" s="1"/>
  <c r="N114" i="5"/>
  <c r="AL104" i="5" l="1"/>
  <c r="T113" i="5" l="1"/>
  <c r="S113" i="5" s="1"/>
  <c r="N113" i="5"/>
  <c r="T111" i="5"/>
  <c r="S111" i="5" s="1"/>
  <c r="N111" i="5"/>
  <c r="T112" i="5"/>
  <c r="S112" i="5" s="1"/>
  <c r="N112" i="5"/>
  <c r="T110" i="5"/>
  <c r="S110" i="5" s="1"/>
  <c r="N110" i="5"/>
  <c r="T109" i="5"/>
  <c r="S109" i="5" s="1"/>
  <c r="N109" i="5"/>
  <c r="S98" i="5"/>
  <c r="AL99" i="5" l="1"/>
  <c r="T108" i="5"/>
  <c r="S108" i="5" s="1"/>
  <c r="N108" i="5"/>
  <c r="T107" i="5"/>
  <c r="S107" i="5" s="1"/>
  <c r="N107" i="5"/>
  <c r="T106" i="5"/>
  <c r="S106" i="5" s="1"/>
  <c r="N106" i="5"/>
  <c r="T105" i="5"/>
  <c r="S105" i="5" s="1"/>
  <c r="N105" i="5"/>
  <c r="T104" i="5"/>
  <c r="S104" i="5" s="1"/>
  <c r="N104" i="5"/>
  <c r="AL91" i="5"/>
  <c r="F17" i="6"/>
  <c r="F40" i="6" s="1"/>
  <c r="T103" i="5"/>
  <c r="S103" i="5" s="1"/>
  <c r="N103" i="5"/>
  <c r="T102" i="5"/>
  <c r="S102" i="5" s="1"/>
  <c r="N102" i="5"/>
  <c r="T101" i="5"/>
  <c r="S101" i="5" s="1"/>
  <c r="N101" i="5"/>
  <c r="T100" i="5"/>
  <c r="S100" i="5" s="1"/>
  <c r="N100" i="5"/>
  <c r="T99" i="5"/>
  <c r="S99" i="5" s="1"/>
  <c r="N99" i="5"/>
  <c r="T92" i="5" l="1"/>
  <c r="T93" i="5"/>
  <c r="T94" i="5"/>
  <c r="T95" i="5"/>
  <c r="T96" i="5"/>
  <c r="T91" i="5"/>
  <c r="I40" i="6" l="1"/>
  <c r="I41" i="6" s="1"/>
  <c r="T97" i="5"/>
  <c r="S97" i="5" s="1"/>
  <c r="S96" i="5"/>
  <c r="N96" i="5"/>
  <c r="S95" i="5"/>
  <c r="N95" i="5"/>
  <c r="S94" i="5"/>
  <c r="N94" i="5"/>
  <c r="S93" i="5"/>
  <c r="N93" i="5"/>
  <c r="S92" i="5"/>
  <c r="N92" i="5"/>
  <c r="S91" i="5"/>
  <c r="N91" i="5"/>
  <c r="T90" i="5" l="1"/>
  <c r="S90" i="5" s="1"/>
  <c r="T89" i="5"/>
  <c r="S89" i="5" s="1"/>
  <c r="N89" i="5"/>
  <c r="T88" i="5"/>
  <c r="S88" i="5" s="1"/>
  <c r="N88" i="5"/>
  <c r="T87" i="5"/>
  <c r="S87" i="5" s="1"/>
  <c r="N87" i="5"/>
  <c r="T86" i="5"/>
  <c r="S86" i="5" s="1"/>
  <c r="N86" i="5"/>
  <c r="T85" i="5"/>
  <c r="S85" i="5" s="1"/>
  <c r="N85" i="5"/>
  <c r="T84" i="5"/>
  <c r="S84" i="5" s="1"/>
  <c r="N84" i="5"/>
  <c r="T83" i="5"/>
  <c r="S83" i="5" s="1"/>
  <c r="N83" i="5"/>
  <c r="F8" i="6" l="1"/>
  <c r="N70" i="5" l="1"/>
  <c r="N21" i="5" l="1"/>
  <c r="T77" i="5" l="1"/>
  <c r="S77" i="5" s="1"/>
  <c r="T78" i="5"/>
  <c r="S78" i="5" s="1"/>
  <c r="T79" i="5"/>
  <c r="S79" i="5" s="1"/>
  <c r="T80" i="5"/>
  <c r="S80" i="5" s="1"/>
  <c r="T81" i="5"/>
  <c r="S81" i="5" s="1"/>
  <c r="T76" i="5"/>
  <c r="S76" i="5" s="1"/>
  <c r="T74" i="5"/>
  <c r="S74" i="5" s="1"/>
  <c r="T73" i="5"/>
  <c r="S73" i="5" s="1"/>
  <c r="AL72" i="5" l="1"/>
  <c r="AL73" i="5"/>
  <c r="T82" i="5" l="1"/>
  <c r="S82" i="5" s="1"/>
  <c r="N82" i="5"/>
  <c r="N81" i="5"/>
  <c r="N80" i="5"/>
  <c r="N79" i="5"/>
  <c r="N78" i="5"/>
  <c r="N77" i="5"/>
  <c r="N76" i="5"/>
  <c r="T75" i="5"/>
  <c r="S75" i="5" s="1"/>
  <c r="M75" i="5"/>
  <c r="AL56" i="5" l="1"/>
  <c r="N74" i="5" l="1"/>
  <c r="N73" i="5"/>
  <c r="T71" i="5"/>
  <c r="S71" i="5" s="1"/>
  <c r="N71" i="5"/>
  <c r="T70" i="5"/>
  <c r="S70" i="5" s="1"/>
  <c r="C8" i="6" l="1"/>
  <c r="F49" i="6"/>
  <c r="F50" i="6" s="1"/>
  <c r="M69" i="5" l="1"/>
  <c r="T72" i="5" l="1"/>
  <c r="S72" i="5" s="1"/>
  <c r="N72" i="5"/>
  <c r="T56" i="5"/>
  <c r="S56" i="5" s="1"/>
  <c r="N56" i="5"/>
  <c r="T69" i="5"/>
  <c r="S69" i="5" s="1"/>
  <c r="AL54" i="5" l="1"/>
  <c r="T68" i="5" l="1"/>
  <c r="S68" i="5" s="1"/>
  <c r="N68" i="5"/>
  <c r="T67" i="5"/>
  <c r="S67" i="5" s="1"/>
  <c r="N67" i="5"/>
  <c r="T66" i="5"/>
  <c r="S66" i="5" s="1"/>
  <c r="N66" i="5"/>
  <c r="T65" i="5"/>
  <c r="S65" i="5" s="1"/>
  <c r="N65" i="5"/>
  <c r="T64" i="5" l="1"/>
  <c r="S64" i="5" s="1"/>
  <c r="N64" i="5"/>
  <c r="T63" i="5" l="1"/>
  <c r="S63" i="5" s="1"/>
  <c r="N63" i="5"/>
  <c r="F7" i="6" s="1"/>
  <c r="F12" i="6" s="1"/>
  <c r="F53" i="6" s="1"/>
  <c r="I12" i="6" l="1"/>
  <c r="AL49" i="5"/>
  <c r="AL43" i="5"/>
  <c r="C7" i="6"/>
  <c r="T62" i="5" l="1"/>
  <c r="S62" i="5" s="1"/>
  <c r="N62" i="5"/>
  <c r="T61" i="5"/>
  <c r="S61" i="5" s="1"/>
  <c r="N61" i="5"/>
  <c r="T60" i="5" l="1"/>
  <c r="S60" i="5" s="1"/>
  <c r="N60" i="5"/>
  <c r="T59" i="5"/>
  <c r="S59" i="5" s="1"/>
  <c r="N59" i="5"/>
  <c r="T58" i="5" l="1"/>
  <c r="S58" i="5" s="1"/>
  <c r="N58" i="5"/>
  <c r="T57" i="5"/>
  <c r="S57" i="5" s="1"/>
  <c r="N57" i="5"/>
  <c r="AL41" i="5" l="1"/>
  <c r="AL40" i="5"/>
  <c r="AL27" i="5"/>
  <c r="T55" i="5" l="1"/>
  <c r="S55" i="5" s="1"/>
  <c r="N55" i="5"/>
  <c r="T54" i="5"/>
  <c r="S54" i="5" s="1"/>
  <c r="N54" i="5"/>
  <c r="D50" i="6"/>
  <c r="C46" i="6"/>
  <c r="C47" i="6"/>
  <c r="C48" i="6"/>
  <c r="C49" i="6"/>
  <c r="C45" i="6"/>
  <c r="C4" i="6"/>
  <c r="C5" i="6"/>
  <c r="C6" i="6"/>
  <c r="C3" i="6"/>
  <c r="I50" i="6" l="1"/>
  <c r="C12" i="6"/>
  <c r="C50" i="6"/>
  <c r="T53" i="5"/>
  <c r="S53" i="5" s="1"/>
  <c r="N53" i="5"/>
  <c r="T52" i="5"/>
  <c r="S52" i="5" s="1"/>
  <c r="N52" i="5"/>
  <c r="T51" i="5"/>
  <c r="S51" i="5" s="1"/>
  <c r="N51" i="5"/>
  <c r="T50" i="5"/>
  <c r="S50" i="5" s="1"/>
  <c r="N50" i="5"/>
  <c r="T49" i="5"/>
  <c r="S49" i="5" s="1"/>
  <c r="N49" i="5"/>
  <c r="T40" i="5" l="1"/>
  <c r="S40" i="5" s="1"/>
  <c r="T35" i="5" l="1"/>
  <c r="S35" i="5" s="1"/>
  <c r="T36" i="5"/>
  <c r="S36" i="5" s="1"/>
  <c r="T37" i="5"/>
  <c r="S37" i="5" s="1"/>
  <c r="T38" i="5"/>
  <c r="S38" i="5" s="1"/>
  <c r="T39" i="5"/>
  <c r="S39" i="5" s="1"/>
  <c r="T41" i="5"/>
  <c r="S41" i="5" s="1"/>
  <c r="T42" i="5"/>
  <c r="S42" i="5" s="1"/>
  <c r="T43" i="5"/>
  <c r="S43" i="5" s="1"/>
  <c r="T44" i="5"/>
  <c r="S44" i="5" s="1"/>
  <c r="T45" i="5"/>
  <c r="S45" i="5" s="1"/>
  <c r="T46" i="5"/>
  <c r="S46" i="5" s="1"/>
  <c r="T47" i="5"/>
  <c r="S47" i="5" s="1"/>
  <c r="T48" i="5"/>
  <c r="S48" i="5" s="1"/>
  <c r="T34" i="5"/>
  <c r="S34" i="5" s="1"/>
  <c r="N48" i="5" l="1"/>
  <c r="N47" i="5"/>
  <c r="N46" i="5"/>
  <c r="N45" i="5"/>
  <c r="N44" i="5"/>
  <c r="T15" i="5"/>
  <c r="AL33" i="5"/>
  <c r="N43" i="5"/>
  <c r="N42" i="5" l="1"/>
  <c r="T33" i="5" l="1"/>
  <c r="N41" i="5" l="1"/>
  <c r="N39" i="5" l="1"/>
  <c r="N38" i="5"/>
  <c r="N37" i="5"/>
  <c r="N36" i="5"/>
  <c r="N35" i="5"/>
  <c r="N34" i="5"/>
  <c r="T32" i="5" l="1"/>
  <c r="N32" i="5"/>
  <c r="T31" i="5" l="1"/>
  <c r="N31" i="5"/>
  <c r="T30" i="5"/>
  <c r="N30" i="5"/>
  <c r="T29" i="5"/>
  <c r="N29" i="5"/>
  <c r="T28" i="5"/>
  <c r="N28" i="5"/>
  <c r="T27" i="5" l="1"/>
  <c r="N27" i="5"/>
  <c r="AL16" i="5"/>
  <c r="T26" i="5" l="1"/>
  <c r="N26" i="5"/>
  <c r="T25" i="5"/>
  <c r="N25" i="5"/>
  <c r="T24" i="5"/>
  <c r="N24" i="5"/>
  <c r="T23" i="5"/>
  <c r="N23" i="5"/>
  <c r="T22" i="5"/>
  <c r="N22" i="5"/>
  <c r="T21" i="5"/>
  <c r="T19" i="5" l="1"/>
  <c r="T16" i="5" l="1"/>
  <c r="T17" i="5"/>
  <c r="T18" i="5"/>
  <c r="T20" i="5"/>
  <c r="T13" i="5"/>
  <c r="T12" i="5"/>
  <c r="T14" i="5" l="1"/>
  <c r="T11" i="5"/>
  <c r="T10" i="5"/>
  <c r="T9" i="5"/>
  <c r="T8" i="5"/>
  <c r="N20" i="5" l="1"/>
  <c r="N19" i="5" l="1"/>
  <c r="N18" i="5" l="1"/>
  <c r="N17" i="5"/>
  <c r="N16" i="5" l="1"/>
  <c r="T4" i="5" l="1"/>
  <c r="N15" i="5" l="1"/>
  <c r="N14" i="5"/>
  <c r="N13" i="5" l="1"/>
  <c r="N12" i="5"/>
  <c r="N10" i="5"/>
  <c r="N9" i="5" l="1"/>
  <c r="N11" i="5"/>
  <c r="N8" i="5"/>
  <c r="T7" i="5" l="1"/>
  <c r="N7" i="5"/>
  <c r="T6" i="5" l="1"/>
  <c r="N6" i="5"/>
  <c r="T5" i="5"/>
  <c r="N5" i="5"/>
  <c r="N4" i="5" l="1"/>
  <c r="T3" i="5"/>
  <c r="N3" i="5"/>
  <c r="T2" i="5"/>
  <c r="N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Daniela Aguilar H.</author>
    <author>Frank Wu</author>
    <author>Dell</author>
  </authors>
  <commentList>
    <comment ref="O7" authorId="0" shapeId="0" xr:uid="{8666FA04-FA5A-44EC-B75F-5CE5692661ED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1 BLOQUE DE MUESTRA</t>
        </r>
      </text>
    </comment>
    <comment ref="B8" authorId="0" shapeId="0" xr:uid="{1A85154C-3449-4B54-8DBE-8119C0D3B839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ESTE BK ERA DE 10X40 PERO SOLO CARGAMOS 6 Y DE ESOS 6 SOLO EMBARCARON 3 POR FFALTA ESPACIO EN BUQUE</t>
        </r>
      </text>
    </comment>
    <comment ref="G8" authorId="0" shapeId="0" xr:uid="{9FDB3624-BD60-4694-969F-47945FD95E59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se embarcaron solo 3 por ajuste de la nave</t>
        </r>
      </text>
    </comment>
    <comment ref="B11" authorId="0" shapeId="0" xr:uid="{04F4B9CB-B2A5-4F81-BB11-8F02867F09A3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ORIGINALMENTE EN EL BUQUEDE ARRIBA PERO LUEGO QUEDABAN 3 Y SOLO EMBARCARON 1 Y LOS OTROS 2 SE ROLEARON AL BUQUE  COYAHIUE POR FALTA DE ESPACIO EN LA LINEA</t>
        </r>
      </text>
    </comment>
    <comment ref="B12" authorId="0" shapeId="0" xr:uid="{BD247C19-CCCA-4D41-A149-BE681EA1DCE7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ORIGINALMENTE EN EL BUQUEDE ARRIBA PERO LUEGO QUEDABAN 3 Y SOLO EMBARCARON 1 Y LOS OTROS 2 SE ROLEARON AL BUQUE  COYAHIUE POR FALTA DE ESPACIO EN LA LINEA</t>
        </r>
      </text>
    </comment>
    <comment ref="B14" authorId="0" shapeId="0" xr:uid="{8A589DFC-B7DF-499A-8FDF-CD80A63958C7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4 pero solo cargamos 2</t>
        </r>
      </text>
    </comment>
    <comment ref="L14" authorId="0" shapeId="0" xr:uid="{9B3C91C4-5CBE-4395-84A9-6B868D3C345C}">
      <text>
        <r>
          <rPr>
            <b/>
            <sz val="9"/>
            <color indexed="81"/>
            <rFont val="Tahoma"/>
            <family val="2"/>
          </rPr>
          <t>Daniela Aguilar H.:</t>
        </r>
        <r>
          <rPr>
            <sz val="9"/>
            <color indexed="81"/>
            <rFont val="Tahoma"/>
            <family val="2"/>
          </rPr>
          <t xml:space="preserve">
en la fila 4 hay diferencia entre fotos y tally de ellos</t>
        </r>
      </text>
    </comment>
    <comment ref="AJ85" authorId="1" shapeId="0" xr:uid="{5D3B1CC0-8783-43AE-BD37-15F19F098D60}">
      <text>
        <r>
          <rPr>
            <b/>
            <sz val="9"/>
            <color indexed="81"/>
            <rFont val="Tahoma"/>
            <family val="2"/>
          </rPr>
          <t>Frank Wu:</t>
        </r>
        <r>
          <rPr>
            <sz val="9"/>
            <color indexed="81"/>
            <rFont val="Tahoma"/>
            <family val="2"/>
          </rPr>
          <t xml:space="preserve">
SE CARGO EN SANTODMINGO PERO AL INICIO DIJEORN Q ERA EN BALTRASNS Y EL CARRO YA HABIA LLEGADO A BALTRANS</t>
        </r>
      </text>
    </comment>
    <comment ref="T178" authorId="2" shapeId="0" xr:uid="{725CCDF8-9BD7-4F82-B05F-F3C7660CD9DD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SE FACTURO A 140 FRANK DIJO PORQUE DESPS SE LE SUBE MAS EL IR 2024</t>
        </r>
      </text>
    </comment>
  </commentList>
</comments>
</file>

<file path=xl/sharedStrings.xml><?xml version="1.0" encoding="utf-8"?>
<sst xmlns="http://schemas.openxmlformats.org/spreadsheetml/2006/main" count="2969" uniqueCount="1247">
  <si>
    <t>BOOKING</t>
  </si>
  <si>
    <t>CLIENTE</t>
  </si>
  <si>
    <t>NAVIERA</t>
  </si>
  <si>
    <t>DESTINO</t>
  </si>
  <si>
    <t>N° CONTENEDOR</t>
  </si>
  <si>
    <t>PLACA</t>
  </si>
  <si>
    <t>PESO</t>
  </si>
  <si>
    <t>BFT</t>
  </si>
  <si>
    <t>BULTOS</t>
  </si>
  <si>
    <t>PRODUCTO</t>
  </si>
  <si>
    <t>N°FACTURA</t>
  </si>
  <si>
    <t>FECHA DE FACTURA</t>
  </si>
  <si>
    <t>VALOR FACTURA</t>
  </si>
  <si>
    <t>N°DAE</t>
  </si>
  <si>
    <t>FECHA DAE</t>
    <phoneticPr fontId="0" type="noConversion"/>
  </si>
  <si>
    <t>REG</t>
  </si>
  <si>
    <t>NEP</t>
  </si>
  <si>
    <t>CFE</t>
  </si>
  <si>
    <t>CO</t>
  </si>
  <si>
    <t>INSPECCION DE DROGAS</t>
  </si>
  <si>
    <t>BL</t>
  </si>
  <si>
    <t>FECHA DE SALIDA PLANTA</t>
  </si>
  <si>
    <t>FECHA DE ZARPE</t>
  </si>
  <si>
    <t>CONTRATO</t>
  </si>
  <si>
    <t>QINGDAO</t>
    <phoneticPr fontId="0" type="noConversion"/>
  </si>
  <si>
    <t>OCEAN NETWORK EXPRESS</t>
  </si>
  <si>
    <t>5P</t>
  </si>
  <si>
    <t>NO</t>
  </si>
  <si>
    <t>TDM0083</t>
  </si>
  <si>
    <t>6P</t>
  </si>
  <si>
    <t>GOM0812</t>
  </si>
  <si>
    <t>BLOQUES</t>
  </si>
  <si>
    <t>TURNO</t>
  </si>
  <si>
    <t>TPG PORTEO</t>
  </si>
  <si>
    <t>FLETE INTERNO</t>
  </si>
  <si>
    <t>ANTINARCOTICOS</t>
  </si>
  <si>
    <t>NAVIERA FLETE</t>
  </si>
  <si>
    <t>CERTIFICADOS COMEX Y AGRO</t>
  </si>
  <si>
    <t>VOLUMEN REAL</t>
  </si>
  <si>
    <t>VOLUMEN BL</t>
  </si>
  <si>
    <t>JIANGSU SINO</t>
  </si>
  <si>
    <t>GYEE00216800</t>
  </si>
  <si>
    <t>028-2024-40-00020359</t>
  </si>
  <si>
    <t>028-2024-40-00020361</t>
  </si>
  <si>
    <t>TEMU7439428</t>
  </si>
  <si>
    <t>TRHU5332028</t>
  </si>
  <si>
    <t>ONEYGYEE00216800</t>
  </si>
  <si>
    <t>JIANGSU BAIYUAN</t>
  </si>
  <si>
    <t>ONEYGYEE00548900</t>
  </si>
  <si>
    <t>GYEE00548900</t>
  </si>
  <si>
    <t>PAC1228</t>
  </si>
  <si>
    <t>FDCU0080074</t>
  </si>
  <si>
    <t>028-2024-40-00060185</t>
  </si>
  <si>
    <t>11P</t>
  </si>
  <si>
    <t>SI</t>
  </si>
  <si>
    <t xml:space="preserve">LAB405964,RP0056808EC// LAB254101, RP0055101EC, TPG09171 </t>
  </si>
  <si>
    <t xml:space="preserve">LAB425254//LAB254155, RP0055155EC, TPG09172 </t>
  </si>
  <si>
    <t>GYEE00549300</t>
  </si>
  <si>
    <t>028-2024-40-00089598</t>
  </si>
  <si>
    <t>028-2024-40-00089624</t>
  </si>
  <si>
    <t>12P</t>
  </si>
  <si>
    <t>14P</t>
  </si>
  <si>
    <t>ONEYGYEE00549300</t>
  </si>
  <si>
    <t>SSS2023122006</t>
  </si>
  <si>
    <t>NYKU0854708</t>
  </si>
  <si>
    <t>NYKU0832566</t>
  </si>
  <si>
    <t>028-2024-40-00089713</t>
  </si>
  <si>
    <t>16P</t>
  </si>
  <si>
    <t>NYKU5288590</t>
  </si>
  <si>
    <t>GBO4607</t>
  </si>
  <si>
    <t>LAB425339,RP0056933EC</t>
  </si>
  <si>
    <t>LAB425441/ INMAIA BUENA FE</t>
  </si>
  <si>
    <t>GBP7907</t>
  </si>
  <si>
    <t>LAB425452, RP0057046EC / MAMA WOOD</t>
  </si>
  <si>
    <t>LAB425432 ,RP0057026EC/ BALTRANS EL CARMEN</t>
  </si>
  <si>
    <t>GYEE01061700</t>
  </si>
  <si>
    <t>NYKU5238500</t>
  </si>
  <si>
    <t>ECAA10105/ EL CARMEN BALTRANS</t>
  </si>
  <si>
    <t>GBN7537</t>
  </si>
  <si>
    <t>028-2024-40-00140651</t>
  </si>
  <si>
    <t>17P</t>
  </si>
  <si>
    <t>TGBU4406586</t>
  </si>
  <si>
    <t>TRHU5213219</t>
  </si>
  <si>
    <t>ECAA10109/MAMBAWOOD</t>
  </si>
  <si>
    <t>028-2024-40-00140679</t>
  </si>
  <si>
    <t>028-2024-40-00140689</t>
  </si>
  <si>
    <t>18P</t>
  </si>
  <si>
    <t>19P</t>
  </si>
  <si>
    <t>ECAA10101,RP0054301EC/ MITAD VENTANAS PROBALSSUR Y SINOBALSA</t>
  </si>
  <si>
    <t>24P</t>
  </si>
  <si>
    <t>25P</t>
  </si>
  <si>
    <t>22P</t>
  </si>
  <si>
    <t>TCNU2452854</t>
  </si>
  <si>
    <t>LAB428473,RP0056422EC</t>
  </si>
  <si>
    <t>028-2024-40-00150677</t>
  </si>
  <si>
    <t>SEKU4393110</t>
  </si>
  <si>
    <t>028-2024-40-00169020</t>
  </si>
  <si>
    <t>PYC0627</t>
  </si>
  <si>
    <t>TEMU8903106</t>
  </si>
  <si>
    <t>LAB405762,RP0056606EC</t>
  </si>
  <si>
    <t>LAB405768,RP0056612EC/ MAMBAWOOD</t>
  </si>
  <si>
    <t>028-2024-40-00169038</t>
  </si>
  <si>
    <t>26P</t>
  </si>
  <si>
    <t>27P</t>
  </si>
  <si>
    <t>GYEE01622300</t>
  </si>
  <si>
    <t>TRHU6276187</t>
  </si>
  <si>
    <t>028-2024-40-00196682</t>
  </si>
  <si>
    <t>28P</t>
  </si>
  <si>
    <t>29P</t>
  </si>
  <si>
    <t>TCLU4964390</t>
  </si>
  <si>
    <t>028-2024-40-00196704</t>
  </si>
  <si>
    <t>LAB405931,RP0056775EC EL CARMEN BALTRANS</t>
  </si>
  <si>
    <t>LAB405894,RP0056738EC EL CARMEN BALTRANS</t>
  </si>
  <si>
    <t>2854P</t>
  </si>
  <si>
    <t>9388P</t>
  </si>
  <si>
    <t>GYEE01061701</t>
  </si>
  <si>
    <t>ONEYGYEE01061700</t>
  </si>
  <si>
    <t>ONEYGYEE01061701</t>
  </si>
  <si>
    <t>ONEYGYEE01622300</t>
  </si>
  <si>
    <t>C986007921</t>
  </si>
  <si>
    <t>MARGLOBAL</t>
  </si>
  <si>
    <t>30P</t>
  </si>
  <si>
    <t>TCNU4729676</t>
  </si>
  <si>
    <t>028-2024-40-00265985</t>
  </si>
  <si>
    <t>028-2024-40-00279399</t>
  </si>
  <si>
    <t>028-2024-40-00279404</t>
  </si>
  <si>
    <t>31P</t>
  </si>
  <si>
    <t>32P</t>
  </si>
  <si>
    <t>YMAG367287/ MADBALSA STO DOMINGO</t>
  </si>
  <si>
    <t>YMAG367209/ EL CARMEN BALTRANS</t>
  </si>
  <si>
    <t>TGBU5168224</t>
  </si>
  <si>
    <t>YMLU8794132</t>
  </si>
  <si>
    <t>33P</t>
  </si>
  <si>
    <t>028-2024-40-00285163</t>
  </si>
  <si>
    <t>028-2024-40-00285175</t>
  </si>
  <si>
    <t>34P</t>
  </si>
  <si>
    <t>CAIU7994427</t>
  </si>
  <si>
    <t>GYEE01061702</t>
  </si>
  <si>
    <t>TGBU5552158</t>
  </si>
  <si>
    <t>YMAG367235/ EL CARMEN BALTRANS</t>
  </si>
  <si>
    <t>YMAG367319/ STO DOMINGO</t>
  </si>
  <si>
    <t>ONEYGYEE01061702</t>
  </si>
  <si>
    <t>YMJAC986007921</t>
  </si>
  <si>
    <t>35P</t>
  </si>
  <si>
    <t>36P</t>
  </si>
  <si>
    <t>37P</t>
  </si>
  <si>
    <t>38P</t>
  </si>
  <si>
    <t>39P</t>
  </si>
  <si>
    <t>40P</t>
  </si>
  <si>
    <t>41P</t>
  </si>
  <si>
    <t>43P</t>
  </si>
  <si>
    <t>44P</t>
  </si>
  <si>
    <t>45P</t>
  </si>
  <si>
    <t>9292P</t>
  </si>
  <si>
    <t>4597P</t>
  </si>
  <si>
    <t>1044P</t>
  </si>
  <si>
    <t>1108P</t>
  </si>
  <si>
    <t>3825P</t>
  </si>
  <si>
    <t>8875P</t>
  </si>
  <si>
    <t>4568P</t>
  </si>
  <si>
    <t>6378P</t>
  </si>
  <si>
    <t>5509P</t>
  </si>
  <si>
    <t>5645P</t>
  </si>
  <si>
    <t>GYEE02389700</t>
  </si>
  <si>
    <t>FDCU0427230</t>
  </si>
  <si>
    <t>BAA-1214</t>
  </si>
  <si>
    <t>LAB429792, RP0064636EC/ EL CARMEN BALTRANS</t>
  </si>
  <si>
    <t>028-2024-40-00338423</t>
  </si>
  <si>
    <t>ONEYGYEE02389700</t>
  </si>
  <si>
    <t>XUZHOU AIZHUO</t>
  </si>
  <si>
    <t>TCNU3055677</t>
  </si>
  <si>
    <t>TRHU8248100</t>
  </si>
  <si>
    <t>028-2024-40-00352221</t>
  </si>
  <si>
    <t>TGBU9739390</t>
  </si>
  <si>
    <t>LAB429809/ STO DOMINGO BALSAEXPORT</t>
  </si>
  <si>
    <t>028-2024-40-00338487</t>
  </si>
  <si>
    <t>NYKU5194510</t>
  </si>
  <si>
    <t>028-2024-40-00338444</t>
  </si>
  <si>
    <t>028-2024-40-00338510</t>
  </si>
  <si>
    <t>028-2024-40-00375451</t>
  </si>
  <si>
    <t>TCNU6633892</t>
  </si>
  <si>
    <t>LAB424822/RP0058916EC/ EL CARMEN BALTRANS</t>
  </si>
  <si>
    <t>LAB429850,RP0064694EC/ EL CARMEN BALTRANS</t>
  </si>
  <si>
    <t>LAB429781,RP0064625EC/ STO DOMINGO BALSAEXPORT</t>
  </si>
  <si>
    <t>LAB429793,RP0064637EC/MAMBAWOOD</t>
  </si>
  <si>
    <t>BUQUE</t>
  </si>
  <si>
    <t>ATHOS</t>
  </si>
  <si>
    <t>HYUNDAI NEPTUNE</t>
  </si>
  <si>
    <t xml:space="preserve">	SEASPAN BREEZE</t>
  </si>
  <si>
    <t xml:space="preserve">	SEASPAN BRILLIANCE</t>
  </si>
  <si>
    <t>KOTA MANZANILLO</t>
  </si>
  <si>
    <t>SEASPAN BELLWETHER</t>
  </si>
  <si>
    <t>2712P</t>
  </si>
  <si>
    <t>1934P</t>
  </si>
  <si>
    <t>2797P</t>
  </si>
  <si>
    <t>9147P</t>
  </si>
  <si>
    <t>7518P</t>
  </si>
  <si>
    <t>54P</t>
  </si>
  <si>
    <t>55P</t>
  </si>
  <si>
    <t>56P</t>
  </si>
  <si>
    <t>57P</t>
  </si>
  <si>
    <t>58P</t>
  </si>
  <si>
    <t>TCNU1877392</t>
  </si>
  <si>
    <t>YMAI936600/ EL CARMEN BALTRANS</t>
  </si>
  <si>
    <t>C986007992</t>
  </si>
  <si>
    <t>028-2024-40-00442610</t>
  </si>
  <si>
    <t>YMMU6443071</t>
  </si>
  <si>
    <t>028-2024-40-00442559</t>
  </si>
  <si>
    <t>YMAI936576/MAMBAWOOD</t>
  </si>
  <si>
    <t>YMMU6781464</t>
  </si>
  <si>
    <t>028-2024-40-00442578</t>
  </si>
  <si>
    <t>YMAI936485/MAMBAWOOD</t>
  </si>
  <si>
    <t>SEGU6512723</t>
  </si>
  <si>
    <t>028-2024-40-00442586</t>
  </si>
  <si>
    <t>YMAI936495/ STO DOMINGO BALSAEXPORT</t>
  </si>
  <si>
    <t>XSS2024020107</t>
  </si>
  <si>
    <t>YMMU6770979</t>
  </si>
  <si>
    <t>YMAI936431/ STO DOMINGO BALSAEXPORT</t>
  </si>
  <si>
    <t>BAA1214</t>
  </si>
  <si>
    <t>028-2024-40-00442634</t>
  </si>
  <si>
    <t>TCNU3524157</t>
  </si>
  <si>
    <t>YMAI936542/ BALTRANS EL CARMEN</t>
  </si>
  <si>
    <t>028-2024-40-00442615</t>
  </si>
  <si>
    <t>C986008001</t>
  </si>
  <si>
    <t>KOTA PUSAKA CAMBIO A WAN HAI 722</t>
  </si>
  <si>
    <t>TLLU4935493</t>
  </si>
  <si>
    <t>YMAI936594/BALSAEXPORT STO DOMINGO</t>
  </si>
  <si>
    <t>028-2024-40-00483227</t>
  </si>
  <si>
    <t>66P</t>
  </si>
  <si>
    <t>67P</t>
  </si>
  <si>
    <t>69P</t>
  </si>
  <si>
    <t>70P</t>
  </si>
  <si>
    <t>71P</t>
  </si>
  <si>
    <t>72P</t>
  </si>
  <si>
    <t>73P</t>
  </si>
  <si>
    <t>74P</t>
  </si>
  <si>
    <t>GYEE02767700</t>
  </si>
  <si>
    <t>ONE ORINOCO</t>
  </si>
  <si>
    <t>FFAU1847796</t>
  </si>
  <si>
    <t>LAB430587, RP0059181EC MAMBA</t>
  </si>
  <si>
    <t>TCLU8874931</t>
  </si>
  <si>
    <t>LAB429440,RP0064534EC BALSAEXPORT</t>
  </si>
  <si>
    <t>TCLU6670190</t>
  </si>
  <si>
    <t>LAB430564,RP0059158EC BALSAEXPORT SANTO DOMING</t>
  </si>
  <si>
    <t>FDCU0591310</t>
  </si>
  <si>
    <t>028-2024-40-00530213</t>
  </si>
  <si>
    <t>028-2024-40-00530216</t>
  </si>
  <si>
    <t>028-2024-40-00530214</t>
  </si>
  <si>
    <t>028-2024-40-00530218</t>
  </si>
  <si>
    <t>FSCU8614093</t>
  </si>
  <si>
    <t>TRHU6937857</t>
  </si>
  <si>
    <t>LAB430507,RP0059101EC</t>
  </si>
  <si>
    <t>028-2024-40-00537828</t>
  </si>
  <si>
    <t>LAB430514, RP0059108EC BALTRANS EL CARMEN</t>
  </si>
  <si>
    <t>LAB430538,RP0059132EC BALTRANS</t>
  </si>
  <si>
    <t>028-2024-40-00537827</t>
  </si>
  <si>
    <t>-</t>
  </si>
  <si>
    <t>XSS2024022018</t>
  </si>
  <si>
    <t>XSS2024030519</t>
  </si>
  <si>
    <t>C986008053</t>
  </si>
  <si>
    <t>WAN HAI 621</t>
  </si>
  <si>
    <t>C986008054</t>
  </si>
  <si>
    <t>TCNU7959836</t>
  </si>
  <si>
    <t>TCNU3034313</t>
  </si>
  <si>
    <t>46P</t>
  </si>
  <si>
    <t>49P</t>
  </si>
  <si>
    <t>50P</t>
  </si>
  <si>
    <t>48P</t>
  </si>
  <si>
    <t>47P</t>
  </si>
  <si>
    <t>51P</t>
  </si>
  <si>
    <t>PIH0345</t>
  </si>
  <si>
    <t>YMAI936498 BALSAEXPORT DTO DOMING</t>
  </si>
  <si>
    <t>028-2024-40-00546990</t>
  </si>
  <si>
    <t>028-2024-40-00546963</t>
  </si>
  <si>
    <t>028-2024-40-00546938</t>
  </si>
  <si>
    <t>YMAI936472 BALTRANS EL CARMEN</t>
  </si>
  <si>
    <t>YMLU8886218</t>
  </si>
  <si>
    <t>YMAI936575 MAMBA</t>
  </si>
  <si>
    <t>YMJAC986007992</t>
  </si>
  <si>
    <t>YMJAC986008001</t>
  </si>
  <si>
    <t>GYEE03687900</t>
  </si>
  <si>
    <t>XSS2024031120</t>
  </si>
  <si>
    <t>FDCU0603088</t>
  </si>
  <si>
    <t>LAB428161, RP0064005EC</t>
  </si>
  <si>
    <t>8396P</t>
  </si>
  <si>
    <t>5351P</t>
  </si>
  <si>
    <t>9441P</t>
  </si>
  <si>
    <t>1160P</t>
  </si>
  <si>
    <t>4722P</t>
  </si>
  <si>
    <t>2089P</t>
  </si>
  <si>
    <t>3558P</t>
  </si>
  <si>
    <t>6528P</t>
  </si>
  <si>
    <t>DRYU6079181</t>
  </si>
  <si>
    <t>GBN4266</t>
  </si>
  <si>
    <t>BEAU5465380</t>
  </si>
  <si>
    <t>TCLU6267163</t>
  </si>
  <si>
    <t>TCLU8947909</t>
  </si>
  <si>
    <t>ONEU0098589</t>
  </si>
  <si>
    <t>028-2024-40-00584930</t>
  </si>
  <si>
    <t>028-2024-40-00595900</t>
  </si>
  <si>
    <t>028-2024-40-00584929</t>
  </si>
  <si>
    <t>028-2024-40-00595897</t>
  </si>
  <si>
    <t>028-2024-40-00595895</t>
  </si>
  <si>
    <t xml:space="preserve"> 028-2024-40-00595899</t>
  </si>
  <si>
    <t>LAB428154, BALTRANS EC</t>
  </si>
  <si>
    <t>ONEYGYEE02767700</t>
  </si>
  <si>
    <t>LAB428152, RP0063996EC BALSAEXPORT SD</t>
  </si>
  <si>
    <t>LAAB60693, BALSAEXPORT SD</t>
  </si>
  <si>
    <t>LAAB60692, RP0060712EC BALTRANS EC</t>
  </si>
  <si>
    <t>LAB428177,RP0064021EC MAMBA</t>
  </si>
  <si>
    <t>90P</t>
  </si>
  <si>
    <t>92P</t>
  </si>
  <si>
    <t>93P</t>
  </si>
  <si>
    <t>94P</t>
  </si>
  <si>
    <t>95P</t>
  </si>
  <si>
    <t>96P</t>
  </si>
  <si>
    <t>97P</t>
  </si>
  <si>
    <t>98P</t>
  </si>
  <si>
    <t>99P</t>
  </si>
  <si>
    <t>100P</t>
  </si>
  <si>
    <t>101P</t>
  </si>
  <si>
    <t>102P</t>
  </si>
  <si>
    <t>103P</t>
  </si>
  <si>
    <t>104P</t>
  </si>
  <si>
    <t>105P</t>
  </si>
  <si>
    <t>106P</t>
  </si>
  <si>
    <t>GYEE02769900</t>
  </si>
  <si>
    <t>VALOR</t>
  </si>
  <si>
    <t>ONEYGYEE02769900</t>
  </si>
  <si>
    <t>107P</t>
  </si>
  <si>
    <t>108P</t>
  </si>
  <si>
    <t>109P</t>
  </si>
  <si>
    <t>110P</t>
  </si>
  <si>
    <t>111P</t>
  </si>
  <si>
    <t xml:space="preserve"> 028-2024-40-00644297</t>
  </si>
  <si>
    <t xml:space="preserve"> 028-2024-40-00644332</t>
  </si>
  <si>
    <t xml:space="preserve"> 028-2024-40-00644352</t>
  </si>
  <si>
    <t xml:space="preserve"> 028-2024-40-00644354</t>
  </si>
  <si>
    <t xml:space="preserve"> 028-2024-40-00644366</t>
  </si>
  <si>
    <t>GCXU5227387</t>
  </si>
  <si>
    <t>TRHU4792306</t>
  </si>
  <si>
    <t>LAB425831,RP0058425EC BALSAEXPORT SD</t>
  </si>
  <si>
    <t>LAB429279,RP0064373EC PROBALSA EC</t>
  </si>
  <si>
    <t>TCNU5616653</t>
  </si>
  <si>
    <t>LAB425843,RP0058437EC BALTRANS EC</t>
  </si>
  <si>
    <t>SSS2024011207</t>
  </si>
  <si>
    <t>SSS2024011808</t>
  </si>
  <si>
    <t>XSS2024032621</t>
  </si>
  <si>
    <t>#</t>
  </si>
  <si>
    <t>M3</t>
  </si>
  <si>
    <t>M3 ENVIADO</t>
  </si>
  <si>
    <t>SSS2024031809</t>
  </si>
  <si>
    <t>ONEYGYEE03687900</t>
  </si>
  <si>
    <t>ONEU0418065</t>
  </si>
  <si>
    <t>LAB425902,RP0058496EC</t>
  </si>
  <si>
    <t>YMJAC986008053</t>
  </si>
  <si>
    <t>YMJAC9860080544</t>
  </si>
  <si>
    <t>NYKU0708895</t>
  </si>
  <si>
    <t>LAB427464,RP0064308EC</t>
  </si>
  <si>
    <t>62P</t>
  </si>
  <si>
    <t>59P</t>
  </si>
  <si>
    <t>60P</t>
  </si>
  <si>
    <t>61P</t>
  </si>
  <si>
    <t>64P</t>
  </si>
  <si>
    <t>63P</t>
  </si>
  <si>
    <t>65P</t>
  </si>
  <si>
    <t>C986008128</t>
  </si>
  <si>
    <t>WAN HAI 723</t>
  </si>
  <si>
    <t>YMMU6240710</t>
  </si>
  <si>
    <t>SEGU6144386</t>
  </si>
  <si>
    <t>112P</t>
  </si>
  <si>
    <t>113P</t>
  </si>
  <si>
    <t>YMAI936571 BALTRANS EC</t>
  </si>
  <si>
    <t>TAT0575</t>
  </si>
  <si>
    <t>028-2024-40-00688095</t>
  </si>
  <si>
    <t>028-2024-40-00688103</t>
  </si>
  <si>
    <t>YMAI936562 MAMBA</t>
  </si>
  <si>
    <t>TBE7269</t>
  </si>
  <si>
    <t>114P</t>
  </si>
  <si>
    <t>GYEE04827600</t>
  </si>
  <si>
    <t>KKFU7824181</t>
  </si>
  <si>
    <t>ONEU1150531</t>
  </si>
  <si>
    <t>028-2024-40-00707409</t>
  </si>
  <si>
    <t>028-2024-40-00707410</t>
  </si>
  <si>
    <t>LAAB65828, RP0060448EC MAMBA</t>
  </si>
  <si>
    <t>LAAB65880,RP0060500EC BALSAEXPORT SD</t>
  </si>
  <si>
    <t>TCLU1557977</t>
  </si>
  <si>
    <t>FFAU1824785</t>
  </si>
  <si>
    <t xml:space="preserve">LAAB65875,RP0060495EC </t>
  </si>
  <si>
    <t>LAAB65801,RP0060421EC BALTRANS EC</t>
  </si>
  <si>
    <t>028-2024-40-00715003</t>
  </si>
  <si>
    <t>028-2024-40-00715005</t>
  </si>
  <si>
    <t xml:space="preserve">POSORJA EXPRESS CAMBIO A VALOR </t>
  </si>
  <si>
    <t>028-2024-40-00715018</t>
  </si>
  <si>
    <t>028-2024-40-00715017</t>
  </si>
  <si>
    <t>NYKU5210755</t>
  </si>
  <si>
    <t>LAAB59371,RP0060391EC STO DOMINGO</t>
  </si>
  <si>
    <t>ONEYGYEE04827600</t>
  </si>
  <si>
    <t>NYKU5809738</t>
  </si>
  <si>
    <t>SSS2024040210</t>
  </si>
  <si>
    <t>LAAB59365,RP0060385EC STO DOMINGO BALTRANS</t>
  </si>
  <si>
    <t>YMJAC986008128</t>
  </si>
  <si>
    <t>GYEE04828700</t>
  </si>
  <si>
    <t>TLLU5593420</t>
  </si>
  <si>
    <t>DRYU9989143</t>
  </si>
  <si>
    <t>LAAB59363, RP0060383EC MAMBA</t>
  </si>
  <si>
    <t>LAAB59306,RP0060326EC, BALSAEXPORT SD</t>
  </si>
  <si>
    <t>028-2024-40-00755154</t>
  </si>
  <si>
    <t>028-2024-40-00755152</t>
  </si>
  <si>
    <t>120P</t>
  </si>
  <si>
    <t>121P</t>
  </si>
  <si>
    <t>028-2024-40-00755153</t>
  </si>
  <si>
    <t>028-2024-40-00755172</t>
  </si>
  <si>
    <t>028-2024-40-00755170</t>
  </si>
  <si>
    <t>028-2024-40-00755169</t>
  </si>
  <si>
    <t>122P</t>
  </si>
  <si>
    <t>123P</t>
  </si>
  <si>
    <t>124P</t>
  </si>
  <si>
    <t>125P</t>
  </si>
  <si>
    <t>75P</t>
  </si>
  <si>
    <t>76P</t>
  </si>
  <si>
    <t>77P</t>
  </si>
  <si>
    <t>78P</t>
  </si>
  <si>
    <t>80P</t>
  </si>
  <si>
    <t>79P</t>
  </si>
  <si>
    <t>81P</t>
  </si>
  <si>
    <t>82P</t>
  </si>
  <si>
    <t>83P</t>
  </si>
  <si>
    <t>ONEYGYEE04828700</t>
  </si>
  <si>
    <t>GCXU5515275</t>
  </si>
  <si>
    <t>LAAB60777,RP0060797EC  BALTRANS</t>
  </si>
  <si>
    <t>TCNU4268893</t>
  </si>
  <si>
    <t>LAAB60780, RP0060800EC BALTRANS</t>
  </si>
  <si>
    <t>GAOU6563635</t>
  </si>
  <si>
    <t>LAAB60760, RP0060780EC BALSAEXPORT SD</t>
  </si>
  <si>
    <t>TCLU9272116</t>
  </si>
  <si>
    <t>ONEYGYEE05593700</t>
  </si>
  <si>
    <t>GYEE05593700</t>
  </si>
  <si>
    <t xml:space="preserve">C986008154 </t>
  </si>
  <si>
    <t>TRHU6129946</t>
  </si>
  <si>
    <t>LAAB60708, RP0060728EC</t>
  </si>
  <si>
    <t>126P</t>
  </si>
  <si>
    <t>127P</t>
  </si>
  <si>
    <t>128P</t>
  </si>
  <si>
    <t>028-2024-40-00783219</t>
  </si>
  <si>
    <t>028-2024-40-00783246</t>
  </si>
  <si>
    <t>028-2024-40-00783245</t>
  </si>
  <si>
    <t>LAAB60718,RP0060738EC BALTRANS</t>
  </si>
  <si>
    <t>YMMU6649355</t>
  </si>
  <si>
    <t>YMAI937341 MAMBAWOOD</t>
  </si>
  <si>
    <t>YMMU6638561</t>
  </si>
  <si>
    <t>YMAI937292 BALSAEXPORT SD</t>
  </si>
  <si>
    <t>SSS2024040911</t>
  </si>
  <si>
    <t>129P</t>
  </si>
  <si>
    <t>130P</t>
  </si>
  <si>
    <t>SEASPAN BREEZE</t>
  </si>
  <si>
    <t>GYEE05905400</t>
  </si>
  <si>
    <t>028-2024-40-00824378</t>
  </si>
  <si>
    <t>131P</t>
  </si>
  <si>
    <t>132P</t>
  </si>
  <si>
    <t>133P</t>
  </si>
  <si>
    <t>028-2024-40-00824376</t>
  </si>
  <si>
    <t>028-2024-40-00824375</t>
  </si>
  <si>
    <t>028-2024-40-00824374</t>
  </si>
  <si>
    <t>DFSU7437803</t>
  </si>
  <si>
    <t>LAB422601,RP0059445EC MAMBAWOOD</t>
  </si>
  <si>
    <t>FDCU0374778</t>
  </si>
  <si>
    <t>LAB422623,RP0059467EC BALSAEXPORT SD</t>
  </si>
  <si>
    <t>VANTAGE LA ROLEARON A ATHOS LA ROLEARON A SEASPAN BREEZE</t>
  </si>
  <si>
    <t>ATHOS LO ROLEARON A SEASPAN BREEZE</t>
  </si>
  <si>
    <t>84P</t>
  </si>
  <si>
    <t>86P</t>
  </si>
  <si>
    <t>85P</t>
  </si>
  <si>
    <t>87P</t>
  </si>
  <si>
    <t>88P</t>
  </si>
  <si>
    <t>89P</t>
  </si>
  <si>
    <t>GYEE05902800</t>
  </si>
  <si>
    <t>BEAU5428426</t>
  </si>
  <si>
    <t xml:space="preserve">WAN HAI A03 </t>
  </si>
  <si>
    <t>CAIU8609839</t>
  </si>
  <si>
    <t>136P</t>
  </si>
  <si>
    <t>137P</t>
  </si>
  <si>
    <t>138P</t>
  </si>
  <si>
    <t>139P</t>
  </si>
  <si>
    <t>141P</t>
  </si>
  <si>
    <t>142P</t>
  </si>
  <si>
    <t>143P</t>
  </si>
  <si>
    <t>144P</t>
  </si>
  <si>
    <t>145P</t>
  </si>
  <si>
    <t>146P</t>
  </si>
  <si>
    <t>147P</t>
  </si>
  <si>
    <t>148P</t>
  </si>
  <si>
    <t xml:space="preserve">WAN HAI A03 SE ROLEO  WAN HAI A06 </t>
  </si>
  <si>
    <t>C986008154 A C986008192</t>
  </si>
  <si>
    <t xml:space="preserve">LAB428028, RP0063872EC </t>
  </si>
  <si>
    <t>GSE6547</t>
  </si>
  <si>
    <t>LAB428046,RP0063890EC MAMBA</t>
  </si>
  <si>
    <t>ONEYGYEE05902800</t>
  </si>
  <si>
    <t>M3 FITO</t>
  </si>
  <si>
    <t>KG FITO</t>
  </si>
  <si>
    <t>149P</t>
  </si>
  <si>
    <t xml:space="preserve"> YMAG367257 BALTRANS</t>
  </si>
  <si>
    <t>SELLOS</t>
  </si>
  <si>
    <t>FABRICA</t>
  </si>
  <si>
    <t>SINOBALSA</t>
  </si>
  <si>
    <t>INMAIA</t>
  </si>
  <si>
    <t>MAMBAWOOD</t>
  </si>
  <si>
    <t>BALTRANS</t>
  </si>
  <si>
    <t>PROBALSUR Y SINOBALSA</t>
  </si>
  <si>
    <t>MADBALSA</t>
  </si>
  <si>
    <t>BALSAEXPORT</t>
  </si>
  <si>
    <t>PROBALSA</t>
  </si>
  <si>
    <t>ONEYGYEE05905400</t>
  </si>
  <si>
    <t>SEASPAN BRILLIANCE</t>
  </si>
  <si>
    <t>GYEE06962800</t>
  </si>
  <si>
    <t>GYEE06960600</t>
  </si>
  <si>
    <t>028-2024-40-00824377</t>
  </si>
  <si>
    <t>028-2024-40-00824373</t>
  </si>
  <si>
    <t>028-2024-40-00934124</t>
  </si>
  <si>
    <t>ONEU0422173</t>
  </si>
  <si>
    <t>TGBU4693207</t>
  </si>
  <si>
    <t>TCNU5799560</t>
  </si>
  <si>
    <t>GBN4375</t>
  </si>
  <si>
    <t>TRHU7334360</t>
  </si>
  <si>
    <t>LAB406722,RP0063816EC PROBALSA EL CARMEN</t>
  </si>
  <si>
    <t>LAB406730,RP0063824EC BALSAEXPORT</t>
  </si>
  <si>
    <t>LAB406727,RP0063821EC BALSAEXPORT</t>
  </si>
  <si>
    <t>BEAU5516086</t>
  </si>
  <si>
    <t>028-2024-40-00940360</t>
  </si>
  <si>
    <t>028-2024-40-00940358</t>
  </si>
  <si>
    <t>028-2024-40-00940361</t>
  </si>
  <si>
    <t>028-2024-40-00940359</t>
  </si>
  <si>
    <t>028-2024-40-00940365</t>
  </si>
  <si>
    <t>EBH0138</t>
  </si>
  <si>
    <t>LAB406702, RP0063796EC MAMBAWOOD</t>
  </si>
  <si>
    <t>LAB406715,RP0063809EC</t>
  </si>
  <si>
    <t>ONEYGYEE06962800</t>
  </si>
  <si>
    <t>ONEYGYEE06960600</t>
  </si>
  <si>
    <t>115P</t>
  </si>
  <si>
    <t>116P</t>
  </si>
  <si>
    <t>117P</t>
  </si>
  <si>
    <t>118P</t>
  </si>
  <si>
    <t>119P</t>
  </si>
  <si>
    <t>YMJAC986008192</t>
  </si>
  <si>
    <t xml:space="preserve">YMJAC986008154 </t>
  </si>
  <si>
    <t>FDCU0607550</t>
  </si>
  <si>
    <t>LAB424558, BALSAEXPORT</t>
  </si>
  <si>
    <t>TCNU6860242</t>
  </si>
  <si>
    <t>LAB424557, BALSAEXPORT</t>
  </si>
  <si>
    <t>TCLU6272679</t>
  </si>
  <si>
    <t>LAB424560 EL CARMEN BALTRANS</t>
  </si>
  <si>
    <t>SSS2024042912</t>
  </si>
  <si>
    <t>156P</t>
  </si>
  <si>
    <t>157P</t>
  </si>
  <si>
    <t>158P</t>
  </si>
  <si>
    <t>159P</t>
  </si>
  <si>
    <t>160P</t>
  </si>
  <si>
    <t>161P</t>
  </si>
  <si>
    <t>162P</t>
  </si>
  <si>
    <t>163P</t>
  </si>
  <si>
    <t>164P</t>
  </si>
  <si>
    <t>165P</t>
  </si>
  <si>
    <t>166P</t>
  </si>
  <si>
    <t>167P</t>
  </si>
  <si>
    <t>170P</t>
  </si>
  <si>
    <t>168P</t>
  </si>
  <si>
    <t>169P</t>
  </si>
  <si>
    <t>171P</t>
  </si>
  <si>
    <t>GYEE07955400</t>
  </si>
  <si>
    <t>NAVARINO</t>
  </si>
  <si>
    <t>GYEE07956500</t>
  </si>
  <si>
    <t>028-2024-40-01039182</t>
  </si>
  <si>
    <t>028-2024-40-01039185</t>
  </si>
  <si>
    <t>028-2024-40-01039184</t>
  </si>
  <si>
    <t>028-2024-40-01039183</t>
  </si>
  <si>
    <t>028-2024-40-01039179</t>
  </si>
  <si>
    <t>028-2024-40-01039181</t>
  </si>
  <si>
    <t>028-2024-40-01039201</t>
  </si>
  <si>
    <t>028-2024-40-01039200</t>
  </si>
  <si>
    <t>172P</t>
  </si>
  <si>
    <t>173P</t>
  </si>
  <si>
    <t>174P</t>
  </si>
  <si>
    <t>175P</t>
  </si>
  <si>
    <t>176P</t>
  </si>
  <si>
    <t>177P</t>
  </si>
  <si>
    <t>178P</t>
  </si>
  <si>
    <t>179P</t>
  </si>
  <si>
    <t>TCLU9338316</t>
  </si>
  <si>
    <t>TCLU7828510</t>
  </si>
  <si>
    <t>LAAB66395,RP0070461EC</t>
  </si>
  <si>
    <t>LAAB66360,RP0070426EC</t>
  </si>
  <si>
    <t>TRHU4278576</t>
  </si>
  <si>
    <t>LAAB66375,RP0070441EC</t>
  </si>
  <si>
    <t>ONEU0536936</t>
  </si>
  <si>
    <t>TCNU4896349</t>
  </si>
  <si>
    <t>LAAB66397</t>
  </si>
  <si>
    <t>FERNANDO DURAN</t>
  </si>
  <si>
    <t>TCLU6325207</t>
  </si>
  <si>
    <t>LAAB66371</t>
  </si>
  <si>
    <t>LAAB66399</t>
  </si>
  <si>
    <t>TRHU6331900</t>
  </si>
  <si>
    <t>LAAB66365</t>
  </si>
  <si>
    <t>BEAU5502539</t>
  </si>
  <si>
    <t>LAAB66372</t>
  </si>
  <si>
    <t>ONEYGYEE07955400</t>
  </si>
  <si>
    <t>ONEYGYEE07956500</t>
  </si>
  <si>
    <t>134P</t>
  </si>
  <si>
    <t>135P</t>
  </si>
  <si>
    <t>GYEE08229600</t>
  </si>
  <si>
    <t>GYEE08230500</t>
  </si>
  <si>
    <t xml:space="preserve">RDO ACE </t>
  </si>
  <si>
    <t>180P</t>
  </si>
  <si>
    <t>181P</t>
  </si>
  <si>
    <t>182P</t>
  </si>
  <si>
    <t>183P</t>
  </si>
  <si>
    <t>184P</t>
  </si>
  <si>
    <t>185P</t>
  </si>
  <si>
    <t>028-2024-40-01102736</t>
  </si>
  <si>
    <t>028-2024-40-01102739</t>
  </si>
  <si>
    <t>028-2024-40-01102741</t>
  </si>
  <si>
    <t>028-2024-40-01102733</t>
  </si>
  <si>
    <t>028-2024-40-01102734</t>
  </si>
  <si>
    <t>028-2024-40-01102740</t>
  </si>
  <si>
    <t>028-2024-40-01102738</t>
  </si>
  <si>
    <t>188P</t>
  </si>
  <si>
    <t>LAAB70853</t>
  </si>
  <si>
    <t>KKFU7854890</t>
  </si>
  <si>
    <t>KKFU7976250</t>
  </si>
  <si>
    <t>LAAB70859</t>
  </si>
  <si>
    <t>NYKU4757687</t>
  </si>
  <si>
    <t>LAAB70818</t>
  </si>
  <si>
    <t>ONEU0088580</t>
  </si>
  <si>
    <t>TCNU7386293</t>
  </si>
  <si>
    <t>LAAB70816</t>
  </si>
  <si>
    <t>SEGU5779021</t>
  </si>
  <si>
    <t>LAAB70821</t>
  </si>
  <si>
    <t>XBL0513</t>
  </si>
  <si>
    <t>TLLU5660472</t>
  </si>
  <si>
    <t>LAB422731</t>
  </si>
  <si>
    <t>LAAB70880</t>
  </si>
  <si>
    <t>ONEYGYEE08230500</t>
  </si>
  <si>
    <t>ONEYGYEE08229600</t>
  </si>
  <si>
    <t>EAH0495</t>
  </si>
  <si>
    <t>JSS2024051501</t>
  </si>
  <si>
    <t>JSS2024052302</t>
  </si>
  <si>
    <t>151P</t>
  </si>
  <si>
    <t>152P</t>
  </si>
  <si>
    <t>153P</t>
  </si>
  <si>
    <t>154P</t>
  </si>
  <si>
    <t>155P</t>
  </si>
  <si>
    <t>ZIM</t>
  </si>
  <si>
    <t>ZIMUGYL00008278</t>
  </si>
  <si>
    <t>SUNNY PHOENIX</t>
  </si>
  <si>
    <t>028-2024-40-01152461</t>
  </si>
  <si>
    <t>028-2024-40-01151704</t>
  </si>
  <si>
    <t>028-2024-40-01151706</t>
  </si>
  <si>
    <t>028-2024-40-01151703</t>
  </si>
  <si>
    <t>028-2024-40-01151705</t>
  </si>
  <si>
    <t>ZCSU7777780</t>
  </si>
  <si>
    <t>ZCSU6958090</t>
  </si>
  <si>
    <t>A4241269730</t>
  </si>
  <si>
    <t>A4241269838 SE CARGO EN BALTRANS</t>
  </si>
  <si>
    <t>ZCSU7387587</t>
  </si>
  <si>
    <t>A4241269770 SE CARGO EN STO DOMING</t>
  </si>
  <si>
    <t>JXLU6150604</t>
  </si>
  <si>
    <t>A4241269720</t>
  </si>
  <si>
    <t>JXLU6146292</t>
  </si>
  <si>
    <t>A4241269743</t>
  </si>
  <si>
    <t>GLM0461</t>
  </si>
  <si>
    <t>198P</t>
  </si>
  <si>
    <t>JSS2024060303</t>
  </si>
  <si>
    <t>JIANGSU SINO NEW</t>
  </si>
  <si>
    <t>GYEE09156600</t>
  </si>
  <si>
    <t>028-2024-40-01240208</t>
  </si>
  <si>
    <t>028-2024-40-01240210</t>
  </si>
  <si>
    <t>028-2024-40-01240206</t>
  </si>
  <si>
    <t>028-2024-40-01240211</t>
  </si>
  <si>
    <t>TLLU5484218</t>
  </si>
  <si>
    <t>LAAB72605</t>
  </si>
  <si>
    <t>ONEU1138074</t>
  </si>
  <si>
    <t>LAAB72604</t>
  </si>
  <si>
    <t>ONEU0635760</t>
  </si>
  <si>
    <t>204P</t>
  </si>
  <si>
    <t>206P</t>
  </si>
  <si>
    <t>207P</t>
  </si>
  <si>
    <t>208P</t>
  </si>
  <si>
    <t>LAAB72633 SE CARGO EN PROBALSA</t>
  </si>
  <si>
    <t>FFAU1447341</t>
  </si>
  <si>
    <t>LAAB72653</t>
  </si>
  <si>
    <t>209P</t>
  </si>
  <si>
    <t>028-2024-40-01249679</t>
  </si>
  <si>
    <t>BEAU5241836</t>
  </si>
  <si>
    <t>LAAB72640</t>
  </si>
  <si>
    <t>N/A</t>
  </si>
  <si>
    <t>992 - 63103051</t>
  </si>
  <si>
    <t xml:space="preserve"> 79-1-0005</t>
  </si>
  <si>
    <t>055-2024-40-01181101</t>
  </si>
  <si>
    <t>ZIMUGYL00008632</t>
  </si>
  <si>
    <t>SYNERGY OAKLAND</t>
  </si>
  <si>
    <t>211P</t>
  </si>
  <si>
    <t>212P</t>
  </si>
  <si>
    <t>213P</t>
  </si>
  <si>
    <t>214P</t>
  </si>
  <si>
    <t>028-2024-40-01277538</t>
  </si>
  <si>
    <t>028-2024-40-01277540</t>
  </si>
  <si>
    <t>028-2024-40-01277541</t>
  </si>
  <si>
    <t>028-2024-40-01277539</t>
  </si>
  <si>
    <t>ONEYGYEE09156600</t>
  </si>
  <si>
    <t>0091</t>
  </si>
  <si>
    <t>TLLU5209176</t>
  </si>
  <si>
    <t>A4241273744</t>
  </si>
  <si>
    <t>ZCSU6929132</t>
  </si>
  <si>
    <t>A4241270312</t>
  </si>
  <si>
    <t>ZCSU7422374</t>
  </si>
  <si>
    <t>A4241270438</t>
  </si>
  <si>
    <t>PROBALSA BALTRANS</t>
  </si>
  <si>
    <t>ZCSU6103541</t>
  </si>
  <si>
    <t>A4241270453</t>
  </si>
  <si>
    <t>ZIMUGYL00008748</t>
  </si>
  <si>
    <t>NAVIOS SUMMER</t>
  </si>
  <si>
    <t>028-2024-40-01317552</t>
  </si>
  <si>
    <t>028-2024-40-01317550</t>
  </si>
  <si>
    <t>028-2024-40-01317553</t>
  </si>
  <si>
    <t>028-2024-40-01317551</t>
  </si>
  <si>
    <t>028-2024-40-01317549</t>
  </si>
  <si>
    <t>028-2024-40-01318361</t>
  </si>
  <si>
    <t>215P</t>
  </si>
  <si>
    <t>216P</t>
  </si>
  <si>
    <t>217P</t>
  </si>
  <si>
    <t>218P</t>
  </si>
  <si>
    <t>219P</t>
  </si>
  <si>
    <t>220P</t>
  </si>
  <si>
    <t>l</t>
  </si>
  <si>
    <t>ZCSU6621290</t>
  </si>
  <si>
    <t>GBN1304</t>
  </si>
  <si>
    <t>A4241269929</t>
  </si>
  <si>
    <t>BEAU5554851</t>
  </si>
  <si>
    <t>A4241270082</t>
  </si>
  <si>
    <t>JSS2024061104</t>
  </si>
  <si>
    <t>JSS2024061705</t>
  </si>
  <si>
    <t>AAX0710</t>
  </si>
  <si>
    <t>JXLU6752896</t>
  </si>
  <si>
    <t>A4241270197</t>
  </si>
  <si>
    <t>GAOU6137603</t>
  </si>
  <si>
    <t>A4241270194</t>
  </si>
  <si>
    <t>ZCSU7787840</t>
  </si>
  <si>
    <t>GSJ1552</t>
  </si>
  <si>
    <t>A4241270232</t>
  </si>
  <si>
    <t>ZCSU7667016</t>
  </si>
  <si>
    <t>A4241270182</t>
  </si>
  <si>
    <t>ZIMUGYL00009058</t>
  </si>
  <si>
    <t>ZIMUGYL00009059</t>
  </si>
  <si>
    <t>ZIM LUANDA</t>
  </si>
  <si>
    <t>028-2024-40-01383376</t>
  </si>
  <si>
    <t>028-2024-40-01383375</t>
  </si>
  <si>
    <t>028-2024-40-01383378</t>
  </si>
  <si>
    <t>028-2024-40-01383390</t>
  </si>
  <si>
    <t>028-2024-40-01383389</t>
  </si>
  <si>
    <t>CAAU6862790</t>
  </si>
  <si>
    <t>A4241269662</t>
  </si>
  <si>
    <t>202P</t>
  </si>
  <si>
    <t>201P</t>
  </si>
  <si>
    <t>196P</t>
  </si>
  <si>
    <t>195P</t>
  </si>
  <si>
    <t>197P</t>
  </si>
  <si>
    <t>ZCSU7416068</t>
  </si>
  <si>
    <t>A4241269578</t>
  </si>
  <si>
    <t>ZCSU7249211</t>
  </si>
  <si>
    <t>A4241270210</t>
  </si>
  <si>
    <t>TIIU4247903</t>
  </si>
  <si>
    <t>A4241269614</t>
  </si>
  <si>
    <t>GAOU7030163</t>
  </si>
  <si>
    <t>A4241269547</t>
  </si>
  <si>
    <t xml:space="preserve">GYEE11177900 </t>
  </si>
  <si>
    <t xml:space="preserve">ONEYGYEE11177900 </t>
  </si>
  <si>
    <t>TRHU4165142</t>
  </si>
  <si>
    <t>LAAB72413</t>
  </si>
  <si>
    <t>227P</t>
  </si>
  <si>
    <t>228P</t>
  </si>
  <si>
    <t>229P</t>
  </si>
  <si>
    <t>230P</t>
  </si>
  <si>
    <t>231P</t>
  </si>
  <si>
    <t>232P</t>
  </si>
  <si>
    <t>028-2024-40-01471634</t>
  </si>
  <si>
    <t>028-2024-40-01471653</t>
  </si>
  <si>
    <t>028-2024-40-01471652</t>
  </si>
  <si>
    <t>028-2024-40-01471656</t>
  </si>
  <si>
    <t>028-2024-40-01471654</t>
  </si>
  <si>
    <t>028-2024-40-01471655</t>
  </si>
  <si>
    <t>TRHU7885568</t>
  </si>
  <si>
    <t>LAAB72595</t>
  </si>
  <si>
    <t>TLLU5574250</t>
  </si>
  <si>
    <t>LAAB72546</t>
  </si>
  <si>
    <t>AAT0462</t>
  </si>
  <si>
    <t>BEAU5470278</t>
  </si>
  <si>
    <t>LAAB72506</t>
  </si>
  <si>
    <t>TGBU4551990</t>
  </si>
  <si>
    <t>LAAB69459</t>
  </si>
  <si>
    <t>FDCU0382768</t>
  </si>
  <si>
    <t>LAAB69489</t>
  </si>
  <si>
    <t>JSS2024070207</t>
  </si>
  <si>
    <t>JSS2024062406</t>
  </si>
  <si>
    <t>ZIMUGYL00009240</t>
  </si>
  <si>
    <t>NAVIOS DEVOTION</t>
  </si>
  <si>
    <t>028-2024-40-01506746</t>
  </si>
  <si>
    <t>233P</t>
  </si>
  <si>
    <t>234P</t>
  </si>
  <si>
    <t>235P</t>
  </si>
  <si>
    <t>236P</t>
  </si>
  <si>
    <t>238P</t>
  </si>
  <si>
    <t>239P</t>
  </si>
  <si>
    <t>240P</t>
  </si>
  <si>
    <t>028-2024-40-01506745</t>
  </si>
  <si>
    <t>028-2024-40-01506747</t>
  </si>
  <si>
    <t>028-2024-40-01506748</t>
  </si>
  <si>
    <t>028-2024-40-01506744</t>
  </si>
  <si>
    <t>028-2024-40-01506749</t>
  </si>
  <si>
    <t>028-2024-40-01506987</t>
  </si>
  <si>
    <t>JXLU6206534</t>
  </si>
  <si>
    <t>A4241269518</t>
  </si>
  <si>
    <t>CAAU7143403</t>
  </si>
  <si>
    <t>A4241269232</t>
  </si>
  <si>
    <t>A4241269678</t>
  </si>
  <si>
    <t>CAAU6849910</t>
  </si>
  <si>
    <t>JXLU6207016</t>
  </si>
  <si>
    <t>A4241269552</t>
  </si>
  <si>
    <t>ZCSU6976263</t>
  </si>
  <si>
    <t>A4241269179</t>
  </si>
  <si>
    <t>ZCSU7983122</t>
  </si>
  <si>
    <t>A4241269107</t>
  </si>
  <si>
    <t>ZCSU6927823</t>
  </si>
  <si>
    <t>A4241267632</t>
  </si>
  <si>
    <t>ZIMUGYL00009383</t>
  </si>
  <si>
    <t>242P</t>
  </si>
  <si>
    <t>243P</t>
  </si>
  <si>
    <t>244P</t>
  </si>
  <si>
    <t>245P</t>
  </si>
  <si>
    <t>246P</t>
  </si>
  <si>
    <t>247P</t>
  </si>
  <si>
    <t>028-2024-40-01576005</t>
  </si>
  <si>
    <t>028-2024-40-01576000</t>
  </si>
  <si>
    <t>028-2024-40-01576003</t>
  </si>
  <si>
    <t>028-2024-40-01576004</t>
  </si>
  <si>
    <t>028-2024-40-01576002</t>
  </si>
  <si>
    <t>028-2024-40-01576001</t>
  </si>
  <si>
    <t>RAYOS X</t>
  </si>
  <si>
    <t>ZCSU6929723</t>
  </si>
  <si>
    <t>A4241267524</t>
  </si>
  <si>
    <t>A4241267668</t>
  </si>
  <si>
    <t>ZCSU6761917</t>
  </si>
  <si>
    <t>BACH</t>
  </si>
  <si>
    <t>CAAU6863116</t>
  </si>
  <si>
    <t>ZCSU7771519</t>
  </si>
  <si>
    <t>A4241267665</t>
  </si>
  <si>
    <t>GAOU6915269</t>
  </si>
  <si>
    <t>A4241270072</t>
  </si>
  <si>
    <t>ZCSU7169353</t>
  </si>
  <si>
    <t>A4241267532</t>
  </si>
  <si>
    <t>ATHOS CAMBIO A HYUNDAU NEPTUNE</t>
  </si>
  <si>
    <t>221P</t>
  </si>
  <si>
    <t>223P</t>
  </si>
  <si>
    <t>222P</t>
  </si>
  <si>
    <t>225P</t>
  </si>
  <si>
    <t>226P</t>
  </si>
  <si>
    <t>A4241267523/A4231635392</t>
  </si>
  <si>
    <t>C986008523</t>
  </si>
  <si>
    <t>KOTA PEONY 002W</t>
  </si>
  <si>
    <t>TCNU4661365</t>
  </si>
  <si>
    <t>248P</t>
  </si>
  <si>
    <t>028-2024-40-01645752</t>
  </si>
  <si>
    <t>YMAI934411</t>
  </si>
  <si>
    <t>BALTIMORE</t>
  </si>
  <si>
    <t xml:space="preserve">ZIMUGYL00009513 </t>
  </si>
  <si>
    <t>SSS2024071613</t>
  </si>
  <si>
    <t>JSS2024072309</t>
  </si>
  <si>
    <t>JSS2024070808</t>
  </si>
  <si>
    <t>JXLU6161050</t>
  </si>
  <si>
    <t>TGBU7162101</t>
  </si>
  <si>
    <t>A4241271055</t>
  </si>
  <si>
    <t>ZCSU7682833</t>
  </si>
  <si>
    <t>MAMBA</t>
  </si>
  <si>
    <t>JXLU6146395</t>
  </si>
  <si>
    <t>A4241270905</t>
  </si>
  <si>
    <t>PDB2209</t>
  </si>
  <si>
    <t>A4241271098</t>
  </si>
  <si>
    <t>GAOU6093911</t>
  </si>
  <si>
    <t>A4241271052</t>
  </si>
  <si>
    <t>A4241271054</t>
  </si>
  <si>
    <t>028-2024-40-01713535</t>
  </si>
  <si>
    <t>028-2024-40-01713580</t>
  </si>
  <si>
    <t>028-2024-40-01713591</t>
  </si>
  <si>
    <t>028-2024-40-01713592</t>
  </si>
  <si>
    <t>028-2024-40-01713590</t>
  </si>
  <si>
    <t>YANG MING</t>
  </si>
  <si>
    <t>634P</t>
  </si>
  <si>
    <t>367P</t>
  </si>
  <si>
    <t>267P</t>
  </si>
  <si>
    <t>861P</t>
  </si>
  <si>
    <t>541P</t>
  </si>
  <si>
    <t>340P</t>
  </si>
  <si>
    <t>ZIMUGYL00009725</t>
  </si>
  <si>
    <t xml:space="preserve">JIANGSU SINO  </t>
  </si>
  <si>
    <t>028-2024-40-01784208</t>
  </si>
  <si>
    <t>028-2024-40-01784211</t>
  </si>
  <si>
    <t>CICU6793171 </t>
  </si>
  <si>
    <t>A4241270980</t>
  </si>
  <si>
    <t>CICU6794990</t>
  </si>
  <si>
    <t>TONGALA</t>
  </si>
  <si>
    <t>GOT0114</t>
  </si>
  <si>
    <t>CONTENEDOR</t>
  </si>
  <si>
    <t>SELLO</t>
  </si>
  <si>
    <t>KGS</t>
  </si>
  <si>
    <t>A4241274657</t>
  </si>
  <si>
    <t>258P</t>
  </si>
  <si>
    <t>257P</t>
  </si>
  <si>
    <t>$</t>
  </si>
  <si>
    <t>MONTO RECIBIDO</t>
  </si>
  <si>
    <t>FECHA</t>
  </si>
  <si>
    <t>249P</t>
  </si>
  <si>
    <t>250P</t>
  </si>
  <si>
    <t>251P</t>
  </si>
  <si>
    <t>252P</t>
  </si>
  <si>
    <t>253P</t>
  </si>
  <si>
    <t>YMJAC986008523</t>
  </si>
  <si>
    <t>JIANGSU SINO aereo</t>
  </si>
  <si>
    <t>JSS2024092610</t>
  </si>
  <si>
    <t>COCHRANE</t>
  </si>
  <si>
    <t>FANU3092500</t>
  </si>
  <si>
    <t>HLG9444692</t>
  </si>
  <si>
    <t>AAA1492</t>
  </si>
  <si>
    <t>HAMU1816349</t>
  </si>
  <si>
    <t>028-2024-40-02238279</t>
  </si>
  <si>
    <t>028-2024-40-02240942</t>
  </si>
  <si>
    <t>HLG9444643</t>
  </si>
  <si>
    <t>XBP0514</t>
  </si>
  <si>
    <t>#BLOCK</t>
  </si>
  <si>
    <t>OP00037670</t>
  </si>
  <si>
    <t>OP00038001</t>
  </si>
  <si>
    <t>TIBA-HAPAG</t>
  </si>
  <si>
    <t>HAMU2028383</t>
  </si>
  <si>
    <t>HLG9444792</t>
  </si>
  <si>
    <t>GPF0625</t>
  </si>
  <si>
    <t>GBO7570</t>
  </si>
  <si>
    <t>UACU6060703</t>
  </si>
  <si>
    <t>028-2024-40-02303915</t>
  </si>
  <si>
    <t>028-2024-40-02303914</t>
  </si>
  <si>
    <t>HLG9443641</t>
  </si>
  <si>
    <t>OP00038330</t>
  </si>
  <si>
    <t>IQUIQUE EXPRESS</t>
  </si>
  <si>
    <t>264P</t>
  </si>
  <si>
    <t>265P</t>
  </si>
  <si>
    <t>266P</t>
  </si>
  <si>
    <t>028-2024-40-02354134</t>
  </si>
  <si>
    <t>028-2024-40-02354133</t>
  </si>
  <si>
    <t>028-2024-40-02354135</t>
  </si>
  <si>
    <t>FANU1089534</t>
  </si>
  <si>
    <t>UETU5488939</t>
  </si>
  <si>
    <t>HLG9440437</t>
  </si>
  <si>
    <t>HLG9440412</t>
  </si>
  <si>
    <t>1763P</t>
  </si>
  <si>
    <t>3328P</t>
  </si>
  <si>
    <t>HAMU1772430</t>
  </si>
  <si>
    <t>HLG9440400</t>
  </si>
  <si>
    <t>FANU1456394</t>
  </si>
  <si>
    <t>HAMU1211810</t>
  </si>
  <si>
    <t>028-2024-40-02425673</t>
  </si>
  <si>
    <t>028-2024-40-02425672</t>
  </si>
  <si>
    <t>268P</t>
  </si>
  <si>
    <t>269P</t>
  </si>
  <si>
    <t>HLG9455756</t>
  </si>
  <si>
    <t>JSS2024100711</t>
  </si>
  <si>
    <t>JSS2024100701AF</t>
  </si>
  <si>
    <t>SINOBALSA AF</t>
  </si>
  <si>
    <t>OP00038551</t>
  </si>
  <si>
    <t>260P</t>
  </si>
  <si>
    <t>261P</t>
  </si>
  <si>
    <t>SEASPAN BEACON CAMBIO DE BUQUE SEASPAN BRILLIANCE</t>
  </si>
  <si>
    <t>HLG9455806/HLG9440603, CDZ3898</t>
  </si>
  <si>
    <t>0986P</t>
  </si>
  <si>
    <t>7887P</t>
  </si>
  <si>
    <t>7088P</t>
  </si>
  <si>
    <t>262P</t>
  </si>
  <si>
    <t>263P</t>
  </si>
  <si>
    <t>ZIMUGYL00012574</t>
  </si>
  <si>
    <t>JSS2024102812</t>
  </si>
  <si>
    <t>028-2024-40-02625164</t>
  </si>
  <si>
    <t>ZCSU6806550</t>
  </si>
  <si>
    <t>A4241272216</t>
  </si>
  <si>
    <t>ZCSU7736420</t>
  </si>
  <si>
    <t>XBA4750</t>
  </si>
  <si>
    <t>028-2024-40-02626613</t>
  </si>
  <si>
    <t>A4241272253</t>
  </si>
  <si>
    <t>ZIMUGYL00012601</t>
  </si>
  <si>
    <t>ZCSU6872910</t>
  </si>
  <si>
    <t>ZCSU7750136</t>
  </si>
  <si>
    <t>A4241274024</t>
  </si>
  <si>
    <t>028-2024-40-02640509</t>
  </si>
  <si>
    <t>028-2024-40-02637783</t>
  </si>
  <si>
    <t>A4241274007</t>
  </si>
  <si>
    <t>31/10/2024</t>
  </si>
  <si>
    <t>15/11/2024</t>
  </si>
  <si>
    <t>JSS2024111513</t>
  </si>
  <si>
    <t>14/10/2024</t>
  </si>
  <si>
    <t>PENDIENTE CONTENEDOR AF QUE SE ENVIO Y NO HAY CONTRATO, PENDIENTE COBRAR</t>
  </si>
  <si>
    <t>2541P</t>
  </si>
  <si>
    <t>9609P</t>
  </si>
  <si>
    <t>6331P</t>
  </si>
  <si>
    <t>1794P</t>
  </si>
  <si>
    <t>HLBU2015914</t>
  </si>
  <si>
    <t>HLG9448930</t>
  </si>
  <si>
    <t>OP00040231</t>
  </si>
  <si>
    <t>028-2024-40-02549037</t>
  </si>
  <si>
    <t>028-2024-40-02549036</t>
  </si>
  <si>
    <t>028-2024-40-02549035</t>
  </si>
  <si>
    <t>FANU3386589</t>
  </si>
  <si>
    <t>HLG9453671</t>
  </si>
  <si>
    <t>HLBU2502260</t>
  </si>
  <si>
    <t>HLG9448722</t>
  </si>
  <si>
    <t>FACTURA 246</t>
  </si>
  <si>
    <t>POSORJA EXPRESS</t>
  </si>
  <si>
    <t>028-2024-40-02757553</t>
  </si>
  <si>
    <t>028-2024-40-02757552</t>
  </si>
  <si>
    <t>028-2024-40-02757554</t>
  </si>
  <si>
    <t>HAMU2115111</t>
  </si>
  <si>
    <t>HLG9459566</t>
  </si>
  <si>
    <t>HLBU2903474</t>
  </si>
  <si>
    <t>HLG9459595</t>
  </si>
  <si>
    <t>FSCU7213584</t>
  </si>
  <si>
    <t>HLG9459648</t>
  </si>
  <si>
    <t>JSS2024112514</t>
  </si>
  <si>
    <t>NAVIOS AMARILLO</t>
  </si>
  <si>
    <t>OP00040807</t>
  </si>
  <si>
    <t>ZIMUGYL00013184</t>
  </si>
  <si>
    <t>ZCSU7249865</t>
  </si>
  <si>
    <t>A4241274854</t>
  </si>
  <si>
    <t>JXLU4460869</t>
  </si>
  <si>
    <t>028-2024-40-02757580</t>
  </si>
  <si>
    <t>028-2024-40-02757579</t>
  </si>
  <si>
    <t>A4241274838</t>
  </si>
  <si>
    <t>028-2024-40-02757581</t>
  </si>
  <si>
    <t>JXLU4423119</t>
  </si>
  <si>
    <t>A4241274778</t>
  </si>
  <si>
    <t>028-2024-40-02868949</t>
  </si>
  <si>
    <t>JXLU4456494</t>
  </si>
  <si>
    <t>A4241271943</t>
  </si>
  <si>
    <t>270P</t>
  </si>
  <si>
    <t>272P</t>
  </si>
  <si>
    <t>271P</t>
  </si>
  <si>
    <t>6615P</t>
  </si>
  <si>
    <t>2882P</t>
  </si>
  <si>
    <t>9330P</t>
  </si>
  <si>
    <t>JSS2024120215</t>
  </si>
  <si>
    <t>SSS2024112915</t>
  </si>
  <si>
    <t>STAMATIS</t>
  </si>
  <si>
    <t>ZIMUGYL00013362</t>
  </si>
  <si>
    <t>JXLU6159108</t>
  </si>
  <si>
    <t>A4241275701</t>
  </si>
  <si>
    <t>JXLU6325024</t>
  </si>
  <si>
    <t>A4241272053</t>
  </si>
  <si>
    <t>JGBALEXPORT LUZ AMERICA</t>
  </si>
  <si>
    <t>028-2024-40-02921352</t>
  </si>
  <si>
    <t>287P</t>
  </si>
  <si>
    <t>288P</t>
  </si>
  <si>
    <t>289P</t>
  </si>
  <si>
    <t>290P</t>
  </si>
  <si>
    <t>028-2024-40-02921354</t>
  </si>
  <si>
    <t>028-2024-40-02921351</t>
  </si>
  <si>
    <t>028-2024-40-02921353</t>
  </si>
  <si>
    <t>CAAU7147923</t>
  </si>
  <si>
    <t>A4241272081</t>
  </si>
  <si>
    <t>TIIU4044280</t>
  </si>
  <si>
    <t>A4241275735</t>
  </si>
  <si>
    <t>0537P</t>
  </si>
  <si>
    <t>7902P</t>
  </si>
  <si>
    <t>9982P</t>
  </si>
  <si>
    <t>JSS2024121116</t>
  </si>
  <si>
    <t>TIBA-PIL</t>
  </si>
  <si>
    <t>SHANGHAI</t>
  </si>
  <si>
    <t xml:space="preserve">GYE400239100 </t>
  </si>
  <si>
    <t>WAN HAI 06</t>
  </si>
  <si>
    <t>AEROBALSA/STO DOMINGO</t>
  </si>
  <si>
    <t>CAAU9058466</t>
  </si>
  <si>
    <t>CQ0319508</t>
  </si>
  <si>
    <t>GBN8441</t>
  </si>
  <si>
    <t>028-2024-40-02998153</t>
  </si>
  <si>
    <t>028-2024-40-02998150</t>
  </si>
  <si>
    <t>028-2024-40-02998151</t>
  </si>
  <si>
    <t>028-2024-40-02998152</t>
  </si>
  <si>
    <t>CQ0319520</t>
  </si>
  <si>
    <t>FFAU4872600</t>
  </si>
  <si>
    <t>PXS0822</t>
  </si>
  <si>
    <t>HPCU4744264</t>
  </si>
  <si>
    <t>CQ0319531</t>
  </si>
  <si>
    <t>PCIU9118720</t>
  </si>
  <si>
    <t>CQ0319594</t>
  </si>
  <si>
    <t>GYE400239700</t>
  </si>
  <si>
    <t>CQ0319463</t>
  </si>
  <si>
    <t>PIDU4173579</t>
  </si>
  <si>
    <t>028-2024-40-03059897</t>
  </si>
  <si>
    <t>BSIU8019761</t>
  </si>
  <si>
    <t>028-2024-40-03059899</t>
  </si>
  <si>
    <t>CQ0319380</t>
  </si>
  <si>
    <t>278P</t>
  </si>
  <si>
    <t>279P</t>
  </si>
  <si>
    <t>281P</t>
  </si>
  <si>
    <t>282P</t>
  </si>
  <si>
    <t>283P</t>
  </si>
  <si>
    <t>284P</t>
  </si>
  <si>
    <t>286P</t>
  </si>
  <si>
    <t>OP00041799</t>
  </si>
  <si>
    <t>OP00041671</t>
  </si>
  <si>
    <t>JSS2024121817</t>
  </si>
  <si>
    <t>GYE400245900</t>
  </si>
  <si>
    <t>EVER LEARNED</t>
  </si>
  <si>
    <t>028-2024-40-03126306</t>
  </si>
  <si>
    <t>028-2024-40-03126304</t>
  </si>
  <si>
    <t>028-2024-40-03126305</t>
  </si>
  <si>
    <t>028-2024-40-03126303</t>
  </si>
  <si>
    <t>GCXU5130838</t>
  </si>
  <si>
    <t>EMBALSACORE</t>
  </si>
  <si>
    <t>PCIU9121003</t>
  </si>
  <si>
    <t>PIDU4088311</t>
  </si>
  <si>
    <t>CQ0319257</t>
  </si>
  <si>
    <t>CQ0319329</t>
  </si>
  <si>
    <t>CQ0319211/237279</t>
  </si>
  <si>
    <t>PIDU4228012</t>
  </si>
  <si>
    <t>CQ0319302</t>
  </si>
  <si>
    <t>JSS2024122618</t>
  </si>
  <si>
    <t>JSS2024123019</t>
  </si>
  <si>
    <t>OP00042179</t>
  </si>
  <si>
    <t>QINGDAO</t>
  </si>
  <si>
    <t xml:space="preserve">ZIMUGYL00014073 </t>
  </si>
  <si>
    <t>ZCSU6615635</t>
  </si>
  <si>
    <t>ZIMUGYL00014073</t>
  </si>
  <si>
    <t>1P</t>
  </si>
  <si>
    <t>2P</t>
  </si>
  <si>
    <t>3P</t>
  </si>
  <si>
    <t>4P</t>
  </si>
  <si>
    <t>028-2025-40-00033196</t>
  </si>
  <si>
    <t>028-2025-40-00033195</t>
  </si>
  <si>
    <t>028-2025-40-00033198</t>
  </si>
  <si>
    <t>028-2025-40-00033199</t>
  </si>
  <si>
    <t>028-2025-40-00033197</t>
  </si>
  <si>
    <t>A4241270694</t>
  </si>
  <si>
    <t>JXLU4433631</t>
  </si>
  <si>
    <t>JXLU6376058</t>
  </si>
  <si>
    <t>TIIU4154204</t>
  </si>
  <si>
    <t>A4241270657</t>
  </si>
  <si>
    <t>A4241276311</t>
  </si>
  <si>
    <t>028-2025-40-00053088</t>
  </si>
  <si>
    <t>7P</t>
  </si>
  <si>
    <t>028-2025-40-00053087</t>
  </si>
  <si>
    <t>JXLU4393776</t>
  </si>
  <si>
    <t>A4251115381</t>
  </si>
  <si>
    <t>JXLU6408601</t>
  </si>
  <si>
    <t>A4241276434</t>
  </si>
  <si>
    <t>JXLU6160351</t>
  </si>
  <si>
    <t>A4251113547</t>
  </si>
  <si>
    <t>292P</t>
  </si>
  <si>
    <t>293P</t>
  </si>
  <si>
    <t>294P</t>
  </si>
  <si>
    <t>295P</t>
  </si>
  <si>
    <t>296P</t>
  </si>
  <si>
    <t>297P</t>
  </si>
  <si>
    <t>HAMU2451374</t>
  </si>
  <si>
    <t>HLG9468062</t>
  </si>
  <si>
    <t>HAMU2515967</t>
  </si>
  <si>
    <t>TGBU5837150</t>
  </si>
  <si>
    <t>HLG9472257</t>
  </si>
  <si>
    <t>HLG9472279/237155</t>
  </si>
  <si>
    <t>HAMU2546130</t>
  </si>
  <si>
    <t>028-2025-40-00116984</t>
  </si>
  <si>
    <t>028-2025-40-00116985</t>
  </si>
  <si>
    <t>028-2025-40-00116982</t>
  </si>
  <si>
    <t>028-2025-40-00116986</t>
  </si>
  <si>
    <t>HLG9472391</t>
  </si>
  <si>
    <t>JSS2025010920</t>
  </si>
  <si>
    <t>OP00042938</t>
  </si>
  <si>
    <t>A4251115388/A4241267875/067203PV</t>
  </si>
  <si>
    <t>4514P</t>
  </si>
  <si>
    <t>7668P</t>
  </si>
  <si>
    <t>7194P</t>
  </si>
  <si>
    <t>8916P</t>
  </si>
  <si>
    <t>6150P</t>
  </si>
  <si>
    <t>1506P</t>
  </si>
  <si>
    <t>3009P</t>
  </si>
  <si>
    <t>5701P</t>
  </si>
  <si>
    <t>9262P</t>
  </si>
  <si>
    <t>2633P</t>
  </si>
  <si>
    <t>5604P</t>
  </si>
  <si>
    <t>15P</t>
  </si>
  <si>
    <t>028-2025-40-00191157</t>
  </si>
  <si>
    <t>028-2025-40-00191158</t>
  </si>
  <si>
    <t xml:space="preserve">028-2025-40-00191444 </t>
  </si>
  <si>
    <t>HLBU3349011</t>
  </si>
  <si>
    <t>HLG9461822</t>
  </si>
  <si>
    <t>HAMU2389914</t>
  </si>
  <si>
    <t>CAAU6738243</t>
  </si>
  <si>
    <t>HLG9474520</t>
  </si>
  <si>
    <t>HLG9474517</t>
  </si>
  <si>
    <t>298P</t>
  </si>
  <si>
    <t>299P</t>
  </si>
  <si>
    <t>300P</t>
  </si>
  <si>
    <t>301P</t>
  </si>
  <si>
    <t>3864P</t>
  </si>
  <si>
    <t>2459P</t>
  </si>
  <si>
    <t>8433P</t>
  </si>
  <si>
    <t>8109P</t>
  </si>
  <si>
    <t>ZIMUGYL00014696</t>
  </si>
  <si>
    <t>ZCSU7766560</t>
  </si>
  <si>
    <t>20P</t>
  </si>
  <si>
    <t>028-2025-40-00239940</t>
  </si>
  <si>
    <t>028-2025-40-00239941</t>
  </si>
  <si>
    <t>028-2025-40-00239960</t>
  </si>
  <si>
    <t>A4251110557</t>
  </si>
  <si>
    <t>GAOU6443007</t>
  </si>
  <si>
    <t>A4251113865/237152</t>
  </si>
  <si>
    <t>JXLU4404802</t>
  </si>
  <si>
    <t>A4251113864</t>
  </si>
  <si>
    <t xml:space="preserve">OP00043478 </t>
  </si>
  <si>
    <t>JSS2025012421</t>
  </si>
  <si>
    <t>JSS2025012402AF</t>
  </si>
  <si>
    <t>2002P</t>
  </si>
  <si>
    <t>1220P</t>
  </si>
  <si>
    <t>7269P</t>
  </si>
  <si>
    <t>OP00044216</t>
  </si>
  <si>
    <t>SEASPAN BEACON</t>
  </si>
  <si>
    <t>21P</t>
  </si>
  <si>
    <t xml:space="preserve">028-2025-40-00322076 </t>
  </si>
  <si>
    <t xml:space="preserve">028-2025-40-00322067 </t>
  </si>
  <si>
    <t>3933P</t>
  </si>
  <si>
    <t>1277P</t>
  </si>
  <si>
    <t>6285P</t>
  </si>
  <si>
    <t>BEAU4548725</t>
  </si>
  <si>
    <t>HLG9472437</t>
  </si>
  <si>
    <t>HLBU1334434</t>
  </si>
  <si>
    <t>HLG9472457</t>
  </si>
  <si>
    <t>9P</t>
  </si>
  <si>
    <t>10P</t>
  </si>
  <si>
    <t>23P</t>
  </si>
  <si>
    <t>HAMU2722157</t>
  </si>
  <si>
    <t>HLG9472107</t>
  </si>
  <si>
    <t>028-2025-40-00380727</t>
  </si>
  <si>
    <t>028-2025-40-00381647</t>
  </si>
  <si>
    <t>OP00044715</t>
  </si>
  <si>
    <t>BEAU4621451</t>
  </si>
  <si>
    <t>HLG9472041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</si>
</sst>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/mm/yyyy;@"/>
    <numFmt numFmtId="165" formatCode="0_);[Red]\(0\)"/>
    <numFmt numFmtId="166" formatCode="0.00_);[Red]\(0.00\)"/>
    <numFmt numFmtId="167" formatCode="[$$-300A]#,##0.00"/>
    <numFmt numFmtId="168" formatCode="[$$-300A]#.##"/>
    <numFmt numFmtId="169" formatCode="&quot;$&quot;#,##0.00"/>
    <numFmt numFmtId="170" formatCode="0.000000"/>
    <numFmt numFmtId="171" formatCode="[$$-300A]#.00"/>
    <numFmt numFmtId="172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8"/>
      <color theme="0"/>
      <name val="Calibri"/>
      <family val="2"/>
    </font>
    <font>
      <b/>
      <sz val="9"/>
      <color theme="0"/>
      <name val="Calibri"/>
      <family val="2"/>
    </font>
    <font>
      <sz val="11"/>
      <color theme="0"/>
      <name val="Calibri"/>
      <family val="2"/>
    </font>
    <font>
      <b/>
      <sz val="10"/>
      <color theme="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12" fillId="0" borderId="1" xfId="0" applyFont="1" applyBorder="1"/>
    <xf numFmtId="0" fontId="12" fillId="8" borderId="1" xfId="0" applyFont="1" applyFill="1" applyBorder="1"/>
    <xf numFmtId="164" fontId="3" fillId="8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7" fontId="8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7" fontId="1" fillId="0" borderId="1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170" fontId="3" fillId="0" borderId="1" xfId="0" applyNumberFormat="1" applyFont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4" borderId="1" xfId="0" applyFill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0" fontId="0" fillId="17" borderId="1" xfId="0" applyFill="1" applyBorder="1" applyAlignment="1">
      <alignment horizontal="center" vertical="center"/>
    </xf>
    <xf numFmtId="166" fontId="14" fillId="2" borderId="1" xfId="0" applyNumberFormat="1" applyFont="1" applyFill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71" fontId="0" fillId="0" borderId="1" xfId="0" applyNumberFormat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167" fontId="8" fillId="0" borderId="1" xfId="0" applyNumberFormat="1" applyFont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2" fontId="0" fillId="0" borderId="0" xfId="0" applyNumberFormat="1"/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167" fontId="0" fillId="0" borderId="0" xfId="0" applyNumberFormat="1"/>
    <xf numFmtId="167" fontId="0" fillId="8" borderId="1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 wrapText="1"/>
    </xf>
    <xf numFmtId="2" fontId="0" fillId="25" borderId="1" xfId="0" applyNumberFormat="1" applyFill="1" applyBorder="1" applyAlignment="1">
      <alignment horizontal="center"/>
    </xf>
    <xf numFmtId="167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167" fontId="0" fillId="25" borderId="1" xfId="0" applyNumberFormat="1" applyFill="1" applyBorder="1"/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9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/>
    </xf>
    <xf numFmtId="169" fontId="0" fillId="8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15" fillId="0" borderId="1" xfId="0" applyFont="1" applyBorder="1" applyAlignment="1">
      <alignment horizontal="left"/>
    </xf>
    <xf numFmtId="0" fontId="13" fillId="8" borderId="0" xfId="0" applyFont="1" applyFill="1"/>
    <xf numFmtId="2" fontId="18" fillId="0" borderId="0" xfId="0" applyNumberFormat="1" applyFont="1"/>
    <xf numFmtId="0" fontId="18" fillId="0" borderId="0" xfId="0" applyFont="1"/>
    <xf numFmtId="0" fontId="12" fillId="0" borderId="0" xfId="0" applyFont="1"/>
    <xf numFmtId="167" fontId="18" fillId="0" borderId="0" xfId="0" applyNumberFormat="1" applyFont="1"/>
    <xf numFmtId="2" fontId="13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0" fillId="0" borderId="2" xfId="0" applyBorder="1"/>
    <xf numFmtId="1" fontId="13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13" fillId="0" borderId="0" xfId="0" applyFont="1"/>
    <xf numFmtId="0" fontId="18" fillId="0" borderId="0" xfId="0" applyFont="1" applyAlignment="1">
      <alignment horizontal="center"/>
    </xf>
    <xf numFmtId="0" fontId="0" fillId="0" borderId="1" xfId="0" applyFill="1" applyBorder="1" applyAlignment="1">
      <alignment vertical="center"/>
    </xf>
    <xf numFmtId="2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1" xfId="0" applyFill="1" applyBorder="1"/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15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/>
    </xf>
    <xf numFmtId="0" fontId="0" fillId="0" borderId="0" xfId="0" applyFont="1"/>
    <xf numFmtId="0" fontId="0" fillId="22" borderId="3" xfId="0" applyFill="1" applyBorder="1" applyAlignment="1">
      <alignment horizontal="center" vertical="center" wrapText="1"/>
    </xf>
    <xf numFmtId="0" fontId="0" fillId="22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0" fontId="0" fillId="27" borderId="5" xfId="0" applyFill="1" applyBorder="1" applyAlignment="1">
      <alignment horizontal="center" vertical="center" wrapText="1"/>
    </xf>
    <xf numFmtId="0" fontId="0" fillId="27" borderId="4" xfId="0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3" fillId="15" borderId="5" xfId="0" applyFont="1" applyFill="1" applyBorder="1" applyAlignment="1">
      <alignment horizontal="center" vertical="center" wrapText="1"/>
    </xf>
    <xf numFmtId="0" fontId="13" fillId="15" borderId="4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0" fillId="26" borderId="3" xfId="0" applyFill="1" applyBorder="1" applyAlignment="1">
      <alignment horizontal="center" vertical="center" wrapText="1"/>
    </xf>
    <xf numFmtId="0" fontId="0" fillId="26" borderId="5" xfId="0" applyFill="1" applyBorder="1" applyAlignment="1">
      <alignment horizontal="center" vertical="center" wrapText="1"/>
    </xf>
    <xf numFmtId="0" fontId="0" fillId="26" borderId="4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 wrapText="1"/>
    </xf>
    <xf numFmtId="0" fontId="0" fillId="22" borderId="3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8" fillId="0" borderId="3" xfId="0" applyNumberFormat="1" applyFont="1" applyBorder="1" applyAlignment="1">
      <alignment horizontal="center" vertical="center"/>
    </xf>
    <xf numFmtId="167" fontId="8" fillId="0" borderId="4" xfId="0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 wrapText="1"/>
    </xf>
    <xf numFmtId="0" fontId="0" fillId="2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17" fillId="16" borderId="6" xfId="0" applyFont="1" applyFill="1" applyBorder="1" applyAlignment="1">
      <alignment horizontal="center" vertical="center"/>
    </xf>
    <xf numFmtId="0" fontId="17" fillId="16" borderId="7" xfId="0" applyFont="1" applyFill="1" applyBorder="1" applyAlignment="1">
      <alignment horizontal="center" vertical="center"/>
    </xf>
    <xf numFmtId="0" fontId="17" fillId="16" borderId="8" xfId="0" applyFont="1" applyFill="1" applyBorder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7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  <color rgb="FFCC99FF"/>
      <color rgb="FF66FF66"/>
      <color rgb="FFFF66FF"/>
      <color rgb="FF99CCFF"/>
      <color rgb="FF00FFCC"/>
      <color rgb="FFFFFF66"/>
      <color rgb="FF00CCFF"/>
      <color rgb="FF99FF99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E848-97C5-47C5-9755-DBBA1DF5149A}">
  <sheetPr codeName="Hoja1"/>
  <dimension ref="A1:AN208"/>
  <sheetViews>
    <sheetView tabSelected="1" topLeftCell="D1" zoomScale="90" zoomScaleNormal="90" workbookViewId="0">
      <pane ySplit="1" topLeftCell="A190" activePane="bottomLeft" state="frozen"/>
      <selection activeCell="O1" sqref="O1"/>
      <selection pane="bottomLeft" activeCell="W208" sqref="W208"/>
    </sheetView>
  </sheetViews>
  <sheetFormatPr baseColWidth="10" defaultColWidth="11.3984375" defaultRowHeight="14.25" x14ac:dyDescent="0.45"/>
  <cols>
    <col min="1" max="1" width="4.1328125" style="14" customWidth="1"/>
    <col min="2" max="2" width="17.1328125" style="21" customWidth="1"/>
    <col min="3" max="3" width="19.1328125" style="21" customWidth="1"/>
    <col min="4" max="4" width="19.1328125" style="51" customWidth="1"/>
    <col min="5" max="5" width="25" style="21" hidden="1" customWidth="1"/>
    <col min="6" max="6" width="10.86328125" style="21" customWidth="1"/>
    <col min="7" max="7" width="13.86328125" style="14" customWidth="1"/>
    <col min="8" max="8" width="17.3984375" style="14" customWidth="1"/>
    <col min="9" max="9" width="16.86328125" style="14" customWidth="1"/>
    <col min="10" max="10" width="9.3984375" style="21" customWidth="1"/>
    <col min="11" max="11" width="8.59765625" style="14" customWidth="1"/>
    <col min="12" max="12" width="9.86328125" style="14" customWidth="1"/>
    <col min="13" max="13" width="7.3984375" style="14" customWidth="1"/>
    <col min="14" max="14" width="6.59765625" style="14" customWidth="1"/>
    <col min="15" max="15" width="6" style="21" customWidth="1"/>
    <col min="16" max="16" width="8.265625" style="14" hidden="1" customWidth="1"/>
    <col min="17" max="17" width="8" style="14" customWidth="1"/>
    <col min="18" max="18" width="10.1328125" style="14" customWidth="1"/>
    <col min="19" max="19" width="11.73046875" style="14" customWidth="1"/>
    <col min="20" max="20" width="8.73046875" style="14" customWidth="1"/>
    <col min="21" max="21" width="9.59765625" style="58" hidden="1" customWidth="1"/>
    <col min="22" max="22" width="11.3984375" style="58" hidden="1" customWidth="1"/>
    <col min="23" max="23" width="20.1328125" style="14" customWidth="1"/>
    <col min="24" max="24" width="10.86328125" style="14" customWidth="1"/>
    <col min="25" max="25" width="4.86328125" style="21" customWidth="1"/>
    <col min="26" max="26" width="4.59765625" style="21" customWidth="1"/>
    <col min="27" max="27" width="6.86328125" style="21" customWidth="1"/>
    <col min="28" max="28" width="7.86328125" style="21" customWidth="1"/>
    <col min="29" max="29" width="9.86328125" style="21" customWidth="1"/>
    <col min="30" max="30" width="18.59765625" style="14" customWidth="1"/>
    <col min="31" max="32" width="10.86328125" style="14" customWidth="1"/>
    <col min="33" max="33" width="16.1328125" style="51" customWidth="1"/>
    <col min="34" max="34" width="7.3984375" style="14" hidden="1" customWidth="1"/>
    <col min="35" max="35" width="8.1328125" style="14" hidden="1" customWidth="1"/>
    <col min="36" max="36" width="9" style="14" customWidth="1"/>
    <col min="37" max="37" width="10.1328125" style="14" hidden="1" customWidth="1"/>
    <col min="38" max="38" width="10.1328125" style="21" hidden="1" customWidth="1"/>
    <col min="39" max="39" width="11.1328125" style="14" bestFit="1" customWidth="1"/>
    <col min="40" max="16384" width="11.3984375" style="14"/>
  </cols>
  <sheetData>
    <row r="1" spans="1:39" s="21" customFormat="1" ht="42.75" x14ac:dyDescent="0.45">
      <c r="A1" s="1" t="s">
        <v>732</v>
      </c>
      <c r="B1" s="2" t="s">
        <v>0</v>
      </c>
      <c r="C1" s="2" t="s">
        <v>185</v>
      </c>
      <c r="D1" s="2" t="s">
        <v>1</v>
      </c>
      <c r="E1" s="1" t="s">
        <v>2</v>
      </c>
      <c r="F1" s="1" t="s">
        <v>3</v>
      </c>
      <c r="G1" s="1" t="s">
        <v>4</v>
      </c>
      <c r="H1" s="1" t="s">
        <v>502</v>
      </c>
      <c r="I1" s="1" t="s">
        <v>503</v>
      </c>
      <c r="J1" s="1" t="s">
        <v>5</v>
      </c>
      <c r="K1" s="1" t="s">
        <v>6</v>
      </c>
      <c r="L1" s="1" t="s">
        <v>7</v>
      </c>
      <c r="M1" s="3" t="s">
        <v>38</v>
      </c>
      <c r="N1" s="3" t="s">
        <v>39</v>
      </c>
      <c r="O1" s="4" t="s">
        <v>8</v>
      </c>
      <c r="P1" s="12" t="s">
        <v>9</v>
      </c>
      <c r="Q1" s="2" t="s">
        <v>10</v>
      </c>
      <c r="R1" s="2" t="s">
        <v>11</v>
      </c>
      <c r="S1" s="2"/>
      <c r="T1" s="5" t="s">
        <v>12</v>
      </c>
      <c r="U1" s="55" t="s">
        <v>498</v>
      </c>
      <c r="V1" s="55" t="s">
        <v>499</v>
      </c>
      <c r="W1" s="1" t="s">
        <v>13</v>
      </c>
      <c r="X1" s="6" t="s">
        <v>14</v>
      </c>
      <c r="Y1" s="7" t="s">
        <v>15</v>
      </c>
      <c r="Z1" s="1" t="s">
        <v>16</v>
      </c>
      <c r="AA1" s="8" t="s">
        <v>17</v>
      </c>
      <c r="AB1" s="8" t="s">
        <v>18</v>
      </c>
      <c r="AC1" s="6" t="s">
        <v>19</v>
      </c>
      <c r="AD1" s="1" t="s">
        <v>20</v>
      </c>
      <c r="AE1" s="9" t="s">
        <v>21</v>
      </c>
      <c r="AF1" s="9" t="s">
        <v>22</v>
      </c>
      <c r="AG1" s="1" t="s">
        <v>23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</row>
    <row r="2" spans="1:39" x14ac:dyDescent="0.45">
      <c r="A2" s="80">
        <v>1</v>
      </c>
      <c r="B2" s="212" t="s">
        <v>41</v>
      </c>
      <c r="C2" s="212" t="s">
        <v>186</v>
      </c>
      <c r="D2" s="48" t="s">
        <v>40</v>
      </c>
      <c r="E2" s="18" t="s">
        <v>25</v>
      </c>
      <c r="F2" s="10" t="s">
        <v>24</v>
      </c>
      <c r="G2" s="19" t="s">
        <v>44</v>
      </c>
      <c r="H2" s="19" t="s">
        <v>56</v>
      </c>
      <c r="I2" s="19" t="s">
        <v>504</v>
      </c>
      <c r="J2" s="42" t="s">
        <v>28</v>
      </c>
      <c r="K2" s="16">
        <v>9956.2000000000007</v>
      </c>
      <c r="L2" s="15">
        <v>26080</v>
      </c>
      <c r="M2" s="16">
        <v>61.54</v>
      </c>
      <c r="N2" s="16">
        <f t="shared" ref="N2:N32" si="0">+L2/423.77</f>
        <v>61.5428180380867</v>
      </c>
      <c r="O2" s="15">
        <v>156</v>
      </c>
      <c r="P2" s="10" t="s">
        <v>31</v>
      </c>
      <c r="Q2" s="15">
        <v>81</v>
      </c>
      <c r="R2" s="10">
        <v>45307</v>
      </c>
      <c r="S2" s="10"/>
      <c r="T2" s="17">
        <f>+M2*600</f>
        <v>36924</v>
      </c>
      <c r="U2" s="56"/>
      <c r="V2" s="56"/>
      <c r="W2" s="19" t="s">
        <v>42</v>
      </c>
      <c r="X2" s="10">
        <v>45295</v>
      </c>
      <c r="Y2" s="130" t="s">
        <v>54</v>
      </c>
      <c r="Z2" s="130" t="s">
        <v>26</v>
      </c>
      <c r="AA2" s="42" t="s">
        <v>114</v>
      </c>
      <c r="AB2" s="130" t="s">
        <v>89</v>
      </c>
      <c r="AC2" s="130" t="s">
        <v>54</v>
      </c>
      <c r="AD2" s="157" t="s">
        <v>46</v>
      </c>
      <c r="AE2" s="10">
        <v>45296</v>
      </c>
      <c r="AF2" s="10">
        <v>45307</v>
      </c>
      <c r="AG2" s="50" t="s">
        <v>63</v>
      </c>
      <c r="AH2" s="13">
        <v>44.8</v>
      </c>
      <c r="AI2" s="13">
        <v>103.33</v>
      </c>
      <c r="AJ2" s="13">
        <v>220</v>
      </c>
      <c r="AK2" s="13">
        <v>105.28</v>
      </c>
      <c r="AL2" s="210">
        <v>935</v>
      </c>
      <c r="AM2" s="13">
        <v>31.57</v>
      </c>
    </row>
    <row r="3" spans="1:39" x14ac:dyDescent="0.45">
      <c r="A3" s="80">
        <v>2</v>
      </c>
      <c r="B3" s="212"/>
      <c r="C3" s="212"/>
      <c r="D3" s="48" t="s">
        <v>40</v>
      </c>
      <c r="E3" s="18" t="s">
        <v>25</v>
      </c>
      <c r="F3" s="10" t="s">
        <v>24</v>
      </c>
      <c r="G3" s="19" t="s">
        <v>45</v>
      </c>
      <c r="H3" s="19" t="s">
        <v>55</v>
      </c>
      <c r="I3" s="19" t="s">
        <v>504</v>
      </c>
      <c r="J3" s="42" t="s">
        <v>30</v>
      </c>
      <c r="K3" s="16">
        <v>9476.6</v>
      </c>
      <c r="L3" s="22">
        <v>24568</v>
      </c>
      <c r="M3" s="16">
        <v>57.97</v>
      </c>
      <c r="N3" s="16">
        <f t="shared" si="0"/>
        <v>57.974844845081059</v>
      </c>
      <c r="O3" s="15">
        <v>159</v>
      </c>
      <c r="P3" s="10" t="s">
        <v>31</v>
      </c>
      <c r="Q3" s="15">
        <v>82</v>
      </c>
      <c r="R3" s="10">
        <v>45307</v>
      </c>
      <c r="S3" s="10"/>
      <c r="T3" s="17">
        <f>+M3*600</f>
        <v>34782</v>
      </c>
      <c r="U3" s="56"/>
      <c r="V3" s="56"/>
      <c r="W3" s="19" t="s">
        <v>43</v>
      </c>
      <c r="X3" s="10">
        <v>45295</v>
      </c>
      <c r="Y3" s="130" t="s">
        <v>54</v>
      </c>
      <c r="Z3" s="130" t="s">
        <v>29</v>
      </c>
      <c r="AA3" s="42" t="s">
        <v>113</v>
      </c>
      <c r="AB3" s="130" t="s">
        <v>90</v>
      </c>
      <c r="AC3" s="130" t="s">
        <v>54</v>
      </c>
      <c r="AD3" s="157"/>
      <c r="AE3" s="10">
        <v>45297</v>
      </c>
      <c r="AF3" s="10">
        <v>45307</v>
      </c>
      <c r="AG3" s="50" t="s">
        <v>63</v>
      </c>
      <c r="AH3" s="13">
        <v>44.8</v>
      </c>
      <c r="AI3" s="13">
        <v>103.33</v>
      </c>
      <c r="AJ3" s="13">
        <v>220</v>
      </c>
      <c r="AK3" s="13">
        <v>105.28</v>
      </c>
      <c r="AL3" s="210"/>
      <c r="AM3" s="13">
        <v>31.57</v>
      </c>
    </row>
    <row r="4" spans="1:39" x14ac:dyDescent="0.45">
      <c r="A4" s="80">
        <v>3</v>
      </c>
      <c r="B4" s="76" t="s">
        <v>49</v>
      </c>
      <c r="C4" s="76" t="s">
        <v>187</v>
      </c>
      <c r="D4" s="48" t="s">
        <v>47</v>
      </c>
      <c r="E4" s="18" t="s">
        <v>25</v>
      </c>
      <c r="F4" s="10" t="s">
        <v>24</v>
      </c>
      <c r="G4" s="19" t="s">
        <v>51</v>
      </c>
      <c r="H4" s="19" t="s">
        <v>70</v>
      </c>
      <c r="I4" s="19" t="s">
        <v>504</v>
      </c>
      <c r="J4" s="42" t="s">
        <v>50</v>
      </c>
      <c r="K4" s="16">
        <v>10229.4</v>
      </c>
      <c r="L4" s="22">
        <v>25848</v>
      </c>
      <c r="M4" s="16">
        <v>61</v>
      </c>
      <c r="N4" s="16">
        <f t="shared" si="0"/>
        <v>60.995351251858324</v>
      </c>
      <c r="O4" s="15">
        <v>162</v>
      </c>
      <c r="P4" s="10" t="s">
        <v>31</v>
      </c>
      <c r="Q4" s="15">
        <v>83</v>
      </c>
      <c r="R4" s="10">
        <v>45317</v>
      </c>
      <c r="S4" s="10"/>
      <c r="T4" s="17">
        <f>+M4*1200</f>
        <v>73200</v>
      </c>
      <c r="U4" s="56"/>
      <c r="V4" s="56"/>
      <c r="W4" s="19" t="s">
        <v>52</v>
      </c>
      <c r="X4" s="10">
        <v>45302</v>
      </c>
      <c r="Y4" s="130" t="s">
        <v>54</v>
      </c>
      <c r="Z4" s="130" t="s">
        <v>53</v>
      </c>
      <c r="AA4" s="130" t="s">
        <v>153</v>
      </c>
      <c r="AB4" s="130" t="s">
        <v>143</v>
      </c>
      <c r="AC4" s="130" t="s">
        <v>27</v>
      </c>
      <c r="AD4" s="20" t="s">
        <v>48</v>
      </c>
      <c r="AE4" s="10">
        <v>45302</v>
      </c>
      <c r="AF4" s="10">
        <v>45317</v>
      </c>
      <c r="AG4" s="103" t="s">
        <v>256</v>
      </c>
      <c r="AH4" s="13">
        <v>44.8</v>
      </c>
      <c r="AI4" s="13">
        <v>103.33</v>
      </c>
      <c r="AJ4" s="13">
        <v>220</v>
      </c>
      <c r="AK4" s="13"/>
      <c r="AL4" s="23">
        <v>550</v>
      </c>
      <c r="AM4" s="13">
        <v>31.57</v>
      </c>
    </row>
    <row r="5" spans="1:39" x14ac:dyDescent="0.45">
      <c r="A5" s="80">
        <v>4</v>
      </c>
      <c r="B5" s="214" t="s">
        <v>57</v>
      </c>
      <c r="C5" s="213" t="s">
        <v>187</v>
      </c>
      <c r="D5" s="48" t="s">
        <v>40</v>
      </c>
      <c r="E5" s="18" t="s">
        <v>25</v>
      </c>
      <c r="F5" s="10" t="s">
        <v>24</v>
      </c>
      <c r="G5" s="19" t="s">
        <v>65</v>
      </c>
      <c r="H5" s="19" t="s">
        <v>71</v>
      </c>
      <c r="I5" s="19" t="s">
        <v>505</v>
      </c>
      <c r="J5" s="42" t="s">
        <v>50</v>
      </c>
      <c r="K5" s="16">
        <v>9602.3000000000029</v>
      </c>
      <c r="L5" s="22">
        <v>24992</v>
      </c>
      <c r="M5" s="16">
        <v>58.98</v>
      </c>
      <c r="N5" s="16">
        <f t="shared" si="0"/>
        <v>58.97538759232603</v>
      </c>
      <c r="O5" s="15">
        <v>158</v>
      </c>
      <c r="P5" s="10" t="s">
        <v>31</v>
      </c>
      <c r="Q5" s="15">
        <v>84</v>
      </c>
      <c r="R5" s="10">
        <v>45317</v>
      </c>
      <c r="S5" s="10"/>
      <c r="T5" s="17">
        <f>+M5*600</f>
        <v>35388</v>
      </c>
      <c r="U5" s="56"/>
      <c r="V5" s="56"/>
      <c r="W5" s="19" t="s">
        <v>59</v>
      </c>
      <c r="X5" s="10">
        <v>45306</v>
      </c>
      <c r="Y5" s="130" t="s">
        <v>54</v>
      </c>
      <c r="Z5" s="130" t="s">
        <v>61</v>
      </c>
      <c r="AA5" s="130" t="s">
        <v>154</v>
      </c>
      <c r="AB5" s="130" t="s">
        <v>144</v>
      </c>
      <c r="AC5" s="130" t="s">
        <v>27</v>
      </c>
      <c r="AD5" s="157" t="s">
        <v>62</v>
      </c>
      <c r="AE5" s="10">
        <v>45306</v>
      </c>
      <c r="AF5" s="10">
        <v>45317</v>
      </c>
      <c r="AG5" s="50" t="s">
        <v>63</v>
      </c>
      <c r="AH5" s="13">
        <v>44.8</v>
      </c>
      <c r="AI5" s="13">
        <v>118.92</v>
      </c>
      <c r="AJ5" s="13">
        <v>340</v>
      </c>
      <c r="AK5" s="13"/>
      <c r="AL5" s="210">
        <v>1340</v>
      </c>
      <c r="AM5" s="13">
        <v>31.57</v>
      </c>
    </row>
    <row r="6" spans="1:39" x14ac:dyDescent="0.45">
      <c r="A6" s="80">
        <v>5</v>
      </c>
      <c r="B6" s="214"/>
      <c r="C6" s="213"/>
      <c r="D6" s="48" t="s">
        <v>40</v>
      </c>
      <c r="E6" s="18" t="s">
        <v>25</v>
      </c>
      <c r="F6" s="10" t="s">
        <v>24</v>
      </c>
      <c r="G6" s="19" t="s">
        <v>64</v>
      </c>
      <c r="H6" s="19" t="s">
        <v>73</v>
      </c>
      <c r="I6" s="19" t="s">
        <v>506</v>
      </c>
      <c r="J6" s="42" t="s">
        <v>69</v>
      </c>
      <c r="K6" s="16">
        <v>9406</v>
      </c>
      <c r="L6" s="22">
        <v>26136</v>
      </c>
      <c r="M6" s="16">
        <v>61.67</v>
      </c>
      <c r="N6" s="16">
        <f t="shared" si="0"/>
        <v>61.674965193383208</v>
      </c>
      <c r="O6" s="15">
        <v>154</v>
      </c>
      <c r="P6" s="10" t="s">
        <v>31</v>
      </c>
      <c r="Q6" s="15">
        <v>85</v>
      </c>
      <c r="R6" s="10">
        <v>45317</v>
      </c>
      <c r="S6" s="10"/>
      <c r="T6" s="17">
        <f>+M6*600</f>
        <v>37002</v>
      </c>
      <c r="U6" s="56"/>
      <c r="V6" s="56"/>
      <c r="W6" s="19" t="s">
        <v>58</v>
      </c>
      <c r="X6" s="10">
        <v>45306</v>
      </c>
      <c r="Y6" s="130" t="s">
        <v>54</v>
      </c>
      <c r="Z6" s="130" t="s">
        <v>60</v>
      </c>
      <c r="AA6" s="130" t="s">
        <v>155</v>
      </c>
      <c r="AB6" s="130" t="s">
        <v>145</v>
      </c>
      <c r="AC6" s="130" t="s">
        <v>27</v>
      </c>
      <c r="AD6" s="157"/>
      <c r="AE6" s="10">
        <v>45306</v>
      </c>
      <c r="AF6" s="10">
        <v>45317</v>
      </c>
      <c r="AG6" s="50" t="s">
        <v>63</v>
      </c>
      <c r="AH6" s="13">
        <v>44.8</v>
      </c>
      <c r="AI6" s="13">
        <v>118.92</v>
      </c>
      <c r="AJ6" s="13">
        <v>340</v>
      </c>
      <c r="AK6" s="13"/>
      <c r="AL6" s="210"/>
      <c r="AM6" s="13">
        <v>31.57</v>
      </c>
    </row>
    <row r="7" spans="1:39" x14ac:dyDescent="0.45">
      <c r="A7" s="80">
        <v>6</v>
      </c>
      <c r="B7" s="214"/>
      <c r="C7" s="213"/>
      <c r="D7" s="48" t="s">
        <v>40</v>
      </c>
      <c r="E7" s="18" t="s">
        <v>25</v>
      </c>
      <c r="F7" s="10" t="s">
        <v>24</v>
      </c>
      <c r="G7" s="19" t="s">
        <v>68</v>
      </c>
      <c r="H7" s="19" t="s">
        <v>74</v>
      </c>
      <c r="I7" s="19" t="s">
        <v>507</v>
      </c>
      <c r="J7" s="42" t="s">
        <v>72</v>
      </c>
      <c r="K7" s="16">
        <v>10309.899999999998</v>
      </c>
      <c r="L7" s="22">
        <v>26528</v>
      </c>
      <c r="M7" s="16">
        <v>62.6</v>
      </c>
      <c r="N7" s="16">
        <f t="shared" si="0"/>
        <v>62.599995280458742</v>
      </c>
      <c r="O7" s="15">
        <v>153</v>
      </c>
      <c r="P7" s="10" t="s">
        <v>31</v>
      </c>
      <c r="Q7" s="15">
        <v>86</v>
      </c>
      <c r="R7" s="10">
        <v>45317</v>
      </c>
      <c r="S7" s="10"/>
      <c r="T7" s="17">
        <f>+M7*600</f>
        <v>37560</v>
      </c>
      <c r="U7" s="56"/>
      <c r="V7" s="56"/>
      <c r="W7" s="19" t="s">
        <v>66</v>
      </c>
      <c r="X7" s="10">
        <v>45306</v>
      </c>
      <c r="Y7" s="130" t="s">
        <v>54</v>
      </c>
      <c r="Z7" s="130" t="s">
        <v>67</v>
      </c>
      <c r="AA7" s="130" t="s">
        <v>156</v>
      </c>
      <c r="AB7" s="130" t="s">
        <v>146</v>
      </c>
      <c r="AC7" s="130" t="s">
        <v>27</v>
      </c>
      <c r="AD7" s="157"/>
      <c r="AE7" s="10">
        <v>45307</v>
      </c>
      <c r="AF7" s="10">
        <v>45317</v>
      </c>
      <c r="AG7" s="50" t="s">
        <v>63</v>
      </c>
      <c r="AH7" s="13">
        <v>44.8</v>
      </c>
      <c r="AI7" s="13">
        <v>111.13</v>
      </c>
      <c r="AJ7" s="13">
        <v>510</v>
      </c>
      <c r="AK7" s="13"/>
      <c r="AL7" s="210"/>
      <c r="AM7" s="13">
        <v>31.57</v>
      </c>
    </row>
    <row r="8" spans="1:39" x14ac:dyDescent="0.45">
      <c r="A8" s="80">
        <v>7</v>
      </c>
      <c r="B8" s="232" t="s">
        <v>75</v>
      </c>
      <c r="C8" s="237" t="s">
        <v>188</v>
      </c>
      <c r="D8" s="48" t="s">
        <v>40</v>
      </c>
      <c r="E8" s="18" t="s">
        <v>25</v>
      </c>
      <c r="F8" s="10" t="s">
        <v>24</v>
      </c>
      <c r="G8" s="25" t="s">
        <v>76</v>
      </c>
      <c r="H8" s="19" t="s">
        <v>77</v>
      </c>
      <c r="I8" s="19" t="s">
        <v>507</v>
      </c>
      <c r="J8" s="42" t="s">
        <v>78</v>
      </c>
      <c r="K8" s="16">
        <v>9864.0499999999993</v>
      </c>
      <c r="L8" s="22">
        <v>25936</v>
      </c>
      <c r="M8" s="16">
        <v>61.2</v>
      </c>
      <c r="N8" s="16">
        <f t="shared" si="0"/>
        <v>61.203011067324262</v>
      </c>
      <c r="O8" s="15">
        <v>154</v>
      </c>
      <c r="P8" s="10" t="s">
        <v>31</v>
      </c>
      <c r="Q8" s="15">
        <v>87</v>
      </c>
      <c r="R8" s="10">
        <v>45323</v>
      </c>
      <c r="S8" s="10"/>
      <c r="T8" s="17">
        <f t="shared" ref="T8:T14" si="1">+M8*500</f>
        <v>30600</v>
      </c>
      <c r="U8" s="56"/>
      <c r="V8" s="56"/>
      <c r="W8" s="19" t="s">
        <v>79</v>
      </c>
      <c r="X8" s="10">
        <v>45314</v>
      </c>
      <c r="Y8" s="130" t="s">
        <v>54</v>
      </c>
      <c r="Z8" s="130" t="s">
        <v>80</v>
      </c>
      <c r="AA8" s="130" t="s">
        <v>157</v>
      </c>
      <c r="AB8" s="130" t="s">
        <v>147</v>
      </c>
      <c r="AC8" s="130" t="s">
        <v>27</v>
      </c>
      <c r="AD8" s="157" t="s">
        <v>116</v>
      </c>
      <c r="AE8" s="10">
        <v>45314</v>
      </c>
      <c r="AF8" s="10">
        <v>45323</v>
      </c>
      <c r="AG8" s="50" t="s">
        <v>63</v>
      </c>
      <c r="AH8" s="13">
        <v>44.8</v>
      </c>
      <c r="AI8" s="13">
        <v>111.13</v>
      </c>
      <c r="AJ8" s="13">
        <v>510</v>
      </c>
      <c r="AK8" s="13"/>
      <c r="AL8" s="210">
        <v>1310</v>
      </c>
      <c r="AM8" s="13">
        <v>31.57</v>
      </c>
    </row>
    <row r="9" spans="1:39" x14ac:dyDescent="0.45">
      <c r="A9" s="80">
        <v>8</v>
      </c>
      <c r="B9" s="232"/>
      <c r="C9" s="237"/>
      <c r="D9" s="48" t="s">
        <v>40</v>
      </c>
      <c r="E9" s="18" t="s">
        <v>25</v>
      </c>
      <c r="F9" s="10" t="s">
        <v>24</v>
      </c>
      <c r="G9" s="25" t="s">
        <v>82</v>
      </c>
      <c r="H9" s="19" t="s">
        <v>88</v>
      </c>
      <c r="I9" s="19" t="s">
        <v>508</v>
      </c>
      <c r="J9" s="42" t="s">
        <v>28</v>
      </c>
      <c r="K9" s="16">
        <v>9685.4500000000007</v>
      </c>
      <c r="L9" s="22">
        <v>25496</v>
      </c>
      <c r="M9" s="16">
        <v>60.16</v>
      </c>
      <c r="N9" s="16">
        <f t="shared" si="0"/>
        <v>60.164711989994572</v>
      </c>
      <c r="O9" s="15">
        <v>161</v>
      </c>
      <c r="P9" s="10" t="s">
        <v>31</v>
      </c>
      <c r="Q9" s="15">
        <v>88</v>
      </c>
      <c r="R9" s="10">
        <v>45323</v>
      </c>
      <c r="S9" s="10"/>
      <c r="T9" s="17">
        <f t="shared" si="1"/>
        <v>30080</v>
      </c>
      <c r="U9" s="56"/>
      <c r="V9" s="56"/>
      <c r="W9" s="19" t="s">
        <v>85</v>
      </c>
      <c r="X9" s="10">
        <v>45314</v>
      </c>
      <c r="Y9" s="130" t="s">
        <v>54</v>
      </c>
      <c r="Z9" s="130" t="s">
        <v>87</v>
      </c>
      <c r="AA9" s="130" t="s">
        <v>158</v>
      </c>
      <c r="AB9" s="130" t="s">
        <v>148</v>
      </c>
      <c r="AC9" s="130" t="s">
        <v>27</v>
      </c>
      <c r="AD9" s="157"/>
      <c r="AE9" s="10">
        <v>45314</v>
      </c>
      <c r="AF9" s="10">
        <v>45323</v>
      </c>
      <c r="AG9" s="50" t="s">
        <v>63</v>
      </c>
      <c r="AH9" s="13">
        <v>44.8</v>
      </c>
      <c r="AI9" s="13">
        <v>111.13</v>
      </c>
      <c r="AJ9" s="13"/>
      <c r="AK9" s="13"/>
      <c r="AL9" s="210"/>
      <c r="AM9" s="13">
        <v>31.57</v>
      </c>
    </row>
    <row r="10" spans="1:39" x14ac:dyDescent="0.45">
      <c r="A10" s="80">
        <v>9</v>
      </c>
      <c r="B10" s="232"/>
      <c r="C10" s="237"/>
      <c r="D10" s="48" t="s">
        <v>40</v>
      </c>
      <c r="E10" s="18" t="s">
        <v>25</v>
      </c>
      <c r="F10" s="10" t="s">
        <v>24</v>
      </c>
      <c r="G10" s="25" t="s">
        <v>92</v>
      </c>
      <c r="H10" s="19" t="s">
        <v>93</v>
      </c>
      <c r="I10" s="19" t="s">
        <v>504</v>
      </c>
      <c r="J10" s="42" t="s">
        <v>50</v>
      </c>
      <c r="K10" s="16">
        <v>10129.9</v>
      </c>
      <c r="L10" s="22">
        <v>26160</v>
      </c>
      <c r="M10" s="16">
        <v>61.73</v>
      </c>
      <c r="N10" s="16">
        <f t="shared" si="0"/>
        <v>61.731599688510279</v>
      </c>
      <c r="O10" s="15">
        <v>157</v>
      </c>
      <c r="P10" s="10" t="s">
        <v>31</v>
      </c>
      <c r="Q10" s="15">
        <v>89</v>
      </c>
      <c r="R10" s="10">
        <v>45323</v>
      </c>
      <c r="S10" s="10"/>
      <c r="T10" s="17">
        <f t="shared" si="1"/>
        <v>30865</v>
      </c>
      <c r="U10" s="56"/>
      <c r="V10" s="56"/>
      <c r="W10" s="19" t="s">
        <v>94</v>
      </c>
      <c r="X10" s="10">
        <v>45315</v>
      </c>
      <c r="Y10" s="130" t="s">
        <v>54</v>
      </c>
      <c r="Z10" s="130" t="s">
        <v>91</v>
      </c>
      <c r="AA10" s="130" t="s">
        <v>159</v>
      </c>
      <c r="AB10" s="130" t="s">
        <v>149</v>
      </c>
      <c r="AC10" s="130" t="s">
        <v>27</v>
      </c>
      <c r="AD10" s="157"/>
      <c r="AE10" s="10">
        <v>45315</v>
      </c>
      <c r="AF10" s="10">
        <v>45323</v>
      </c>
      <c r="AG10" s="50" t="s">
        <v>63</v>
      </c>
      <c r="AH10" s="13">
        <v>44.8</v>
      </c>
      <c r="AI10" s="13">
        <v>103.33</v>
      </c>
      <c r="AJ10" s="13">
        <v>220</v>
      </c>
      <c r="AK10" s="13"/>
      <c r="AL10" s="210"/>
      <c r="AM10" s="13">
        <v>31.57</v>
      </c>
    </row>
    <row r="11" spans="1:39" s="38" customFormat="1" ht="17.25" customHeight="1" x14ac:dyDescent="0.45">
      <c r="A11" s="80">
        <v>10</v>
      </c>
      <c r="B11" s="71" t="s">
        <v>115</v>
      </c>
      <c r="C11" s="77" t="s">
        <v>189</v>
      </c>
      <c r="D11" s="49" t="s">
        <v>40</v>
      </c>
      <c r="E11" s="28" t="s">
        <v>25</v>
      </c>
      <c r="F11" s="29" t="s">
        <v>24</v>
      </c>
      <c r="G11" s="30" t="s">
        <v>81</v>
      </c>
      <c r="H11" s="42" t="s">
        <v>83</v>
      </c>
      <c r="I11" s="27" t="s">
        <v>506</v>
      </c>
      <c r="J11" s="143" t="s">
        <v>50</v>
      </c>
      <c r="K11" s="31">
        <v>9208</v>
      </c>
      <c r="L11" s="32">
        <v>26192</v>
      </c>
      <c r="M11" s="31">
        <v>61.81</v>
      </c>
      <c r="N11" s="31">
        <f t="shared" si="0"/>
        <v>61.807112348679709</v>
      </c>
      <c r="O11" s="33">
        <v>156</v>
      </c>
      <c r="P11" s="29" t="s">
        <v>31</v>
      </c>
      <c r="Q11" s="33">
        <v>90</v>
      </c>
      <c r="R11" s="29">
        <v>45330</v>
      </c>
      <c r="S11" s="29"/>
      <c r="T11" s="34">
        <f t="shared" si="1"/>
        <v>30905</v>
      </c>
      <c r="U11" s="57"/>
      <c r="V11" s="57"/>
      <c r="W11" s="27" t="s">
        <v>84</v>
      </c>
      <c r="X11" s="29">
        <v>45314</v>
      </c>
      <c r="Y11" s="131" t="s">
        <v>54</v>
      </c>
      <c r="Z11" s="131" t="s">
        <v>86</v>
      </c>
      <c r="AA11" s="131" t="s">
        <v>160</v>
      </c>
      <c r="AB11" s="131" t="s">
        <v>150</v>
      </c>
      <c r="AC11" s="131" t="s">
        <v>27</v>
      </c>
      <c r="AD11" s="35" t="s">
        <v>117</v>
      </c>
      <c r="AE11" s="29">
        <v>45314</v>
      </c>
      <c r="AF11" s="29">
        <v>45330</v>
      </c>
      <c r="AG11" s="104" t="s">
        <v>345</v>
      </c>
      <c r="AH11" s="36">
        <v>44.8</v>
      </c>
      <c r="AI11" s="36">
        <v>111.13</v>
      </c>
      <c r="AJ11" s="36">
        <v>340</v>
      </c>
      <c r="AK11" s="36"/>
      <c r="AL11" s="37">
        <v>385</v>
      </c>
      <c r="AM11" s="36">
        <v>31.57</v>
      </c>
    </row>
    <row r="12" spans="1:39" x14ac:dyDescent="0.45">
      <c r="A12" s="80">
        <v>11</v>
      </c>
      <c r="B12" s="232" t="s">
        <v>137</v>
      </c>
      <c r="C12" s="237" t="s">
        <v>191</v>
      </c>
      <c r="D12" s="48" t="s">
        <v>40</v>
      </c>
      <c r="E12" s="18" t="s">
        <v>25</v>
      </c>
      <c r="F12" s="10" t="s">
        <v>24</v>
      </c>
      <c r="G12" s="24" t="s">
        <v>95</v>
      </c>
      <c r="H12" s="19" t="s">
        <v>99</v>
      </c>
      <c r="I12" s="19" t="s">
        <v>504</v>
      </c>
      <c r="J12" s="42" t="s">
        <v>78</v>
      </c>
      <c r="K12" s="16">
        <v>9521.2999999999993</v>
      </c>
      <c r="L12" s="22">
        <v>23888</v>
      </c>
      <c r="M12" s="16">
        <v>56.37</v>
      </c>
      <c r="N12" s="16">
        <f t="shared" si="0"/>
        <v>56.37020081648064</v>
      </c>
      <c r="O12" s="15">
        <v>155</v>
      </c>
      <c r="P12" s="10" t="s">
        <v>31</v>
      </c>
      <c r="Q12" s="15">
        <v>98</v>
      </c>
      <c r="R12" s="10">
        <v>45350</v>
      </c>
      <c r="S12" s="10"/>
      <c r="T12" s="17">
        <f t="shared" si="1"/>
        <v>28185</v>
      </c>
      <c r="U12" s="56"/>
      <c r="V12" s="56"/>
      <c r="W12" s="19" t="s">
        <v>96</v>
      </c>
      <c r="X12" s="10">
        <v>45317</v>
      </c>
      <c r="Y12" s="130" t="s">
        <v>54</v>
      </c>
      <c r="Z12" s="130" t="s">
        <v>102</v>
      </c>
      <c r="AA12" s="130" t="s">
        <v>290</v>
      </c>
      <c r="AB12" s="130" t="s">
        <v>228</v>
      </c>
      <c r="AC12" s="130" t="s">
        <v>27</v>
      </c>
      <c r="AD12" s="157" t="s">
        <v>141</v>
      </c>
      <c r="AE12" s="10">
        <v>45318</v>
      </c>
      <c r="AF12" s="26">
        <v>45350</v>
      </c>
      <c r="AG12" s="104" t="s">
        <v>345</v>
      </c>
      <c r="AH12" s="13">
        <v>44.8</v>
      </c>
      <c r="AI12" s="13">
        <v>103.33</v>
      </c>
      <c r="AJ12" s="13">
        <v>220</v>
      </c>
      <c r="AK12" s="13"/>
      <c r="AL12" s="210">
        <v>770</v>
      </c>
      <c r="AM12" s="13">
        <v>31.57</v>
      </c>
    </row>
    <row r="13" spans="1:39" x14ac:dyDescent="0.45">
      <c r="A13" s="80">
        <v>12</v>
      </c>
      <c r="B13" s="232"/>
      <c r="C13" s="237"/>
      <c r="D13" s="48" t="s">
        <v>40</v>
      </c>
      <c r="E13" s="18" t="s">
        <v>25</v>
      </c>
      <c r="F13" s="10" t="s">
        <v>24</v>
      </c>
      <c r="G13" s="24" t="s">
        <v>98</v>
      </c>
      <c r="H13" s="19" t="s">
        <v>100</v>
      </c>
      <c r="I13" s="19" t="s">
        <v>506</v>
      </c>
      <c r="J13" s="42" t="s">
        <v>97</v>
      </c>
      <c r="K13" s="16">
        <v>9256.5</v>
      </c>
      <c r="L13" s="22">
        <v>26216</v>
      </c>
      <c r="M13" s="16">
        <v>61.86</v>
      </c>
      <c r="N13" s="16">
        <f t="shared" si="0"/>
        <v>61.863746843806787</v>
      </c>
      <c r="O13" s="15">
        <v>156</v>
      </c>
      <c r="P13" s="10" t="s">
        <v>31</v>
      </c>
      <c r="Q13" s="15">
        <v>99</v>
      </c>
      <c r="R13" s="10">
        <v>45350</v>
      </c>
      <c r="S13" s="10"/>
      <c r="T13" s="17">
        <f t="shared" si="1"/>
        <v>30930</v>
      </c>
      <c r="U13" s="56"/>
      <c r="V13" s="56"/>
      <c r="W13" s="19" t="s">
        <v>101</v>
      </c>
      <c r="X13" s="10">
        <v>45317</v>
      </c>
      <c r="Y13" s="130" t="s">
        <v>54</v>
      </c>
      <c r="Z13" s="130" t="s">
        <v>103</v>
      </c>
      <c r="AA13" s="130" t="s">
        <v>291</v>
      </c>
      <c r="AB13" s="130" t="s">
        <v>229</v>
      </c>
      <c r="AC13" s="130" t="s">
        <v>27</v>
      </c>
      <c r="AD13" s="157"/>
      <c r="AE13" s="10">
        <v>45318</v>
      </c>
      <c r="AF13" s="26">
        <v>45350</v>
      </c>
      <c r="AG13" s="104" t="s">
        <v>345</v>
      </c>
      <c r="AH13" s="13">
        <v>44.8</v>
      </c>
      <c r="AI13" s="13">
        <v>103.33</v>
      </c>
      <c r="AJ13" s="13">
        <v>340</v>
      </c>
      <c r="AK13" s="13"/>
      <c r="AL13" s="210"/>
      <c r="AM13" s="13">
        <v>31.57</v>
      </c>
    </row>
    <row r="14" spans="1:39" x14ac:dyDescent="0.45">
      <c r="A14" s="80">
        <v>13</v>
      </c>
      <c r="B14" s="233" t="s">
        <v>104</v>
      </c>
      <c r="C14" s="225" t="s">
        <v>189</v>
      </c>
      <c r="D14" s="48" t="s">
        <v>40</v>
      </c>
      <c r="E14" s="18" t="s">
        <v>25</v>
      </c>
      <c r="F14" s="10" t="s">
        <v>24</v>
      </c>
      <c r="G14" s="24" t="s">
        <v>105</v>
      </c>
      <c r="H14" s="19" t="s">
        <v>111</v>
      </c>
      <c r="I14" s="19" t="s">
        <v>507</v>
      </c>
      <c r="J14" s="42" t="s">
        <v>50</v>
      </c>
      <c r="K14" s="16">
        <v>9835.7999999999993</v>
      </c>
      <c r="L14" s="22">
        <v>26608</v>
      </c>
      <c r="M14" s="16">
        <v>62.79</v>
      </c>
      <c r="N14" s="16">
        <f t="shared" si="0"/>
        <v>62.788776930882321</v>
      </c>
      <c r="O14" s="15">
        <v>154</v>
      </c>
      <c r="P14" s="10" t="s">
        <v>31</v>
      </c>
      <c r="Q14" s="15">
        <v>91</v>
      </c>
      <c r="R14" s="10">
        <v>45330</v>
      </c>
      <c r="S14" s="10"/>
      <c r="T14" s="17">
        <f t="shared" si="1"/>
        <v>31395</v>
      </c>
      <c r="U14" s="56"/>
      <c r="V14" s="56"/>
      <c r="W14" s="19" t="s">
        <v>106</v>
      </c>
      <c r="X14" s="10">
        <v>45320</v>
      </c>
      <c r="Y14" s="130" t="s">
        <v>54</v>
      </c>
      <c r="Z14" s="130" t="s">
        <v>107</v>
      </c>
      <c r="AA14" s="130" t="s">
        <v>161</v>
      </c>
      <c r="AB14" s="130" t="s">
        <v>151</v>
      </c>
      <c r="AC14" s="130" t="s">
        <v>27</v>
      </c>
      <c r="AD14" s="157" t="s">
        <v>118</v>
      </c>
      <c r="AE14" s="10">
        <v>45321</v>
      </c>
      <c r="AF14" s="10">
        <v>45330</v>
      </c>
      <c r="AG14" s="104" t="s">
        <v>345</v>
      </c>
      <c r="AH14" s="13">
        <v>44.8</v>
      </c>
      <c r="AI14" s="13">
        <v>111.13</v>
      </c>
      <c r="AJ14" s="13">
        <v>510</v>
      </c>
      <c r="AK14" s="13"/>
      <c r="AL14" s="210">
        <v>925</v>
      </c>
      <c r="AM14" s="13">
        <v>31.57</v>
      </c>
    </row>
    <row r="15" spans="1:39" x14ac:dyDescent="0.45">
      <c r="A15" s="80">
        <v>14</v>
      </c>
      <c r="B15" s="233"/>
      <c r="C15" s="225"/>
      <c r="D15" s="48" t="s">
        <v>40</v>
      </c>
      <c r="E15" s="18" t="s">
        <v>25</v>
      </c>
      <c r="F15" s="10" t="s">
        <v>24</v>
      </c>
      <c r="G15" s="24" t="s">
        <v>109</v>
      </c>
      <c r="H15" s="19" t="s">
        <v>112</v>
      </c>
      <c r="I15" s="19" t="s">
        <v>507</v>
      </c>
      <c r="J15" s="42" t="s">
        <v>78</v>
      </c>
      <c r="K15" s="16">
        <v>10350.1</v>
      </c>
      <c r="L15" s="22">
        <v>26144</v>
      </c>
      <c r="M15" s="16">
        <v>61.69</v>
      </c>
      <c r="N15" s="16">
        <f t="shared" si="0"/>
        <v>61.693843358425561</v>
      </c>
      <c r="O15" s="15">
        <v>151</v>
      </c>
      <c r="P15" s="10" t="s">
        <v>31</v>
      </c>
      <c r="Q15" s="15">
        <v>92</v>
      </c>
      <c r="R15" s="10">
        <v>45330</v>
      </c>
      <c r="S15" s="10"/>
      <c r="T15" s="17">
        <f>+M15*600</f>
        <v>37014</v>
      </c>
      <c r="U15" s="56"/>
      <c r="V15" s="56"/>
      <c r="W15" s="19" t="s">
        <v>110</v>
      </c>
      <c r="X15" s="10">
        <v>45320</v>
      </c>
      <c r="Y15" s="130" t="s">
        <v>54</v>
      </c>
      <c r="Z15" s="130" t="s">
        <v>108</v>
      </c>
      <c r="AA15" s="130" t="s">
        <v>162</v>
      </c>
      <c r="AB15" s="130" t="s">
        <v>152</v>
      </c>
      <c r="AC15" s="130" t="s">
        <v>27</v>
      </c>
      <c r="AD15" s="157"/>
      <c r="AE15" s="10">
        <v>45322</v>
      </c>
      <c r="AF15" s="10">
        <v>45330</v>
      </c>
      <c r="AG15" s="104" t="s">
        <v>345</v>
      </c>
      <c r="AH15" s="13">
        <v>44.8</v>
      </c>
      <c r="AI15" s="13">
        <v>103.33</v>
      </c>
      <c r="AJ15" s="13">
        <v>510</v>
      </c>
      <c r="AK15" s="13"/>
      <c r="AL15" s="210"/>
      <c r="AM15" s="13">
        <v>31.57</v>
      </c>
    </row>
    <row r="16" spans="1:39" x14ac:dyDescent="0.45">
      <c r="A16" s="80">
        <v>15</v>
      </c>
      <c r="B16" s="240" t="s">
        <v>119</v>
      </c>
      <c r="C16" s="241" t="s">
        <v>190</v>
      </c>
      <c r="D16" s="48" t="s">
        <v>40</v>
      </c>
      <c r="E16" s="18" t="s">
        <v>120</v>
      </c>
      <c r="F16" s="10" t="s">
        <v>24</v>
      </c>
      <c r="G16" s="24" t="s">
        <v>122</v>
      </c>
      <c r="H16" s="19" t="s">
        <v>128</v>
      </c>
      <c r="I16" s="19" t="s">
        <v>509</v>
      </c>
      <c r="J16" s="42" t="s">
        <v>78</v>
      </c>
      <c r="K16" s="16">
        <v>9549.74</v>
      </c>
      <c r="L16" s="22">
        <v>26064</v>
      </c>
      <c r="M16" s="16">
        <v>61.51</v>
      </c>
      <c r="N16" s="16">
        <f t="shared" si="0"/>
        <v>61.505061708001982</v>
      </c>
      <c r="O16" s="15">
        <v>154</v>
      </c>
      <c r="P16" s="10" t="s">
        <v>31</v>
      </c>
      <c r="Q16" s="15">
        <v>93</v>
      </c>
      <c r="R16" s="10">
        <v>45337</v>
      </c>
      <c r="S16" s="10"/>
      <c r="T16" s="17">
        <f t="shared" ref="T16:T32" si="2">+M16*500</f>
        <v>30755</v>
      </c>
      <c r="U16" s="56"/>
      <c r="V16" s="56"/>
      <c r="W16" s="19" t="s">
        <v>123</v>
      </c>
      <c r="X16" s="10">
        <v>45329</v>
      </c>
      <c r="Y16" s="130" t="s">
        <v>54</v>
      </c>
      <c r="Z16" s="130" t="s">
        <v>121</v>
      </c>
      <c r="AA16" s="130" t="s">
        <v>192</v>
      </c>
      <c r="AB16" s="130" t="s">
        <v>197</v>
      </c>
      <c r="AC16" s="130" t="s">
        <v>27</v>
      </c>
      <c r="AD16" s="157" t="s">
        <v>142</v>
      </c>
      <c r="AE16" s="10">
        <v>45329</v>
      </c>
      <c r="AF16" s="10">
        <v>45337</v>
      </c>
      <c r="AG16" s="50" t="s">
        <v>346</v>
      </c>
      <c r="AH16" s="13">
        <v>54.88</v>
      </c>
      <c r="AI16" s="13">
        <v>121.82</v>
      </c>
      <c r="AJ16" s="13">
        <v>460</v>
      </c>
      <c r="AK16" s="13"/>
      <c r="AL16" s="210">
        <f>955+991.2</f>
        <v>1946.2</v>
      </c>
      <c r="AM16" s="13">
        <v>31.57</v>
      </c>
    </row>
    <row r="17" spans="1:39" x14ac:dyDescent="0.45">
      <c r="A17" s="80">
        <v>16</v>
      </c>
      <c r="B17" s="240"/>
      <c r="C17" s="241"/>
      <c r="D17" s="48" t="s">
        <v>40</v>
      </c>
      <c r="E17" s="18" t="s">
        <v>120</v>
      </c>
      <c r="F17" s="10" t="s">
        <v>24</v>
      </c>
      <c r="G17" s="24" t="s">
        <v>130</v>
      </c>
      <c r="H17" s="19" t="s">
        <v>129</v>
      </c>
      <c r="I17" s="19" t="s">
        <v>507</v>
      </c>
      <c r="J17" s="42" t="s">
        <v>72</v>
      </c>
      <c r="K17" s="16">
        <v>9732.6</v>
      </c>
      <c r="L17" s="22">
        <v>26504</v>
      </c>
      <c r="M17" s="16">
        <v>62.54</v>
      </c>
      <c r="N17" s="16">
        <f t="shared" si="0"/>
        <v>62.543360785331672</v>
      </c>
      <c r="O17" s="15">
        <v>154</v>
      </c>
      <c r="P17" s="10" t="s">
        <v>31</v>
      </c>
      <c r="Q17" s="15">
        <v>94</v>
      </c>
      <c r="R17" s="10">
        <v>45337</v>
      </c>
      <c r="S17" s="10"/>
      <c r="T17" s="17">
        <f t="shared" si="2"/>
        <v>31270</v>
      </c>
      <c r="U17" s="56"/>
      <c r="V17" s="56"/>
      <c r="W17" s="19" t="s">
        <v>124</v>
      </c>
      <c r="X17" s="10">
        <v>45330</v>
      </c>
      <c r="Y17" s="130" t="s">
        <v>54</v>
      </c>
      <c r="Z17" s="130" t="s">
        <v>126</v>
      </c>
      <c r="AA17" s="130" t="s">
        <v>193</v>
      </c>
      <c r="AB17" s="130" t="s">
        <v>198</v>
      </c>
      <c r="AC17" s="130" t="s">
        <v>27</v>
      </c>
      <c r="AD17" s="157"/>
      <c r="AE17" s="10">
        <v>45330</v>
      </c>
      <c r="AF17" s="10">
        <v>45337</v>
      </c>
      <c r="AG17" s="50" t="s">
        <v>346</v>
      </c>
      <c r="AH17" s="13">
        <v>54.88</v>
      </c>
      <c r="AI17" s="238">
        <v>227.61</v>
      </c>
      <c r="AJ17" s="13">
        <v>510</v>
      </c>
      <c r="AK17" s="13"/>
      <c r="AL17" s="210"/>
      <c r="AM17" s="13">
        <v>31.57</v>
      </c>
    </row>
    <row r="18" spans="1:39" x14ac:dyDescent="0.45">
      <c r="A18" s="80">
        <v>17</v>
      </c>
      <c r="B18" s="240"/>
      <c r="C18" s="241"/>
      <c r="D18" s="48" t="s">
        <v>40</v>
      </c>
      <c r="E18" s="18" t="s">
        <v>120</v>
      </c>
      <c r="F18" s="10" t="s">
        <v>24</v>
      </c>
      <c r="G18" s="24" t="s">
        <v>131</v>
      </c>
      <c r="H18" s="19" t="s">
        <v>501</v>
      </c>
      <c r="I18" s="19" t="s">
        <v>507</v>
      </c>
      <c r="J18" s="42" t="s">
        <v>78</v>
      </c>
      <c r="K18" s="16">
        <v>9803.16</v>
      </c>
      <c r="L18" s="22">
        <v>26448</v>
      </c>
      <c r="M18" s="16">
        <v>62.41</v>
      </c>
      <c r="N18" s="16">
        <f t="shared" si="0"/>
        <v>62.411213630035164</v>
      </c>
      <c r="O18" s="15">
        <v>156</v>
      </c>
      <c r="P18" s="10" t="s">
        <v>31</v>
      </c>
      <c r="Q18" s="15">
        <v>95</v>
      </c>
      <c r="R18" s="10">
        <v>45337</v>
      </c>
      <c r="S18" s="10"/>
      <c r="T18" s="17">
        <f t="shared" si="2"/>
        <v>31205</v>
      </c>
      <c r="U18" s="56"/>
      <c r="V18" s="56"/>
      <c r="W18" s="19" t="s">
        <v>125</v>
      </c>
      <c r="X18" s="10">
        <v>45330</v>
      </c>
      <c r="Y18" s="130" t="s">
        <v>54</v>
      </c>
      <c r="Z18" s="130" t="s">
        <v>127</v>
      </c>
      <c r="AA18" s="130" t="s">
        <v>194</v>
      </c>
      <c r="AB18" s="130" t="s">
        <v>199</v>
      </c>
      <c r="AC18" s="130" t="s">
        <v>27</v>
      </c>
      <c r="AD18" s="157"/>
      <c r="AE18" s="10">
        <v>45330</v>
      </c>
      <c r="AF18" s="10">
        <v>45337</v>
      </c>
      <c r="AG18" s="50" t="s">
        <v>346</v>
      </c>
      <c r="AH18" s="13">
        <v>54.88</v>
      </c>
      <c r="AI18" s="238"/>
      <c r="AJ18" s="13">
        <v>510</v>
      </c>
      <c r="AK18" s="13"/>
      <c r="AL18" s="210"/>
      <c r="AM18" s="13">
        <v>31.57</v>
      </c>
    </row>
    <row r="19" spans="1:39" x14ac:dyDescent="0.45">
      <c r="A19" s="80">
        <v>18</v>
      </c>
      <c r="B19" s="240"/>
      <c r="C19" s="241"/>
      <c r="D19" s="48" t="s">
        <v>40</v>
      </c>
      <c r="E19" s="18" t="s">
        <v>120</v>
      </c>
      <c r="F19" s="10" t="s">
        <v>24</v>
      </c>
      <c r="G19" s="24" t="s">
        <v>136</v>
      </c>
      <c r="H19" s="19" t="s">
        <v>139</v>
      </c>
      <c r="I19" s="19" t="s">
        <v>507</v>
      </c>
      <c r="J19" s="42" t="s">
        <v>72</v>
      </c>
      <c r="K19" s="16">
        <v>9697.2099999999991</v>
      </c>
      <c r="L19" s="22">
        <v>26392</v>
      </c>
      <c r="M19" s="16">
        <v>62.28</v>
      </c>
      <c r="N19" s="16">
        <f t="shared" si="0"/>
        <v>62.279066474738656</v>
      </c>
      <c r="O19" s="15">
        <v>151</v>
      </c>
      <c r="P19" s="10" t="s">
        <v>31</v>
      </c>
      <c r="Q19" s="15">
        <v>96</v>
      </c>
      <c r="R19" s="10">
        <v>45337</v>
      </c>
      <c r="S19" s="10"/>
      <c r="T19" s="17">
        <f t="shared" si="2"/>
        <v>31140</v>
      </c>
      <c r="U19" s="56"/>
      <c r="V19" s="56"/>
      <c r="W19" s="19" t="s">
        <v>133</v>
      </c>
      <c r="X19" s="10">
        <v>45331</v>
      </c>
      <c r="Y19" s="130" t="s">
        <v>54</v>
      </c>
      <c r="Z19" s="130" t="s">
        <v>132</v>
      </c>
      <c r="AA19" s="130" t="s">
        <v>195</v>
      </c>
      <c r="AB19" s="130" t="s">
        <v>200</v>
      </c>
      <c r="AC19" s="130" t="s">
        <v>27</v>
      </c>
      <c r="AD19" s="157"/>
      <c r="AE19" s="10">
        <v>45331</v>
      </c>
      <c r="AF19" s="10">
        <v>45337</v>
      </c>
      <c r="AG19" s="50" t="s">
        <v>346</v>
      </c>
      <c r="AH19" s="13">
        <v>54.88</v>
      </c>
      <c r="AI19" s="13">
        <v>105.78</v>
      </c>
      <c r="AJ19" s="13">
        <v>510</v>
      </c>
      <c r="AK19" s="13"/>
      <c r="AL19" s="210"/>
      <c r="AM19" s="13">
        <v>31.57</v>
      </c>
    </row>
    <row r="20" spans="1:39" x14ac:dyDescent="0.45">
      <c r="A20" s="80">
        <v>19</v>
      </c>
      <c r="B20" s="240"/>
      <c r="C20" s="241"/>
      <c r="D20" s="48" t="s">
        <v>40</v>
      </c>
      <c r="E20" s="18" t="s">
        <v>120</v>
      </c>
      <c r="F20" s="10" t="s">
        <v>24</v>
      </c>
      <c r="G20" s="24" t="s">
        <v>138</v>
      </c>
      <c r="H20" s="19" t="s">
        <v>140</v>
      </c>
      <c r="I20" s="19" t="s">
        <v>510</v>
      </c>
      <c r="J20" s="42" t="s">
        <v>78</v>
      </c>
      <c r="K20" s="16">
        <v>9711.2000000000007</v>
      </c>
      <c r="L20" s="22">
        <v>26144</v>
      </c>
      <c r="M20" s="16">
        <v>61.69</v>
      </c>
      <c r="N20" s="16">
        <f t="shared" si="0"/>
        <v>61.693843358425561</v>
      </c>
      <c r="O20" s="15">
        <v>152</v>
      </c>
      <c r="P20" s="10" t="s">
        <v>31</v>
      </c>
      <c r="Q20" s="15">
        <v>97</v>
      </c>
      <c r="R20" s="10">
        <v>45337</v>
      </c>
      <c r="S20" s="10"/>
      <c r="T20" s="17">
        <f t="shared" si="2"/>
        <v>30845</v>
      </c>
      <c r="U20" s="56"/>
      <c r="V20" s="56"/>
      <c r="W20" s="19" t="s">
        <v>134</v>
      </c>
      <c r="X20" s="10">
        <v>45331</v>
      </c>
      <c r="Y20" s="130" t="s">
        <v>54</v>
      </c>
      <c r="Z20" s="130" t="s">
        <v>135</v>
      </c>
      <c r="AA20" s="130" t="s">
        <v>196</v>
      </c>
      <c r="AB20" s="130" t="s">
        <v>201</v>
      </c>
      <c r="AC20" s="130" t="s">
        <v>27</v>
      </c>
      <c r="AD20" s="157"/>
      <c r="AE20" s="10">
        <v>45332</v>
      </c>
      <c r="AF20" s="10">
        <v>45337</v>
      </c>
      <c r="AG20" s="50" t="s">
        <v>346</v>
      </c>
      <c r="AH20" s="13">
        <v>54.88</v>
      </c>
      <c r="AI20" s="13">
        <v>105.78</v>
      </c>
      <c r="AJ20" s="13">
        <v>460</v>
      </c>
      <c r="AK20" s="13"/>
      <c r="AL20" s="210"/>
      <c r="AM20" s="13">
        <v>31.57</v>
      </c>
    </row>
    <row r="21" spans="1:39" x14ac:dyDescent="0.45">
      <c r="A21" s="80">
        <v>20</v>
      </c>
      <c r="B21" s="216" t="s">
        <v>163</v>
      </c>
      <c r="C21" s="235" t="s">
        <v>191</v>
      </c>
      <c r="D21" s="48" t="s">
        <v>169</v>
      </c>
      <c r="E21" s="18" t="s">
        <v>25</v>
      </c>
      <c r="F21" s="10" t="s">
        <v>24</v>
      </c>
      <c r="G21" s="24" t="s">
        <v>164</v>
      </c>
      <c r="H21" s="19" t="s">
        <v>166</v>
      </c>
      <c r="I21" s="19" t="s">
        <v>507</v>
      </c>
      <c r="J21" s="42" t="s">
        <v>165</v>
      </c>
      <c r="K21" s="16">
        <v>10357.4</v>
      </c>
      <c r="L21" s="22">
        <v>26472</v>
      </c>
      <c r="M21" s="16">
        <v>62.47</v>
      </c>
      <c r="N21" s="16">
        <f t="shared" si="0"/>
        <v>62.467848125162234</v>
      </c>
      <c r="O21" s="15">
        <v>153</v>
      </c>
      <c r="P21" s="10" t="s">
        <v>31</v>
      </c>
      <c r="Q21" s="15">
        <v>100</v>
      </c>
      <c r="R21" s="10">
        <v>45350</v>
      </c>
      <c r="S21" s="10"/>
      <c r="T21" s="17">
        <f t="shared" si="2"/>
        <v>31235</v>
      </c>
      <c r="U21" s="56"/>
      <c r="V21" s="56"/>
      <c r="W21" s="19" t="s">
        <v>167</v>
      </c>
      <c r="X21" s="10">
        <v>45338</v>
      </c>
      <c r="Y21" s="130" t="s">
        <v>54</v>
      </c>
      <c r="Z21" s="130" t="s">
        <v>264</v>
      </c>
      <c r="AA21" s="130" t="s">
        <v>284</v>
      </c>
      <c r="AB21" s="130" t="s">
        <v>230</v>
      </c>
      <c r="AC21" s="130" t="s">
        <v>27</v>
      </c>
      <c r="AD21" s="157" t="s">
        <v>168</v>
      </c>
      <c r="AE21" s="10">
        <v>45341</v>
      </c>
      <c r="AF21" s="10">
        <v>45350</v>
      </c>
      <c r="AG21" s="50" t="s">
        <v>215</v>
      </c>
      <c r="AH21" s="13">
        <v>44.8</v>
      </c>
      <c r="AI21" s="23">
        <v>121.83</v>
      </c>
      <c r="AJ21" s="13">
        <v>510</v>
      </c>
      <c r="AK21" s="13"/>
      <c r="AL21" s="210">
        <v>2465</v>
      </c>
      <c r="AM21" s="13">
        <v>31.57</v>
      </c>
    </row>
    <row r="22" spans="1:39" x14ac:dyDescent="0.45">
      <c r="A22" s="80">
        <v>21</v>
      </c>
      <c r="B22" s="216"/>
      <c r="C22" s="235"/>
      <c r="D22" s="48" t="s">
        <v>169</v>
      </c>
      <c r="E22" s="18" t="s">
        <v>25</v>
      </c>
      <c r="F22" s="10" t="s">
        <v>24</v>
      </c>
      <c r="G22" s="19" t="s">
        <v>170</v>
      </c>
      <c r="H22" s="19" t="s">
        <v>182</v>
      </c>
      <c r="I22" s="19" t="s">
        <v>507</v>
      </c>
      <c r="J22" s="42" t="s">
        <v>78</v>
      </c>
      <c r="K22" s="16">
        <v>9981.7999999999993</v>
      </c>
      <c r="L22" s="22">
        <v>26328</v>
      </c>
      <c r="M22" s="16">
        <v>62.13</v>
      </c>
      <c r="N22" s="16">
        <f t="shared" si="0"/>
        <v>62.128041154399796</v>
      </c>
      <c r="O22" s="15">
        <v>156</v>
      </c>
      <c r="P22" s="10" t="s">
        <v>31</v>
      </c>
      <c r="Q22" s="15">
        <v>101</v>
      </c>
      <c r="R22" s="10">
        <v>45350</v>
      </c>
      <c r="S22" s="10"/>
      <c r="T22" s="17">
        <f t="shared" si="2"/>
        <v>31065</v>
      </c>
      <c r="U22" s="56"/>
      <c r="V22" s="56"/>
      <c r="W22" s="19" t="s">
        <v>178</v>
      </c>
      <c r="X22" s="10">
        <v>45338</v>
      </c>
      <c r="Y22" s="130" t="s">
        <v>54</v>
      </c>
      <c r="Z22" s="130" t="s">
        <v>265</v>
      </c>
      <c r="AA22" s="130" t="s">
        <v>285</v>
      </c>
      <c r="AB22" s="130" t="s">
        <v>231</v>
      </c>
      <c r="AC22" s="130" t="s">
        <v>27</v>
      </c>
      <c r="AD22" s="157"/>
      <c r="AE22" s="10">
        <v>45341</v>
      </c>
      <c r="AF22" s="10">
        <v>45350</v>
      </c>
      <c r="AG22" s="50" t="s">
        <v>215</v>
      </c>
      <c r="AH22" s="13">
        <v>44.8</v>
      </c>
      <c r="AI22" s="23">
        <v>121.82</v>
      </c>
      <c r="AJ22" s="13">
        <v>510</v>
      </c>
      <c r="AK22" s="13"/>
      <c r="AL22" s="210"/>
      <c r="AM22" s="13">
        <v>31.57</v>
      </c>
    </row>
    <row r="23" spans="1:39" x14ac:dyDescent="0.45">
      <c r="A23" s="80">
        <v>22</v>
      </c>
      <c r="B23" s="216"/>
      <c r="C23" s="235"/>
      <c r="D23" s="48" t="s">
        <v>169</v>
      </c>
      <c r="E23" s="18" t="s">
        <v>25</v>
      </c>
      <c r="F23" s="10" t="s">
        <v>24</v>
      </c>
      <c r="G23" s="19" t="s">
        <v>171</v>
      </c>
      <c r="H23" s="19" t="s">
        <v>174</v>
      </c>
      <c r="I23" s="19" t="s">
        <v>510</v>
      </c>
      <c r="J23" s="42" t="s">
        <v>30</v>
      </c>
      <c r="K23" s="16">
        <v>9757.7000000000007</v>
      </c>
      <c r="L23" s="22">
        <v>26144</v>
      </c>
      <c r="M23" s="16">
        <v>61.69</v>
      </c>
      <c r="N23" s="16">
        <f t="shared" si="0"/>
        <v>61.693843358425561</v>
      </c>
      <c r="O23" s="15">
        <v>152</v>
      </c>
      <c r="P23" s="10" t="s">
        <v>31</v>
      </c>
      <c r="Q23" s="15">
        <v>102</v>
      </c>
      <c r="R23" s="10">
        <v>45350</v>
      </c>
      <c r="S23" s="10"/>
      <c r="T23" s="17">
        <f t="shared" si="2"/>
        <v>30845</v>
      </c>
      <c r="U23" s="56"/>
      <c r="V23" s="56"/>
      <c r="W23" s="19" t="s">
        <v>172</v>
      </c>
      <c r="X23" s="10">
        <v>45338</v>
      </c>
      <c r="Y23" s="130" t="s">
        <v>54</v>
      </c>
      <c r="Z23" s="130" t="s">
        <v>266</v>
      </c>
      <c r="AA23" s="130" t="s">
        <v>286</v>
      </c>
      <c r="AB23" s="130" t="s">
        <v>232</v>
      </c>
      <c r="AC23" s="130" t="s">
        <v>27</v>
      </c>
      <c r="AD23" s="157"/>
      <c r="AE23" s="10">
        <v>45341</v>
      </c>
      <c r="AF23" s="10">
        <v>45350</v>
      </c>
      <c r="AG23" s="50" t="s">
        <v>215</v>
      </c>
      <c r="AH23" s="13">
        <v>44.8</v>
      </c>
      <c r="AI23" s="23">
        <v>121.82</v>
      </c>
      <c r="AJ23" s="13">
        <v>460</v>
      </c>
      <c r="AK23" s="13"/>
      <c r="AL23" s="210"/>
      <c r="AM23" s="13">
        <v>31.57</v>
      </c>
    </row>
    <row r="24" spans="1:39" x14ac:dyDescent="0.45">
      <c r="A24" s="80">
        <v>23</v>
      </c>
      <c r="B24" s="216"/>
      <c r="C24" s="235"/>
      <c r="D24" s="48" t="s">
        <v>169</v>
      </c>
      <c r="E24" s="18" t="s">
        <v>25</v>
      </c>
      <c r="F24" s="10" t="s">
        <v>24</v>
      </c>
      <c r="G24" s="19" t="s">
        <v>173</v>
      </c>
      <c r="H24" s="19" t="s">
        <v>183</v>
      </c>
      <c r="I24" s="19" t="s">
        <v>510</v>
      </c>
      <c r="J24" s="42" t="s">
        <v>50</v>
      </c>
      <c r="K24" s="16">
        <v>9755.92</v>
      </c>
      <c r="L24" s="22">
        <v>26336</v>
      </c>
      <c r="M24" s="16">
        <v>62.15</v>
      </c>
      <c r="N24" s="16">
        <f t="shared" si="0"/>
        <v>62.146919319442155</v>
      </c>
      <c r="O24" s="15">
        <v>152</v>
      </c>
      <c r="P24" s="10" t="s">
        <v>31</v>
      </c>
      <c r="Q24" s="15">
        <v>103</v>
      </c>
      <c r="R24" s="10">
        <v>45350</v>
      </c>
      <c r="S24" s="10"/>
      <c r="T24" s="17">
        <f t="shared" si="2"/>
        <v>31075</v>
      </c>
      <c r="U24" s="56"/>
      <c r="V24" s="56"/>
      <c r="W24" s="19" t="s">
        <v>175</v>
      </c>
      <c r="X24" s="10">
        <v>45338</v>
      </c>
      <c r="Y24" s="130" t="s">
        <v>54</v>
      </c>
      <c r="Z24" s="130" t="s">
        <v>267</v>
      </c>
      <c r="AA24" s="130" t="s">
        <v>287</v>
      </c>
      <c r="AB24" s="130" t="s">
        <v>233</v>
      </c>
      <c r="AC24" s="130" t="s">
        <v>27</v>
      </c>
      <c r="AD24" s="157"/>
      <c r="AE24" s="10">
        <v>45341</v>
      </c>
      <c r="AF24" s="10">
        <v>45350</v>
      </c>
      <c r="AG24" s="50" t="s">
        <v>215</v>
      </c>
      <c r="AH24" s="13">
        <v>44.8</v>
      </c>
      <c r="AI24" s="23">
        <v>121.82</v>
      </c>
      <c r="AJ24" s="13">
        <v>460</v>
      </c>
      <c r="AK24" s="13"/>
      <c r="AL24" s="210"/>
      <c r="AM24" s="13">
        <v>31.57</v>
      </c>
    </row>
    <row r="25" spans="1:39" x14ac:dyDescent="0.45">
      <c r="A25" s="80">
        <v>24</v>
      </c>
      <c r="B25" s="216"/>
      <c r="C25" s="235"/>
      <c r="D25" s="48" t="s">
        <v>169</v>
      </c>
      <c r="E25" s="18" t="s">
        <v>25</v>
      </c>
      <c r="F25" s="10" t="s">
        <v>24</v>
      </c>
      <c r="G25" s="19" t="s">
        <v>176</v>
      </c>
      <c r="H25" s="19" t="s">
        <v>184</v>
      </c>
      <c r="I25" s="19" t="s">
        <v>506</v>
      </c>
      <c r="J25" s="42" t="s">
        <v>28</v>
      </c>
      <c r="K25" s="16">
        <v>9335.35</v>
      </c>
      <c r="L25" s="22">
        <v>26152</v>
      </c>
      <c r="M25" s="16">
        <v>61.71</v>
      </c>
      <c r="N25" s="16">
        <f t="shared" si="0"/>
        <v>61.71272152346792</v>
      </c>
      <c r="O25" s="15">
        <v>159</v>
      </c>
      <c r="P25" s="10" t="s">
        <v>31</v>
      </c>
      <c r="Q25" s="15">
        <v>104</v>
      </c>
      <c r="R25" s="10">
        <v>45350</v>
      </c>
      <c r="S25" s="10"/>
      <c r="T25" s="17">
        <f t="shared" si="2"/>
        <v>30855</v>
      </c>
      <c r="U25" s="56"/>
      <c r="V25" s="56"/>
      <c r="W25" s="19" t="s">
        <v>177</v>
      </c>
      <c r="X25" s="10">
        <v>45338</v>
      </c>
      <c r="Y25" s="130" t="s">
        <v>54</v>
      </c>
      <c r="Z25" s="130" t="s">
        <v>268</v>
      </c>
      <c r="AA25" s="130" t="s">
        <v>288</v>
      </c>
      <c r="AB25" s="130" t="s">
        <v>234</v>
      </c>
      <c r="AC25" s="130" t="s">
        <v>27</v>
      </c>
      <c r="AD25" s="157"/>
      <c r="AE25" s="10">
        <v>45341</v>
      </c>
      <c r="AF25" s="10">
        <v>45350</v>
      </c>
      <c r="AG25" s="50" t="s">
        <v>215</v>
      </c>
      <c r="AH25" s="13">
        <v>44.8</v>
      </c>
      <c r="AI25" s="23">
        <v>121.82</v>
      </c>
      <c r="AJ25" s="13">
        <v>340</v>
      </c>
      <c r="AK25" s="13"/>
      <c r="AL25" s="210"/>
      <c r="AM25" s="13">
        <v>31.57</v>
      </c>
    </row>
    <row r="26" spans="1:39" x14ac:dyDescent="0.45">
      <c r="A26" s="80">
        <v>25</v>
      </c>
      <c r="B26" s="216"/>
      <c r="C26" s="235"/>
      <c r="D26" s="48" t="s">
        <v>169</v>
      </c>
      <c r="E26" s="18" t="s">
        <v>25</v>
      </c>
      <c r="F26" s="10" t="s">
        <v>24</v>
      </c>
      <c r="G26" s="24" t="s">
        <v>180</v>
      </c>
      <c r="H26" s="19" t="s">
        <v>181</v>
      </c>
      <c r="I26" s="19" t="s">
        <v>507</v>
      </c>
      <c r="J26" s="42" t="s">
        <v>50</v>
      </c>
      <c r="K26" s="16">
        <v>9706.7999999999993</v>
      </c>
      <c r="L26" s="22">
        <v>26392</v>
      </c>
      <c r="M26" s="16">
        <v>62.28</v>
      </c>
      <c r="N26" s="16">
        <f t="shared" si="0"/>
        <v>62.279066474738656</v>
      </c>
      <c r="O26" s="15">
        <v>157</v>
      </c>
      <c r="P26" s="10" t="s">
        <v>31</v>
      </c>
      <c r="Q26" s="15">
        <v>105</v>
      </c>
      <c r="R26" s="10">
        <v>45350</v>
      </c>
      <c r="S26" s="10"/>
      <c r="T26" s="17">
        <f t="shared" si="2"/>
        <v>31140</v>
      </c>
      <c r="U26" s="56"/>
      <c r="V26" s="56"/>
      <c r="W26" s="19" t="s">
        <v>179</v>
      </c>
      <c r="X26" s="10">
        <v>45344</v>
      </c>
      <c r="Y26" s="130" t="s">
        <v>54</v>
      </c>
      <c r="Z26" s="130" t="s">
        <v>269</v>
      </c>
      <c r="AA26" s="130" t="s">
        <v>289</v>
      </c>
      <c r="AB26" s="130" t="s">
        <v>235</v>
      </c>
      <c r="AC26" s="130" t="s">
        <v>27</v>
      </c>
      <c r="AD26" s="157"/>
      <c r="AE26" s="10">
        <v>45345</v>
      </c>
      <c r="AF26" s="10">
        <v>45350</v>
      </c>
      <c r="AG26" s="50" t="s">
        <v>215</v>
      </c>
      <c r="AH26" s="13">
        <v>44.8</v>
      </c>
      <c r="AI26" s="23">
        <v>105.78</v>
      </c>
      <c r="AJ26" s="13">
        <v>510</v>
      </c>
      <c r="AK26" s="13"/>
      <c r="AL26" s="210"/>
      <c r="AM26" s="13">
        <v>31.57</v>
      </c>
    </row>
    <row r="27" spans="1:39" x14ac:dyDescent="0.45">
      <c r="A27" s="80">
        <v>26</v>
      </c>
      <c r="B27" s="214" t="s">
        <v>204</v>
      </c>
      <c r="C27" s="213" t="s">
        <v>224</v>
      </c>
      <c r="D27" s="48" t="s">
        <v>169</v>
      </c>
      <c r="E27" s="18" t="s">
        <v>120</v>
      </c>
      <c r="F27" s="10" t="s">
        <v>24</v>
      </c>
      <c r="G27" s="24" t="s">
        <v>202</v>
      </c>
      <c r="H27" s="19" t="s">
        <v>203</v>
      </c>
      <c r="I27" s="19" t="s">
        <v>507</v>
      </c>
      <c r="J27" s="42" t="s">
        <v>50</v>
      </c>
      <c r="K27" s="16">
        <v>9947.6</v>
      </c>
      <c r="L27" s="22">
        <v>26488</v>
      </c>
      <c r="M27" s="16">
        <v>62.51</v>
      </c>
      <c r="N27" s="16">
        <f t="shared" si="0"/>
        <v>62.505604455246953</v>
      </c>
      <c r="O27" s="15">
        <v>152</v>
      </c>
      <c r="P27" s="10" t="s">
        <v>31</v>
      </c>
      <c r="Q27" s="15">
        <v>106</v>
      </c>
      <c r="R27" s="10">
        <v>45366</v>
      </c>
      <c r="S27" s="10"/>
      <c r="T27" s="17">
        <f t="shared" si="2"/>
        <v>31255</v>
      </c>
      <c r="U27" s="56"/>
      <c r="V27" s="56"/>
      <c r="W27" s="19" t="s">
        <v>205</v>
      </c>
      <c r="X27" s="10">
        <v>45352</v>
      </c>
      <c r="Y27" s="130" t="s">
        <v>54</v>
      </c>
      <c r="Z27" s="130" t="s">
        <v>359</v>
      </c>
      <c r="AA27" s="130"/>
      <c r="AB27" s="130" t="s">
        <v>310</v>
      </c>
      <c r="AC27" s="130" t="s">
        <v>27</v>
      </c>
      <c r="AD27" s="157" t="s">
        <v>278</v>
      </c>
      <c r="AE27" s="10">
        <v>45353</v>
      </c>
      <c r="AF27" s="10">
        <v>45366</v>
      </c>
      <c r="AG27" s="50" t="s">
        <v>215</v>
      </c>
      <c r="AH27" s="13">
        <v>54.88</v>
      </c>
      <c r="AI27" s="23"/>
      <c r="AJ27" s="13">
        <v>510</v>
      </c>
      <c r="AK27" s="13"/>
      <c r="AL27" s="210">
        <f>1140+1176</f>
        <v>2316</v>
      </c>
      <c r="AM27" s="13">
        <v>31.57</v>
      </c>
    </row>
    <row r="28" spans="1:39" x14ac:dyDescent="0.45">
      <c r="A28" s="80">
        <v>27</v>
      </c>
      <c r="B28" s="214"/>
      <c r="C28" s="213"/>
      <c r="D28" s="48" t="s">
        <v>169</v>
      </c>
      <c r="E28" s="18" t="s">
        <v>120</v>
      </c>
      <c r="F28" s="10" t="s">
        <v>24</v>
      </c>
      <c r="G28" s="19" t="s">
        <v>206</v>
      </c>
      <c r="H28" s="19" t="s">
        <v>208</v>
      </c>
      <c r="I28" s="19" t="s">
        <v>506</v>
      </c>
      <c r="J28" s="42" t="s">
        <v>69</v>
      </c>
      <c r="K28" s="16">
        <v>9350</v>
      </c>
      <c r="L28" s="22">
        <v>26248</v>
      </c>
      <c r="M28" s="16">
        <v>61.94</v>
      </c>
      <c r="N28" s="16">
        <f t="shared" si="0"/>
        <v>61.939259503976217</v>
      </c>
      <c r="O28" s="15">
        <v>159</v>
      </c>
      <c r="P28" s="10" t="s">
        <v>31</v>
      </c>
      <c r="Q28" s="15">
        <v>107</v>
      </c>
      <c r="R28" s="10">
        <v>45366</v>
      </c>
      <c r="S28" s="10"/>
      <c r="T28" s="17">
        <f t="shared" si="2"/>
        <v>30970</v>
      </c>
      <c r="U28" s="56"/>
      <c r="V28" s="56"/>
      <c r="W28" s="19" t="s">
        <v>207</v>
      </c>
      <c r="X28" s="10">
        <v>45352</v>
      </c>
      <c r="Y28" s="130" t="s">
        <v>54</v>
      </c>
      <c r="Z28" s="130" t="s">
        <v>360</v>
      </c>
      <c r="AA28" s="130"/>
      <c r="AB28" s="130" t="s">
        <v>311</v>
      </c>
      <c r="AC28" s="130" t="s">
        <v>27</v>
      </c>
      <c r="AD28" s="157"/>
      <c r="AE28" s="10">
        <v>45353</v>
      </c>
      <c r="AF28" s="10">
        <v>45366</v>
      </c>
      <c r="AG28" s="50" t="s">
        <v>215</v>
      </c>
      <c r="AH28" s="13">
        <v>54.88</v>
      </c>
      <c r="AI28" s="23"/>
      <c r="AJ28" s="13">
        <v>340</v>
      </c>
      <c r="AK28" s="13"/>
      <c r="AL28" s="210"/>
      <c r="AM28" s="13">
        <v>31.57</v>
      </c>
    </row>
    <row r="29" spans="1:39" x14ac:dyDescent="0.45">
      <c r="A29" s="80">
        <v>28</v>
      </c>
      <c r="B29" s="214"/>
      <c r="C29" s="213"/>
      <c r="D29" s="48" t="s">
        <v>169</v>
      </c>
      <c r="E29" s="18" t="s">
        <v>120</v>
      </c>
      <c r="F29" s="10" t="s">
        <v>24</v>
      </c>
      <c r="G29" s="24" t="s">
        <v>209</v>
      </c>
      <c r="H29" s="19" t="s">
        <v>211</v>
      </c>
      <c r="I29" s="19" t="s">
        <v>506</v>
      </c>
      <c r="J29" s="42" t="s">
        <v>72</v>
      </c>
      <c r="K29" s="16">
        <v>9282.2999999999993</v>
      </c>
      <c r="L29" s="22">
        <v>26224</v>
      </c>
      <c r="M29" s="16">
        <v>61.88</v>
      </c>
      <c r="N29" s="16">
        <f t="shared" si="0"/>
        <v>61.882625008849139</v>
      </c>
      <c r="O29" s="15">
        <v>154</v>
      </c>
      <c r="P29" s="10" t="s">
        <v>31</v>
      </c>
      <c r="Q29" s="15">
        <v>108</v>
      </c>
      <c r="R29" s="10">
        <v>45366</v>
      </c>
      <c r="S29" s="10"/>
      <c r="T29" s="17">
        <f t="shared" si="2"/>
        <v>30940</v>
      </c>
      <c r="U29" s="56"/>
      <c r="V29" s="56"/>
      <c r="W29" s="19" t="s">
        <v>210</v>
      </c>
      <c r="X29" s="10">
        <v>45352</v>
      </c>
      <c r="Y29" s="130" t="s">
        <v>54</v>
      </c>
      <c r="Z29" s="130" t="s">
        <v>361</v>
      </c>
      <c r="AA29" s="130"/>
      <c r="AB29" s="130" t="s">
        <v>312</v>
      </c>
      <c r="AC29" s="130" t="s">
        <v>27</v>
      </c>
      <c r="AD29" s="157"/>
      <c r="AE29" s="10">
        <v>45353</v>
      </c>
      <c r="AF29" s="10">
        <v>45366</v>
      </c>
      <c r="AG29" s="50" t="s">
        <v>215</v>
      </c>
      <c r="AH29" s="13">
        <v>54.88</v>
      </c>
      <c r="AI29" s="23"/>
      <c r="AJ29" s="13">
        <v>340</v>
      </c>
      <c r="AK29" s="13"/>
      <c r="AL29" s="210"/>
      <c r="AM29" s="13">
        <v>31.57</v>
      </c>
    </row>
    <row r="30" spans="1:39" x14ac:dyDescent="0.45">
      <c r="A30" s="80">
        <v>29</v>
      </c>
      <c r="B30" s="214"/>
      <c r="C30" s="213"/>
      <c r="D30" s="48" t="s">
        <v>169</v>
      </c>
      <c r="E30" s="18" t="s">
        <v>120</v>
      </c>
      <c r="F30" s="10" t="s">
        <v>24</v>
      </c>
      <c r="G30" s="19" t="s">
        <v>212</v>
      </c>
      <c r="H30" s="19" t="s">
        <v>214</v>
      </c>
      <c r="I30" s="19" t="s">
        <v>510</v>
      </c>
      <c r="J30" s="42" t="s">
        <v>78</v>
      </c>
      <c r="K30" s="16">
        <v>10129.5</v>
      </c>
      <c r="L30" s="22">
        <v>26176</v>
      </c>
      <c r="M30" s="16">
        <v>61.77</v>
      </c>
      <c r="N30" s="16">
        <f t="shared" si="0"/>
        <v>61.769356018594998</v>
      </c>
      <c r="O30" s="15">
        <v>155</v>
      </c>
      <c r="P30" s="10" t="s">
        <v>31</v>
      </c>
      <c r="Q30" s="15">
        <v>109</v>
      </c>
      <c r="R30" s="10">
        <v>45366</v>
      </c>
      <c r="S30" s="10"/>
      <c r="T30" s="17">
        <f t="shared" si="2"/>
        <v>30885</v>
      </c>
      <c r="U30" s="56"/>
      <c r="V30" s="56"/>
      <c r="W30" s="19" t="s">
        <v>213</v>
      </c>
      <c r="X30" s="10">
        <v>45352</v>
      </c>
      <c r="Y30" s="130" t="s">
        <v>54</v>
      </c>
      <c r="Z30" s="130" t="s">
        <v>362</v>
      </c>
      <c r="AA30" s="130"/>
      <c r="AB30" s="130" t="s">
        <v>313</v>
      </c>
      <c r="AC30" s="130" t="s">
        <v>27</v>
      </c>
      <c r="AD30" s="157"/>
      <c r="AE30" s="10">
        <v>45353</v>
      </c>
      <c r="AF30" s="10">
        <v>45366</v>
      </c>
      <c r="AG30" s="50" t="s">
        <v>215</v>
      </c>
      <c r="AH30" s="13">
        <v>54.88</v>
      </c>
      <c r="AI30" s="23"/>
      <c r="AJ30" s="13">
        <v>460</v>
      </c>
      <c r="AK30" s="13"/>
      <c r="AL30" s="210"/>
      <c r="AM30" s="13">
        <v>31.57</v>
      </c>
    </row>
    <row r="31" spans="1:39" x14ac:dyDescent="0.45">
      <c r="A31" s="80">
        <v>30</v>
      </c>
      <c r="B31" s="214"/>
      <c r="C31" s="213"/>
      <c r="D31" s="48" t="s">
        <v>169</v>
      </c>
      <c r="E31" s="18" t="s">
        <v>120</v>
      </c>
      <c r="F31" s="10" t="s">
        <v>24</v>
      </c>
      <c r="G31" s="19" t="s">
        <v>216</v>
      </c>
      <c r="H31" s="19" t="s">
        <v>217</v>
      </c>
      <c r="I31" s="19" t="s">
        <v>510</v>
      </c>
      <c r="J31" s="42" t="s">
        <v>218</v>
      </c>
      <c r="K31" s="16">
        <v>10006.1</v>
      </c>
      <c r="L31" s="22">
        <v>26176</v>
      </c>
      <c r="M31" s="16">
        <v>61.77</v>
      </c>
      <c r="N31" s="16">
        <f t="shared" si="0"/>
        <v>61.769356018594998</v>
      </c>
      <c r="O31" s="15">
        <v>153</v>
      </c>
      <c r="P31" s="10" t="s">
        <v>31</v>
      </c>
      <c r="Q31" s="15">
        <v>110</v>
      </c>
      <c r="R31" s="10">
        <v>45366</v>
      </c>
      <c r="S31" s="10"/>
      <c r="T31" s="17">
        <f t="shared" si="2"/>
        <v>30885</v>
      </c>
      <c r="U31" s="56"/>
      <c r="V31" s="56"/>
      <c r="W31" s="19" t="s">
        <v>219</v>
      </c>
      <c r="X31" s="10">
        <v>45352</v>
      </c>
      <c r="Y31" s="130" t="s">
        <v>54</v>
      </c>
      <c r="Z31" s="130" t="s">
        <v>363</v>
      </c>
      <c r="AA31" s="130"/>
      <c r="AB31" s="130" t="s">
        <v>314</v>
      </c>
      <c r="AC31" s="130" t="s">
        <v>27</v>
      </c>
      <c r="AD31" s="157"/>
      <c r="AE31" s="10">
        <v>45355</v>
      </c>
      <c r="AF31" s="10">
        <v>45366</v>
      </c>
      <c r="AG31" s="50" t="s">
        <v>257</v>
      </c>
      <c r="AH31" s="13">
        <v>54.88</v>
      </c>
      <c r="AI31" s="23"/>
      <c r="AJ31" s="13">
        <v>460</v>
      </c>
      <c r="AK31" s="13"/>
      <c r="AL31" s="210"/>
      <c r="AM31" s="13">
        <v>31.57</v>
      </c>
    </row>
    <row r="32" spans="1:39" x14ac:dyDescent="0.45">
      <c r="A32" s="80">
        <v>31</v>
      </c>
      <c r="B32" s="214"/>
      <c r="C32" s="213"/>
      <c r="D32" s="48" t="s">
        <v>169</v>
      </c>
      <c r="E32" s="18" t="s">
        <v>120</v>
      </c>
      <c r="F32" s="10" t="s">
        <v>24</v>
      </c>
      <c r="G32" s="19" t="s">
        <v>220</v>
      </c>
      <c r="H32" s="19" t="s">
        <v>221</v>
      </c>
      <c r="I32" s="19" t="s">
        <v>507</v>
      </c>
      <c r="J32" s="42" t="s">
        <v>50</v>
      </c>
      <c r="K32" s="16">
        <v>9513.7999999999993</v>
      </c>
      <c r="L32" s="22">
        <v>26376</v>
      </c>
      <c r="M32" s="16">
        <v>62.24</v>
      </c>
      <c r="N32" s="16">
        <f t="shared" si="0"/>
        <v>62.241310144653944</v>
      </c>
      <c r="O32" s="15">
        <v>150</v>
      </c>
      <c r="P32" s="10" t="s">
        <v>31</v>
      </c>
      <c r="Q32" s="15">
        <v>111</v>
      </c>
      <c r="R32" s="10">
        <v>45366</v>
      </c>
      <c r="S32" s="10"/>
      <c r="T32" s="17">
        <f t="shared" si="2"/>
        <v>31120</v>
      </c>
      <c r="U32" s="56"/>
      <c r="V32" s="56"/>
      <c r="W32" s="19" t="s">
        <v>222</v>
      </c>
      <c r="X32" s="10">
        <v>45352</v>
      </c>
      <c r="Y32" s="130" t="s">
        <v>54</v>
      </c>
      <c r="Z32" s="130" t="s">
        <v>364</v>
      </c>
      <c r="AA32" s="130"/>
      <c r="AB32" s="130" t="s">
        <v>315</v>
      </c>
      <c r="AC32" s="130" t="s">
        <v>27</v>
      </c>
      <c r="AD32" s="157"/>
      <c r="AE32" s="10">
        <v>45356</v>
      </c>
      <c r="AF32" s="10">
        <v>45366</v>
      </c>
      <c r="AG32" s="50" t="s">
        <v>257</v>
      </c>
      <c r="AH32" s="13">
        <v>54.88</v>
      </c>
      <c r="AI32" s="23"/>
      <c r="AJ32" s="13">
        <v>510</v>
      </c>
      <c r="AK32" s="13"/>
      <c r="AL32" s="210"/>
      <c r="AM32" s="13">
        <v>31.57</v>
      </c>
    </row>
    <row r="33" spans="1:39" x14ac:dyDescent="0.45">
      <c r="A33" s="80">
        <v>32</v>
      </c>
      <c r="B33" s="78" t="s">
        <v>223</v>
      </c>
      <c r="C33" s="78" t="s">
        <v>224</v>
      </c>
      <c r="D33" s="48" t="s">
        <v>47</v>
      </c>
      <c r="E33" s="18" t="s">
        <v>120</v>
      </c>
      <c r="F33" s="10" t="s">
        <v>24</v>
      </c>
      <c r="G33" s="19" t="s">
        <v>225</v>
      </c>
      <c r="H33" s="19" t="s">
        <v>226</v>
      </c>
      <c r="I33" s="19" t="s">
        <v>510</v>
      </c>
      <c r="J33" s="42" t="s">
        <v>30</v>
      </c>
      <c r="K33" s="16">
        <v>9812.7000000000007</v>
      </c>
      <c r="L33" s="22">
        <v>26224</v>
      </c>
      <c r="M33" s="16">
        <v>61.88</v>
      </c>
      <c r="N33" s="16">
        <v>75</v>
      </c>
      <c r="O33" s="15">
        <v>152</v>
      </c>
      <c r="P33" s="10" t="s">
        <v>31</v>
      </c>
      <c r="Q33" s="15">
        <v>112</v>
      </c>
      <c r="R33" s="10">
        <v>45366</v>
      </c>
      <c r="S33" s="10"/>
      <c r="T33" s="17">
        <f>+N33*1200</f>
        <v>90000</v>
      </c>
      <c r="U33" s="56"/>
      <c r="V33" s="56"/>
      <c r="W33" s="19" t="s">
        <v>227</v>
      </c>
      <c r="X33" s="10">
        <v>45357</v>
      </c>
      <c r="Y33" s="130" t="s">
        <v>54</v>
      </c>
      <c r="Z33" s="130" t="s">
        <v>365</v>
      </c>
      <c r="AA33" s="130"/>
      <c r="AB33" s="130" t="s">
        <v>316</v>
      </c>
      <c r="AC33" s="130" t="s">
        <v>27</v>
      </c>
      <c r="AD33" s="15" t="s">
        <v>279</v>
      </c>
      <c r="AE33" s="10">
        <v>45358</v>
      </c>
      <c r="AF33" s="10">
        <v>45366</v>
      </c>
      <c r="AG33" s="103" t="s">
        <v>256</v>
      </c>
      <c r="AH33" s="13">
        <v>54.88</v>
      </c>
      <c r="AI33" s="23"/>
      <c r="AJ33" s="13">
        <v>460</v>
      </c>
      <c r="AK33" s="13"/>
      <c r="AL33" s="23">
        <f>215+252</f>
        <v>467</v>
      </c>
      <c r="AM33" s="13">
        <v>31.57</v>
      </c>
    </row>
    <row r="34" spans="1:39" x14ac:dyDescent="0.45">
      <c r="A34" s="80">
        <v>33</v>
      </c>
      <c r="B34" s="236" t="s">
        <v>236</v>
      </c>
      <c r="C34" s="236" t="s">
        <v>237</v>
      </c>
      <c r="D34" s="48" t="s">
        <v>169</v>
      </c>
      <c r="E34" s="18" t="s">
        <v>25</v>
      </c>
      <c r="F34" s="10" t="s">
        <v>24</v>
      </c>
      <c r="G34" s="19" t="s">
        <v>238</v>
      </c>
      <c r="H34" s="19" t="s">
        <v>239</v>
      </c>
      <c r="I34" s="19" t="s">
        <v>506</v>
      </c>
      <c r="J34" s="42" t="s">
        <v>97</v>
      </c>
      <c r="K34" s="16">
        <v>9286</v>
      </c>
      <c r="L34" s="22">
        <v>26088</v>
      </c>
      <c r="M34" s="16">
        <v>61.56</v>
      </c>
      <c r="N34" s="16">
        <f t="shared" ref="N34:N39" si="3">+L34/423.77</f>
        <v>61.56169620312906</v>
      </c>
      <c r="O34" s="15">
        <v>154</v>
      </c>
      <c r="P34" s="10" t="s">
        <v>31</v>
      </c>
      <c r="Q34" s="15">
        <v>113</v>
      </c>
      <c r="R34" s="10">
        <v>45371</v>
      </c>
      <c r="S34" s="11">
        <f>+T34/L34</f>
        <v>1.1798528058877644</v>
      </c>
      <c r="T34" s="17">
        <f>+M34*500</f>
        <v>30780</v>
      </c>
      <c r="U34" s="56"/>
      <c r="V34" s="56"/>
      <c r="W34" s="19" t="s">
        <v>247</v>
      </c>
      <c r="X34" s="10">
        <v>45364</v>
      </c>
      <c r="Y34" s="130" t="s">
        <v>54</v>
      </c>
      <c r="Z34" s="130" t="s">
        <v>419</v>
      </c>
      <c r="AA34" s="130"/>
      <c r="AB34" s="130" t="s">
        <v>317</v>
      </c>
      <c r="AC34" s="130" t="s">
        <v>27</v>
      </c>
      <c r="AD34" s="157" t="s">
        <v>305</v>
      </c>
      <c r="AE34" s="10">
        <v>45364</v>
      </c>
      <c r="AF34" s="10">
        <v>45371</v>
      </c>
      <c r="AG34" s="50" t="s">
        <v>257</v>
      </c>
      <c r="AH34" s="39">
        <v>44.8</v>
      </c>
      <c r="AI34" s="23"/>
      <c r="AJ34" s="13">
        <v>340</v>
      </c>
      <c r="AK34" s="13"/>
      <c r="AL34" s="223">
        <v>2465</v>
      </c>
      <c r="AM34" s="13">
        <v>31.57</v>
      </c>
    </row>
    <row r="35" spans="1:39" x14ac:dyDescent="0.45">
      <c r="A35" s="80">
        <v>34</v>
      </c>
      <c r="B35" s="236"/>
      <c r="C35" s="236"/>
      <c r="D35" s="48" t="s">
        <v>169</v>
      </c>
      <c r="E35" s="18" t="s">
        <v>25</v>
      </c>
      <c r="F35" s="10" t="s">
        <v>24</v>
      </c>
      <c r="G35" s="19" t="s">
        <v>240</v>
      </c>
      <c r="H35" s="19" t="s">
        <v>241</v>
      </c>
      <c r="I35" s="19" t="s">
        <v>510</v>
      </c>
      <c r="J35" s="42" t="s">
        <v>78</v>
      </c>
      <c r="K35" s="16">
        <v>9693.11</v>
      </c>
      <c r="L35" s="22">
        <v>26256</v>
      </c>
      <c r="M35" s="16">
        <v>61.96</v>
      </c>
      <c r="N35" s="16">
        <f t="shared" si="3"/>
        <v>61.958137669018576</v>
      </c>
      <c r="O35" s="15">
        <v>152</v>
      </c>
      <c r="P35" s="10" t="s">
        <v>31</v>
      </c>
      <c r="Q35" s="15">
        <v>114</v>
      </c>
      <c r="R35" s="10">
        <v>45371</v>
      </c>
      <c r="S35" s="11">
        <f t="shared" ref="S35:S55" si="4">+T35/L35</f>
        <v>1.1799207800121876</v>
      </c>
      <c r="T35" s="17">
        <f t="shared" ref="T35:T48" si="5">+M35*500</f>
        <v>30980</v>
      </c>
      <c r="U35" s="56"/>
      <c r="V35" s="56"/>
      <c r="W35" s="19" t="s">
        <v>246</v>
      </c>
      <c r="X35" s="10">
        <v>45364</v>
      </c>
      <c r="Y35" s="130" t="s">
        <v>54</v>
      </c>
      <c r="Z35" s="130" t="s">
        <v>420</v>
      </c>
      <c r="AA35" s="130"/>
      <c r="AB35" s="130" t="s">
        <v>318</v>
      </c>
      <c r="AC35" s="130" t="s">
        <v>27</v>
      </c>
      <c r="AD35" s="157"/>
      <c r="AE35" s="10">
        <v>45364</v>
      </c>
      <c r="AF35" s="10">
        <v>45371</v>
      </c>
      <c r="AG35" s="50" t="s">
        <v>257</v>
      </c>
      <c r="AH35" s="39">
        <v>44.8</v>
      </c>
      <c r="AI35" s="23"/>
      <c r="AJ35" s="13">
        <v>460</v>
      </c>
      <c r="AK35" s="13"/>
      <c r="AL35" s="223"/>
      <c r="AM35" s="13">
        <v>31.57</v>
      </c>
    </row>
    <row r="36" spans="1:39" x14ac:dyDescent="0.45">
      <c r="A36" s="80">
        <v>35</v>
      </c>
      <c r="B36" s="236"/>
      <c r="C36" s="236"/>
      <c r="D36" s="48" t="s">
        <v>169</v>
      </c>
      <c r="E36" s="18" t="s">
        <v>25</v>
      </c>
      <c r="F36" s="10" t="s">
        <v>24</v>
      </c>
      <c r="G36" s="19" t="s">
        <v>242</v>
      </c>
      <c r="H36" s="19" t="s">
        <v>243</v>
      </c>
      <c r="I36" s="19" t="s">
        <v>510</v>
      </c>
      <c r="J36" s="42" t="s">
        <v>28</v>
      </c>
      <c r="K36" s="16">
        <v>9716.9</v>
      </c>
      <c r="L36" s="22">
        <v>26400</v>
      </c>
      <c r="M36" s="16">
        <v>62.3</v>
      </c>
      <c r="N36" s="16">
        <f t="shared" si="3"/>
        <v>62.297944639781015</v>
      </c>
      <c r="O36" s="15">
        <v>152</v>
      </c>
      <c r="P36" s="10" t="s">
        <v>31</v>
      </c>
      <c r="Q36" s="15">
        <v>115</v>
      </c>
      <c r="R36" s="10">
        <v>45371</v>
      </c>
      <c r="S36" s="11">
        <f t="shared" si="4"/>
        <v>1.1799242424242424</v>
      </c>
      <c r="T36" s="17">
        <f t="shared" si="5"/>
        <v>31150</v>
      </c>
      <c r="U36" s="56"/>
      <c r="V36" s="56"/>
      <c r="W36" s="19" t="s">
        <v>248</v>
      </c>
      <c r="X36" s="10">
        <v>45364</v>
      </c>
      <c r="Y36" s="130" t="s">
        <v>54</v>
      </c>
      <c r="Z36" s="130" t="s">
        <v>421</v>
      </c>
      <c r="AA36" s="130"/>
      <c r="AB36" s="130" t="s">
        <v>319</v>
      </c>
      <c r="AC36" s="130" t="s">
        <v>27</v>
      </c>
      <c r="AD36" s="157"/>
      <c r="AE36" s="10">
        <v>45364</v>
      </c>
      <c r="AF36" s="10">
        <v>45371</v>
      </c>
      <c r="AG36" s="50" t="s">
        <v>257</v>
      </c>
      <c r="AH36" s="39">
        <v>44.8</v>
      </c>
      <c r="AI36" s="23"/>
      <c r="AJ36" s="13">
        <v>460</v>
      </c>
      <c r="AK36" s="13"/>
      <c r="AL36" s="223"/>
      <c r="AM36" s="13">
        <v>31.57</v>
      </c>
    </row>
    <row r="37" spans="1:39" x14ac:dyDescent="0.45">
      <c r="A37" s="80">
        <v>36</v>
      </c>
      <c r="B37" s="236"/>
      <c r="C37" s="236"/>
      <c r="D37" s="48" t="s">
        <v>169</v>
      </c>
      <c r="E37" s="18" t="s">
        <v>25</v>
      </c>
      <c r="F37" s="10" t="s">
        <v>24</v>
      </c>
      <c r="G37" s="19" t="s">
        <v>244</v>
      </c>
      <c r="H37" s="19" t="s">
        <v>253</v>
      </c>
      <c r="I37" s="19" t="s">
        <v>507</v>
      </c>
      <c r="J37" s="42" t="s">
        <v>50</v>
      </c>
      <c r="K37" s="16">
        <v>9564.7999999999993</v>
      </c>
      <c r="L37" s="22">
        <v>26624</v>
      </c>
      <c r="M37" s="16">
        <v>62.83</v>
      </c>
      <c r="N37" s="16">
        <f t="shared" si="3"/>
        <v>62.826533260967039</v>
      </c>
      <c r="O37" s="15">
        <v>152</v>
      </c>
      <c r="P37" s="10" t="s">
        <v>31</v>
      </c>
      <c r="Q37" s="15">
        <v>116</v>
      </c>
      <c r="R37" s="10">
        <v>45371</v>
      </c>
      <c r="S37" s="11">
        <f t="shared" si="4"/>
        <v>1.1799504206730769</v>
      </c>
      <c r="T37" s="17">
        <f t="shared" si="5"/>
        <v>31415</v>
      </c>
      <c r="U37" s="56"/>
      <c r="V37" s="56"/>
      <c r="W37" s="19" t="s">
        <v>245</v>
      </c>
      <c r="X37" s="10">
        <v>45364</v>
      </c>
      <c r="Y37" s="130" t="s">
        <v>54</v>
      </c>
      <c r="Z37" s="130" t="s">
        <v>422</v>
      </c>
      <c r="AA37" s="130"/>
      <c r="AB37" s="130" t="s">
        <v>320</v>
      </c>
      <c r="AC37" s="130" t="s">
        <v>27</v>
      </c>
      <c r="AD37" s="157"/>
      <c r="AE37" s="10">
        <v>45365</v>
      </c>
      <c r="AF37" s="10">
        <v>45371</v>
      </c>
      <c r="AG37" s="50" t="s">
        <v>258</v>
      </c>
      <c r="AH37" s="39">
        <v>44.8</v>
      </c>
      <c r="AI37" s="23"/>
      <c r="AJ37" s="13">
        <v>510</v>
      </c>
      <c r="AK37" s="13"/>
      <c r="AL37" s="223"/>
      <c r="AM37" s="13">
        <v>31.57</v>
      </c>
    </row>
    <row r="38" spans="1:39" x14ac:dyDescent="0.45">
      <c r="A38" s="80">
        <v>37</v>
      </c>
      <c r="B38" s="236"/>
      <c r="C38" s="236"/>
      <c r="D38" s="48" t="s">
        <v>169</v>
      </c>
      <c r="E38" s="18" t="s">
        <v>25</v>
      </c>
      <c r="F38" s="10" t="s">
        <v>24</v>
      </c>
      <c r="G38" s="19" t="s">
        <v>249</v>
      </c>
      <c r="H38" s="19" t="s">
        <v>251</v>
      </c>
      <c r="I38" s="19" t="s">
        <v>504</v>
      </c>
      <c r="J38" s="42" t="s">
        <v>218</v>
      </c>
      <c r="K38" s="16">
        <v>9843.1</v>
      </c>
      <c r="L38" s="22">
        <v>26112</v>
      </c>
      <c r="M38" s="16">
        <v>61.62</v>
      </c>
      <c r="N38" s="16">
        <f t="shared" si="3"/>
        <v>61.618330698256131</v>
      </c>
      <c r="O38" s="15">
        <v>152</v>
      </c>
      <c r="P38" s="10" t="s">
        <v>31</v>
      </c>
      <c r="Q38" s="15">
        <v>117</v>
      </c>
      <c r="R38" s="10">
        <v>45371</v>
      </c>
      <c r="S38" s="11">
        <f t="shared" si="4"/>
        <v>1.1799172794117647</v>
      </c>
      <c r="T38" s="17">
        <f t="shared" si="5"/>
        <v>30810</v>
      </c>
      <c r="U38" s="56"/>
      <c r="V38" s="56"/>
      <c r="W38" s="19" t="s">
        <v>252</v>
      </c>
      <c r="X38" s="10">
        <v>45365</v>
      </c>
      <c r="Y38" s="130" t="s">
        <v>54</v>
      </c>
      <c r="Z38" s="130" t="s">
        <v>423</v>
      </c>
      <c r="AA38" s="130"/>
      <c r="AB38" s="130" t="s">
        <v>321</v>
      </c>
      <c r="AC38" s="130" t="s">
        <v>27</v>
      </c>
      <c r="AD38" s="157"/>
      <c r="AE38" s="10">
        <v>45365</v>
      </c>
      <c r="AF38" s="10">
        <v>45371</v>
      </c>
      <c r="AG38" s="50" t="s">
        <v>258</v>
      </c>
      <c r="AH38" s="39">
        <v>44.8</v>
      </c>
      <c r="AI38" s="23"/>
      <c r="AJ38" s="13">
        <v>220</v>
      </c>
      <c r="AK38" s="13"/>
      <c r="AL38" s="223"/>
      <c r="AM38" s="13">
        <v>31.57</v>
      </c>
    </row>
    <row r="39" spans="1:39" x14ac:dyDescent="0.45">
      <c r="A39" s="80">
        <v>38</v>
      </c>
      <c r="B39" s="236"/>
      <c r="C39" s="236"/>
      <c r="D39" s="48" t="s">
        <v>169</v>
      </c>
      <c r="E39" s="18" t="s">
        <v>25</v>
      </c>
      <c r="F39" s="10" t="s">
        <v>24</v>
      </c>
      <c r="G39" s="19" t="s">
        <v>250</v>
      </c>
      <c r="H39" s="19" t="s">
        <v>254</v>
      </c>
      <c r="I39" s="19" t="s">
        <v>507</v>
      </c>
      <c r="J39" s="42" t="s">
        <v>78</v>
      </c>
      <c r="K39" s="16">
        <v>9724.5</v>
      </c>
      <c r="L39" s="22">
        <v>26544</v>
      </c>
      <c r="M39" s="16">
        <v>62.64</v>
      </c>
      <c r="N39" s="16">
        <f t="shared" si="3"/>
        <v>62.637751610543461</v>
      </c>
      <c r="O39" s="15">
        <v>156</v>
      </c>
      <c r="P39" s="10" t="s">
        <v>31</v>
      </c>
      <c r="Q39" s="15">
        <v>118</v>
      </c>
      <c r="R39" s="10">
        <v>45371</v>
      </c>
      <c r="S39" s="11">
        <f t="shared" si="4"/>
        <v>1.1799276672694394</v>
      </c>
      <c r="T39" s="17">
        <f t="shared" si="5"/>
        <v>31320</v>
      </c>
      <c r="U39" s="56"/>
      <c r="V39" s="56"/>
      <c r="W39" s="19" t="s">
        <v>255</v>
      </c>
      <c r="X39" s="10">
        <v>45365</v>
      </c>
      <c r="Y39" s="130" t="s">
        <v>54</v>
      </c>
      <c r="Z39" s="130" t="s">
        <v>424</v>
      </c>
      <c r="AA39" s="130"/>
      <c r="AB39" s="130" t="s">
        <v>322</v>
      </c>
      <c r="AC39" s="130" t="s">
        <v>27</v>
      </c>
      <c r="AD39" s="157"/>
      <c r="AE39" s="10">
        <v>45365</v>
      </c>
      <c r="AF39" s="10">
        <v>45371</v>
      </c>
      <c r="AG39" s="50" t="s">
        <v>258</v>
      </c>
      <c r="AH39" s="39">
        <v>44.8</v>
      </c>
      <c r="AI39" s="23"/>
      <c r="AJ39" s="13">
        <v>510</v>
      </c>
      <c r="AK39" s="13"/>
      <c r="AL39" s="223"/>
      <c r="AM39" s="13">
        <v>31.57</v>
      </c>
    </row>
    <row r="40" spans="1:39" x14ac:dyDescent="0.45">
      <c r="A40" s="80">
        <v>39</v>
      </c>
      <c r="B40" s="47" t="s">
        <v>259</v>
      </c>
      <c r="C40" s="47" t="s">
        <v>260</v>
      </c>
      <c r="D40" s="48" t="s">
        <v>47</v>
      </c>
      <c r="E40" s="18" t="s">
        <v>120</v>
      </c>
      <c r="F40" s="10" t="s">
        <v>24</v>
      </c>
      <c r="G40" s="19" t="s">
        <v>262</v>
      </c>
      <c r="H40" s="19" t="s">
        <v>275</v>
      </c>
      <c r="I40" s="19" t="s">
        <v>507</v>
      </c>
      <c r="J40" s="42" t="s">
        <v>218</v>
      </c>
      <c r="K40" s="16">
        <v>9490.5</v>
      </c>
      <c r="L40" s="22">
        <v>26496</v>
      </c>
      <c r="M40" s="16">
        <v>62.52</v>
      </c>
      <c r="N40" s="16">
        <v>75</v>
      </c>
      <c r="O40" s="15">
        <v>153</v>
      </c>
      <c r="P40" s="10" t="s">
        <v>31</v>
      </c>
      <c r="Q40" s="15">
        <v>119</v>
      </c>
      <c r="R40" s="10">
        <v>45375</v>
      </c>
      <c r="S40" s="11">
        <f t="shared" si="4"/>
        <v>3.3967391304347827</v>
      </c>
      <c r="T40" s="17">
        <f>+N40*1200</f>
        <v>90000</v>
      </c>
      <c r="U40" s="56"/>
      <c r="V40" s="56"/>
      <c r="W40" s="19" t="s">
        <v>274</v>
      </c>
      <c r="X40" s="10">
        <v>45366</v>
      </c>
      <c r="Y40" s="130" t="s">
        <v>54</v>
      </c>
      <c r="Z40" s="130" t="s">
        <v>425</v>
      </c>
      <c r="AA40" s="130"/>
      <c r="AB40" s="130" t="s">
        <v>323</v>
      </c>
      <c r="AC40" s="130" t="s">
        <v>27</v>
      </c>
      <c r="AD40" s="15" t="s">
        <v>355</v>
      </c>
      <c r="AE40" s="10">
        <v>45366</v>
      </c>
      <c r="AF40" s="10">
        <v>45375</v>
      </c>
      <c r="AG40" s="103" t="s">
        <v>256</v>
      </c>
      <c r="AH40" s="13">
        <v>54.88</v>
      </c>
      <c r="AI40" s="23"/>
      <c r="AJ40" s="13">
        <v>510</v>
      </c>
      <c r="AK40" s="13"/>
      <c r="AL40" s="40">
        <f>215+252</f>
        <v>467</v>
      </c>
      <c r="AM40" s="13">
        <v>31.57</v>
      </c>
    </row>
    <row r="41" spans="1:39" x14ac:dyDescent="0.45">
      <c r="A41" s="80">
        <v>40</v>
      </c>
      <c r="B41" s="234" t="s">
        <v>261</v>
      </c>
      <c r="C41" s="234" t="s">
        <v>260</v>
      </c>
      <c r="D41" s="48" t="s">
        <v>169</v>
      </c>
      <c r="E41" s="18" t="s">
        <v>120</v>
      </c>
      <c r="F41" s="10" t="s">
        <v>24</v>
      </c>
      <c r="G41" s="19" t="s">
        <v>276</v>
      </c>
      <c r="H41" s="19" t="s">
        <v>277</v>
      </c>
      <c r="I41" s="19" t="s">
        <v>506</v>
      </c>
      <c r="J41" s="42" t="s">
        <v>97</v>
      </c>
      <c r="K41" s="16">
        <v>9243.5</v>
      </c>
      <c r="L41" s="22">
        <v>26040</v>
      </c>
      <c r="M41" s="16">
        <v>61.45</v>
      </c>
      <c r="N41" s="16">
        <f t="shared" ref="N41:N68" si="6">+L41/423.77</f>
        <v>61.448427212874911</v>
      </c>
      <c r="O41" s="15">
        <v>155</v>
      </c>
      <c r="P41" s="10" t="s">
        <v>31</v>
      </c>
      <c r="Q41" s="15">
        <v>120</v>
      </c>
      <c r="R41" s="10">
        <v>45375</v>
      </c>
      <c r="S41" s="11">
        <f t="shared" si="4"/>
        <v>1.1799155145929339</v>
      </c>
      <c r="T41" s="17">
        <f t="shared" si="5"/>
        <v>30725</v>
      </c>
      <c r="U41" s="56"/>
      <c r="V41" s="56"/>
      <c r="W41" s="19" t="s">
        <v>273</v>
      </c>
      <c r="X41" s="10">
        <v>45366</v>
      </c>
      <c r="Y41" s="130" t="s">
        <v>54</v>
      </c>
      <c r="Z41" s="130" t="s">
        <v>426</v>
      </c>
      <c r="AA41" s="130"/>
      <c r="AB41" s="130" t="s">
        <v>324</v>
      </c>
      <c r="AC41" s="130" t="s">
        <v>27</v>
      </c>
      <c r="AD41" s="157" t="s">
        <v>356</v>
      </c>
      <c r="AE41" s="10">
        <v>45369</v>
      </c>
      <c r="AF41" s="10">
        <v>45375</v>
      </c>
      <c r="AG41" s="50" t="s">
        <v>258</v>
      </c>
      <c r="AH41" s="13">
        <v>54.88</v>
      </c>
      <c r="AI41" s="23"/>
      <c r="AJ41" s="13">
        <v>340</v>
      </c>
      <c r="AK41" s="13"/>
      <c r="AL41" s="223">
        <f>400+436.8</f>
        <v>836.8</v>
      </c>
      <c r="AM41" s="13">
        <v>31.57</v>
      </c>
    </row>
    <row r="42" spans="1:39" x14ac:dyDescent="0.45">
      <c r="A42" s="80">
        <v>41</v>
      </c>
      <c r="B42" s="234"/>
      <c r="C42" s="234"/>
      <c r="D42" s="48" t="s">
        <v>169</v>
      </c>
      <c r="E42" s="18" t="s">
        <v>120</v>
      </c>
      <c r="F42" s="10" t="s">
        <v>24</v>
      </c>
      <c r="G42" s="19" t="s">
        <v>263</v>
      </c>
      <c r="H42" s="19" t="s">
        <v>271</v>
      </c>
      <c r="I42" s="19" t="s">
        <v>510</v>
      </c>
      <c r="J42" s="42" t="s">
        <v>270</v>
      </c>
      <c r="K42" s="16">
        <v>9875.7999999999993</v>
      </c>
      <c r="L42" s="22">
        <v>26608</v>
      </c>
      <c r="M42" s="16">
        <v>62.79</v>
      </c>
      <c r="N42" s="16">
        <f t="shared" si="6"/>
        <v>62.788776930882321</v>
      </c>
      <c r="O42" s="15">
        <v>152</v>
      </c>
      <c r="P42" s="10" t="s">
        <v>31</v>
      </c>
      <c r="Q42" s="15">
        <v>121</v>
      </c>
      <c r="R42" s="10">
        <v>45375</v>
      </c>
      <c r="S42" s="11">
        <f t="shared" si="4"/>
        <v>1.1799082982561635</v>
      </c>
      <c r="T42" s="17">
        <f t="shared" si="5"/>
        <v>31395</v>
      </c>
      <c r="U42" s="56"/>
      <c r="V42" s="56"/>
      <c r="W42" s="19" t="s">
        <v>272</v>
      </c>
      <c r="X42" s="10">
        <v>45366</v>
      </c>
      <c r="Y42" s="130" t="s">
        <v>54</v>
      </c>
      <c r="Z42" s="130" t="s">
        <v>427</v>
      </c>
      <c r="AA42" s="130"/>
      <c r="AB42" s="130" t="s">
        <v>325</v>
      </c>
      <c r="AC42" s="130" t="s">
        <v>27</v>
      </c>
      <c r="AD42" s="157"/>
      <c r="AE42" s="10">
        <v>45366</v>
      </c>
      <c r="AF42" s="10">
        <v>45375</v>
      </c>
      <c r="AG42" s="50" t="s">
        <v>258</v>
      </c>
      <c r="AH42" s="13">
        <v>54.88</v>
      </c>
      <c r="AI42" s="23"/>
      <c r="AJ42" s="13">
        <v>460</v>
      </c>
      <c r="AK42" s="13"/>
      <c r="AL42" s="223"/>
      <c r="AM42" s="13">
        <v>31.57</v>
      </c>
    </row>
    <row r="43" spans="1:39" ht="15" customHeight="1" x14ac:dyDescent="0.45">
      <c r="A43" s="80">
        <v>42</v>
      </c>
      <c r="B43" s="227" t="s">
        <v>280</v>
      </c>
      <c r="C43" s="228" t="s">
        <v>392</v>
      </c>
      <c r="D43" s="48" t="s">
        <v>169</v>
      </c>
      <c r="E43" s="18" t="s">
        <v>25</v>
      </c>
      <c r="F43" s="10" t="s">
        <v>24</v>
      </c>
      <c r="G43" s="19" t="s">
        <v>282</v>
      </c>
      <c r="H43" s="19" t="s">
        <v>283</v>
      </c>
      <c r="I43" s="19" t="s">
        <v>504</v>
      </c>
      <c r="J43" s="42" t="s">
        <v>293</v>
      </c>
      <c r="K43" s="16">
        <v>9575.5</v>
      </c>
      <c r="L43" s="22">
        <v>25712</v>
      </c>
      <c r="M43" s="16">
        <v>60.67</v>
      </c>
      <c r="N43" s="16">
        <f t="shared" si="6"/>
        <v>60.674422446138237</v>
      </c>
      <c r="O43" s="15">
        <v>150</v>
      </c>
      <c r="P43" s="10" t="s">
        <v>31</v>
      </c>
      <c r="Q43" s="15">
        <v>122</v>
      </c>
      <c r="R43" s="10">
        <v>45387</v>
      </c>
      <c r="S43" s="45">
        <f t="shared" si="4"/>
        <v>1.1797993154947106</v>
      </c>
      <c r="T43" s="17">
        <f t="shared" si="5"/>
        <v>30335</v>
      </c>
      <c r="U43" s="56"/>
      <c r="V43" s="56"/>
      <c r="W43" s="19" t="s">
        <v>298</v>
      </c>
      <c r="X43" s="10">
        <v>45371</v>
      </c>
      <c r="Y43" s="21" t="s">
        <v>54</v>
      </c>
      <c r="Z43" s="130" t="s">
        <v>470</v>
      </c>
      <c r="AA43" s="130"/>
      <c r="AB43" s="130" t="s">
        <v>453</v>
      </c>
      <c r="AC43" s="130" t="s">
        <v>27</v>
      </c>
      <c r="AD43" s="157" t="s">
        <v>352</v>
      </c>
      <c r="AE43" s="10">
        <v>45371</v>
      </c>
      <c r="AF43" s="10">
        <v>45387</v>
      </c>
      <c r="AG43" s="50" t="s">
        <v>281</v>
      </c>
      <c r="AH43" s="13">
        <v>43.7</v>
      </c>
      <c r="AI43" s="23"/>
      <c r="AJ43" s="13">
        <v>220</v>
      </c>
      <c r="AK43" s="13"/>
      <c r="AL43" s="223">
        <f>2465+34.5</f>
        <v>2499.5</v>
      </c>
      <c r="AM43" s="13">
        <v>31.57</v>
      </c>
    </row>
    <row r="44" spans="1:39" ht="15" customHeight="1" x14ac:dyDescent="0.45">
      <c r="A44" s="80">
        <v>43</v>
      </c>
      <c r="B44" s="227"/>
      <c r="C44" s="228"/>
      <c r="D44" s="48" t="s">
        <v>169</v>
      </c>
      <c r="E44" s="18" t="s">
        <v>25</v>
      </c>
      <c r="F44" s="10" t="s">
        <v>24</v>
      </c>
      <c r="G44" s="19" t="s">
        <v>292</v>
      </c>
      <c r="H44" s="19" t="s">
        <v>309</v>
      </c>
      <c r="I44" s="19" t="s">
        <v>506</v>
      </c>
      <c r="J44" s="42" t="s">
        <v>50</v>
      </c>
      <c r="K44" s="16">
        <v>9281</v>
      </c>
      <c r="L44" s="22">
        <v>26192</v>
      </c>
      <c r="M44" s="16">
        <v>61.81</v>
      </c>
      <c r="N44" s="16">
        <f t="shared" si="6"/>
        <v>61.807112348679709</v>
      </c>
      <c r="O44" s="15">
        <v>153</v>
      </c>
      <c r="P44" s="10" t="s">
        <v>31</v>
      </c>
      <c r="Q44" s="15">
        <v>123</v>
      </c>
      <c r="R44" s="10">
        <v>45387</v>
      </c>
      <c r="S44" s="45">
        <f t="shared" si="4"/>
        <v>1.1799404398289555</v>
      </c>
      <c r="T44" s="17">
        <f t="shared" si="5"/>
        <v>30905</v>
      </c>
      <c r="U44" s="56"/>
      <c r="V44" s="56"/>
      <c r="W44" s="19" t="s">
        <v>299</v>
      </c>
      <c r="X44" s="10">
        <v>45371</v>
      </c>
      <c r="Y44" s="130" t="s">
        <v>54</v>
      </c>
      <c r="Z44" s="130" t="s">
        <v>471</v>
      </c>
      <c r="AA44" s="130"/>
      <c r="AB44" s="130" t="s">
        <v>480</v>
      </c>
      <c r="AC44" s="130" t="s">
        <v>27</v>
      </c>
      <c r="AD44" s="157"/>
      <c r="AE44" s="10">
        <v>45372</v>
      </c>
      <c r="AF44" s="10">
        <v>45387</v>
      </c>
      <c r="AG44" s="50" t="s">
        <v>281</v>
      </c>
      <c r="AH44" s="13">
        <v>43.7</v>
      </c>
      <c r="AI44" s="23"/>
      <c r="AJ44" s="13">
        <v>340</v>
      </c>
      <c r="AK44" s="13"/>
      <c r="AL44" s="223"/>
      <c r="AM44" s="13">
        <v>31.57</v>
      </c>
    </row>
    <row r="45" spans="1:39" ht="15" customHeight="1" x14ac:dyDescent="0.45">
      <c r="A45" s="80">
        <v>44</v>
      </c>
      <c r="B45" s="227"/>
      <c r="C45" s="228"/>
      <c r="D45" s="48" t="s">
        <v>169</v>
      </c>
      <c r="E45" s="18" t="s">
        <v>25</v>
      </c>
      <c r="F45" s="10" t="s">
        <v>24</v>
      </c>
      <c r="G45" s="19" t="s">
        <v>294</v>
      </c>
      <c r="H45" s="19" t="s">
        <v>308</v>
      </c>
      <c r="I45" s="19" t="s">
        <v>507</v>
      </c>
      <c r="J45" s="42" t="s">
        <v>28</v>
      </c>
      <c r="K45" s="16">
        <v>9407.9</v>
      </c>
      <c r="L45" s="22">
        <v>26256</v>
      </c>
      <c r="M45" s="16">
        <v>61.96</v>
      </c>
      <c r="N45" s="16">
        <f t="shared" si="6"/>
        <v>61.958137669018576</v>
      </c>
      <c r="O45" s="15">
        <v>152</v>
      </c>
      <c r="P45" s="10" t="s">
        <v>31</v>
      </c>
      <c r="Q45" s="15">
        <v>124</v>
      </c>
      <c r="R45" s="10">
        <v>45387</v>
      </c>
      <c r="S45" s="45">
        <f t="shared" si="4"/>
        <v>1.1799207800121876</v>
      </c>
      <c r="T45" s="17">
        <f t="shared" si="5"/>
        <v>30980</v>
      </c>
      <c r="U45" s="56"/>
      <c r="V45" s="56"/>
      <c r="W45" s="19" t="s">
        <v>300</v>
      </c>
      <c r="X45" s="10">
        <v>45371</v>
      </c>
      <c r="Y45" s="130" t="s">
        <v>54</v>
      </c>
      <c r="Z45" s="130" t="s">
        <v>472</v>
      </c>
      <c r="AA45" s="130"/>
      <c r="AB45" s="130" t="s">
        <v>481</v>
      </c>
      <c r="AC45" s="130" t="s">
        <v>27</v>
      </c>
      <c r="AD45" s="157"/>
      <c r="AE45" s="10">
        <v>45373</v>
      </c>
      <c r="AF45" s="10">
        <v>45387</v>
      </c>
      <c r="AG45" s="50" t="s">
        <v>281</v>
      </c>
      <c r="AH45" s="13">
        <v>43.7</v>
      </c>
      <c r="AI45" s="23"/>
      <c r="AJ45" s="13">
        <v>510</v>
      </c>
      <c r="AK45" s="13"/>
      <c r="AL45" s="223"/>
      <c r="AM45" s="13">
        <v>31.57</v>
      </c>
    </row>
    <row r="46" spans="1:39" ht="15" customHeight="1" x14ac:dyDescent="0.45">
      <c r="A46" s="80">
        <v>45</v>
      </c>
      <c r="B46" s="227"/>
      <c r="C46" s="228"/>
      <c r="D46" s="48" t="s">
        <v>169</v>
      </c>
      <c r="E46" s="18" t="s">
        <v>25</v>
      </c>
      <c r="F46" s="10" t="s">
        <v>24</v>
      </c>
      <c r="G46" s="19" t="s">
        <v>295</v>
      </c>
      <c r="H46" s="19" t="s">
        <v>304</v>
      </c>
      <c r="I46" s="19" t="s">
        <v>507</v>
      </c>
      <c r="J46" s="42" t="s">
        <v>97</v>
      </c>
      <c r="K46" s="16">
        <v>9538.9</v>
      </c>
      <c r="L46" s="22">
        <v>26504</v>
      </c>
      <c r="M46" s="16">
        <v>62.54</v>
      </c>
      <c r="N46" s="16">
        <f t="shared" si="6"/>
        <v>62.543360785331672</v>
      </c>
      <c r="O46" s="15">
        <v>152</v>
      </c>
      <c r="P46" s="10" t="s">
        <v>31</v>
      </c>
      <c r="Q46" s="15">
        <v>125</v>
      </c>
      <c r="R46" s="10">
        <v>45387</v>
      </c>
      <c r="S46" s="45">
        <f t="shared" si="4"/>
        <v>1.1798219136734078</v>
      </c>
      <c r="T46" s="17">
        <f t="shared" si="5"/>
        <v>31270</v>
      </c>
      <c r="U46" s="56"/>
      <c r="V46" s="56"/>
      <c r="W46" s="19" t="s">
        <v>301</v>
      </c>
      <c r="X46" s="10">
        <v>45371</v>
      </c>
      <c r="Y46" s="130" t="s">
        <v>54</v>
      </c>
      <c r="Z46" s="130" t="s">
        <v>473</v>
      </c>
      <c r="AA46" s="130"/>
      <c r="AB46" s="130" t="s">
        <v>482</v>
      </c>
      <c r="AC46" s="130" t="s">
        <v>27</v>
      </c>
      <c r="AD46" s="157"/>
      <c r="AE46" s="10">
        <v>45373</v>
      </c>
      <c r="AF46" s="10">
        <v>45387</v>
      </c>
      <c r="AG46" s="50" t="s">
        <v>281</v>
      </c>
      <c r="AH46" s="13">
        <v>43.7</v>
      </c>
      <c r="AI46" s="23"/>
      <c r="AJ46" s="13">
        <v>510</v>
      </c>
      <c r="AK46" s="13"/>
      <c r="AL46" s="223"/>
      <c r="AM46" s="13">
        <v>31.57</v>
      </c>
    </row>
    <row r="47" spans="1:39" ht="15" customHeight="1" x14ac:dyDescent="0.45">
      <c r="A47" s="80">
        <v>46</v>
      </c>
      <c r="B47" s="227"/>
      <c r="C47" s="228"/>
      <c r="D47" s="48" t="s">
        <v>169</v>
      </c>
      <c r="E47" s="18" t="s">
        <v>25</v>
      </c>
      <c r="F47" s="10" t="s">
        <v>24</v>
      </c>
      <c r="G47" s="19" t="s">
        <v>296</v>
      </c>
      <c r="H47" s="19" t="s">
        <v>307</v>
      </c>
      <c r="I47" s="19" t="s">
        <v>507</v>
      </c>
      <c r="J47" s="42" t="s">
        <v>270</v>
      </c>
      <c r="K47" s="16">
        <v>10051</v>
      </c>
      <c r="L47" s="22">
        <v>26656</v>
      </c>
      <c r="M47" s="16">
        <v>62.9</v>
      </c>
      <c r="N47" s="16">
        <f t="shared" si="6"/>
        <v>62.90204592113647</v>
      </c>
      <c r="O47" s="15">
        <v>152</v>
      </c>
      <c r="P47" s="10" t="s">
        <v>31</v>
      </c>
      <c r="Q47" s="15">
        <v>126</v>
      </c>
      <c r="R47" s="10">
        <v>45387</v>
      </c>
      <c r="S47" s="45">
        <f t="shared" si="4"/>
        <v>1.1798469387755102</v>
      </c>
      <c r="T47" s="17">
        <f t="shared" si="5"/>
        <v>31450</v>
      </c>
      <c r="U47" s="56"/>
      <c r="V47" s="56"/>
      <c r="W47" s="19" t="s">
        <v>302</v>
      </c>
      <c r="X47" s="10">
        <v>45371</v>
      </c>
      <c r="Y47" s="130" t="s">
        <v>54</v>
      </c>
      <c r="Z47" s="130" t="s">
        <v>474</v>
      </c>
      <c r="AA47" s="130"/>
      <c r="AB47" s="130" t="s">
        <v>483</v>
      </c>
      <c r="AC47" s="130" t="s">
        <v>54</v>
      </c>
      <c r="AD47" s="157"/>
      <c r="AE47" s="10">
        <v>45373</v>
      </c>
      <c r="AF47" s="10">
        <v>45387</v>
      </c>
      <c r="AG47" s="50" t="s">
        <v>281</v>
      </c>
      <c r="AH47" s="13">
        <v>43.7</v>
      </c>
      <c r="AI47" s="23"/>
      <c r="AJ47" s="13">
        <v>460</v>
      </c>
      <c r="AK47" s="13">
        <v>110.8</v>
      </c>
      <c r="AL47" s="223"/>
      <c r="AM47" s="13">
        <v>31.57</v>
      </c>
    </row>
    <row r="48" spans="1:39" ht="15" customHeight="1" x14ac:dyDescent="0.45">
      <c r="A48" s="80">
        <v>47</v>
      </c>
      <c r="B48" s="227"/>
      <c r="C48" s="228"/>
      <c r="D48" s="48" t="s">
        <v>169</v>
      </c>
      <c r="E48" s="18" t="s">
        <v>25</v>
      </c>
      <c r="F48" s="10" t="s">
        <v>24</v>
      </c>
      <c r="G48" s="19" t="s">
        <v>297</v>
      </c>
      <c r="H48" s="19" t="s">
        <v>306</v>
      </c>
      <c r="I48" s="19" t="s">
        <v>510</v>
      </c>
      <c r="J48" s="42" t="s">
        <v>69</v>
      </c>
      <c r="K48" s="16">
        <v>10014.799999999999</v>
      </c>
      <c r="L48" s="22">
        <v>26592</v>
      </c>
      <c r="M48" s="16">
        <v>62.75</v>
      </c>
      <c r="N48" s="16">
        <f t="shared" si="6"/>
        <v>62.751020600797602</v>
      </c>
      <c r="O48" s="15">
        <v>152</v>
      </c>
      <c r="P48" s="10" t="s">
        <v>31</v>
      </c>
      <c r="Q48" s="15">
        <v>127</v>
      </c>
      <c r="R48" s="10">
        <v>45387</v>
      </c>
      <c r="S48" s="45">
        <f t="shared" si="4"/>
        <v>1.1798661251504212</v>
      </c>
      <c r="T48" s="17">
        <f t="shared" si="5"/>
        <v>31375</v>
      </c>
      <c r="U48" s="56"/>
      <c r="V48" s="56"/>
      <c r="W48" s="19" t="s">
        <v>303</v>
      </c>
      <c r="X48" s="10">
        <v>45371</v>
      </c>
      <c r="Y48" s="130" t="s">
        <v>54</v>
      </c>
      <c r="Z48" s="130" t="s">
        <v>475</v>
      </c>
      <c r="AA48" s="130"/>
      <c r="AB48" s="130" t="s">
        <v>484</v>
      </c>
      <c r="AC48" s="130" t="s">
        <v>54</v>
      </c>
      <c r="AD48" s="157"/>
      <c r="AE48" s="10">
        <v>45373</v>
      </c>
      <c r="AF48" s="10">
        <v>45387</v>
      </c>
      <c r="AG48" s="50" t="s">
        <v>281</v>
      </c>
      <c r="AH48" s="13">
        <v>43.7</v>
      </c>
      <c r="AI48" s="23"/>
      <c r="AJ48" s="13">
        <v>460</v>
      </c>
      <c r="AK48" s="13">
        <v>110.8</v>
      </c>
      <c r="AL48" s="223"/>
      <c r="AM48" s="13">
        <v>31.57</v>
      </c>
    </row>
    <row r="49" spans="1:39" ht="15" customHeight="1" x14ac:dyDescent="0.45">
      <c r="A49" s="80">
        <v>48</v>
      </c>
      <c r="B49" s="226" t="s">
        <v>326</v>
      </c>
      <c r="C49" s="226" t="s">
        <v>327</v>
      </c>
      <c r="D49" s="48" t="s">
        <v>169</v>
      </c>
      <c r="E49" s="18" t="s">
        <v>25</v>
      </c>
      <c r="F49" s="10" t="s">
        <v>24</v>
      </c>
      <c r="G49" s="19" t="s">
        <v>339</v>
      </c>
      <c r="H49" s="19" t="s">
        <v>342</v>
      </c>
      <c r="I49" s="19" t="s">
        <v>511</v>
      </c>
      <c r="J49" s="42" t="s">
        <v>78</v>
      </c>
      <c r="K49" s="16">
        <v>9264.5</v>
      </c>
      <c r="L49" s="22">
        <v>25576</v>
      </c>
      <c r="M49" s="16">
        <v>60.35</v>
      </c>
      <c r="N49" s="16">
        <f t="shared" si="6"/>
        <v>60.353493640418151</v>
      </c>
      <c r="O49" s="15">
        <v>152</v>
      </c>
      <c r="P49" s="10" t="s">
        <v>31</v>
      </c>
      <c r="Q49" s="15">
        <v>128</v>
      </c>
      <c r="R49" s="10">
        <v>45387</v>
      </c>
      <c r="S49" s="45">
        <f t="shared" si="4"/>
        <v>1.1798170159524555</v>
      </c>
      <c r="T49" s="17">
        <f t="shared" ref="T49:T68" si="7">+M49*500</f>
        <v>30175</v>
      </c>
      <c r="U49" s="56"/>
      <c r="V49" s="56"/>
      <c r="W49" s="19" t="s">
        <v>334</v>
      </c>
      <c r="X49" s="10">
        <v>45378</v>
      </c>
      <c r="Y49" s="130" t="s">
        <v>54</v>
      </c>
      <c r="Z49" s="130" t="s">
        <v>329</v>
      </c>
      <c r="AA49" s="130"/>
      <c r="AB49" s="130" t="s">
        <v>485</v>
      </c>
      <c r="AC49" s="130" t="s">
        <v>54</v>
      </c>
      <c r="AD49" s="157" t="s">
        <v>328</v>
      </c>
      <c r="AE49" s="10">
        <v>45378</v>
      </c>
      <c r="AF49" s="10">
        <v>45387</v>
      </c>
      <c r="AG49" s="50" t="s">
        <v>281</v>
      </c>
      <c r="AH49" s="13">
        <v>43.7</v>
      </c>
      <c r="AI49" s="23"/>
      <c r="AJ49" s="13">
        <v>510</v>
      </c>
      <c r="AK49" s="13">
        <v>110.8</v>
      </c>
      <c r="AL49" s="223">
        <f>2080+17.25</f>
        <v>2097.25</v>
      </c>
      <c r="AM49" s="13">
        <v>31.57</v>
      </c>
    </row>
    <row r="50" spans="1:39" ht="15" customHeight="1" x14ac:dyDescent="0.45">
      <c r="A50" s="80">
        <v>49</v>
      </c>
      <c r="B50" s="226"/>
      <c r="C50" s="226"/>
      <c r="D50" s="48" t="s">
        <v>169</v>
      </c>
      <c r="E50" s="18" t="s">
        <v>25</v>
      </c>
      <c r="F50" s="10" t="s">
        <v>24</v>
      </c>
      <c r="G50" s="19" t="s">
        <v>340</v>
      </c>
      <c r="H50" s="19" t="s">
        <v>341</v>
      </c>
      <c r="I50" s="19" t="s">
        <v>510</v>
      </c>
      <c r="J50" s="42" t="s">
        <v>50</v>
      </c>
      <c r="K50" s="16">
        <v>9627.9</v>
      </c>
      <c r="L50" s="22">
        <v>26576</v>
      </c>
      <c r="M50" s="16">
        <v>62.71</v>
      </c>
      <c r="N50" s="16">
        <f t="shared" si="6"/>
        <v>62.713264270712891</v>
      </c>
      <c r="O50" s="15">
        <v>152</v>
      </c>
      <c r="P50" s="10" t="s">
        <v>31</v>
      </c>
      <c r="Q50" s="15">
        <v>129</v>
      </c>
      <c r="R50" s="10">
        <v>45387</v>
      </c>
      <c r="S50" s="45">
        <f t="shared" si="4"/>
        <v>1.1798239012642986</v>
      </c>
      <c r="T50" s="17">
        <f t="shared" si="7"/>
        <v>31355</v>
      </c>
      <c r="U50" s="56"/>
      <c r="V50" s="56"/>
      <c r="W50" s="19" t="s">
        <v>335</v>
      </c>
      <c r="X50" s="10">
        <v>45378</v>
      </c>
      <c r="Y50" s="130" t="s">
        <v>54</v>
      </c>
      <c r="Z50" s="130" t="s">
        <v>330</v>
      </c>
      <c r="AA50" s="130"/>
      <c r="AB50" s="130" t="s">
        <v>486</v>
      </c>
      <c r="AC50" s="130" t="s">
        <v>27</v>
      </c>
      <c r="AD50" s="157"/>
      <c r="AE50" s="10">
        <v>45378</v>
      </c>
      <c r="AF50" s="10">
        <v>45387</v>
      </c>
      <c r="AG50" s="50" t="s">
        <v>281</v>
      </c>
      <c r="AH50" s="13">
        <v>43.7</v>
      </c>
      <c r="AI50" s="23"/>
      <c r="AJ50" s="13">
        <v>510</v>
      </c>
      <c r="AK50" s="13"/>
      <c r="AL50" s="223"/>
      <c r="AM50" s="13">
        <v>31.57</v>
      </c>
    </row>
    <row r="51" spans="1:39" ht="15" customHeight="1" x14ac:dyDescent="0.45">
      <c r="A51" s="80">
        <v>50</v>
      </c>
      <c r="B51" s="226"/>
      <c r="C51" s="226"/>
      <c r="D51" s="48" t="s">
        <v>169</v>
      </c>
      <c r="E51" s="18" t="s">
        <v>25</v>
      </c>
      <c r="F51" s="10" t="s">
        <v>24</v>
      </c>
      <c r="G51" s="19" t="s">
        <v>343</v>
      </c>
      <c r="H51" s="19" t="s">
        <v>344</v>
      </c>
      <c r="I51" s="19" t="s">
        <v>507</v>
      </c>
      <c r="J51" s="42" t="s">
        <v>69</v>
      </c>
      <c r="K51" s="16">
        <v>9678</v>
      </c>
      <c r="L51" s="22">
        <v>26280</v>
      </c>
      <c r="M51" s="16">
        <v>62.01</v>
      </c>
      <c r="N51" s="16">
        <f t="shared" si="6"/>
        <v>62.014772164145647</v>
      </c>
      <c r="O51" s="15">
        <v>152</v>
      </c>
      <c r="P51" s="10" t="s">
        <v>31</v>
      </c>
      <c r="Q51" s="15">
        <v>130</v>
      </c>
      <c r="R51" s="10">
        <v>45387</v>
      </c>
      <c r="S51" s="45">
        <f t="shared" si="4"/>
        <v>1.1797945205479452</v>
      </c>
      <c r="T51" s="17">
        <f t="shared" si="7"/>
        <v>31005</v>
      </c>
      <c r="U51" s="56"/>
      <c r="V51" s="56"/>
      <c r="W51" s="19" t="s">
        <v>336</v>
      </c>
      <c r="X51" s="10">
        <v>45378</v>
      </c>
      <c r="Y51" s="130" t="s">
        <v>54</v>
      </c>
      <c r="Z51" s="130" t="s">
        <v>331</v>
      </c>
      <c r="AA51" s="130"/>
      <c r="AB51" s="130" t="s">
        <v>487</v>
      </c>
      <c r="AC51" s="130" t="s">
        <v>27</v>
      </c>
      <c r="AD51" s="157"/>
      <c r="AE51" s="10">
        <v>45378</v>
      </c>
      <c r="AF51" s="10">
        <v>45387</v>
      </c>
      <c r="AG51" s="50" t="s">
        <v>347</v>
      </c>
      <c r="AH51" s="13">
        <v>43.7</v>
      </c>
      <c r="AI51" s="23"/>
      <c r="AJ51" s="13">
        <v>460</v>
      </c>
      <c r="AK51" s="13"/>
      <c r="AL51" s="223"/>
      <c r="AM51" s="13">
        <v>31.57</v>
      </c>
    </row>
    <row r="52" spans="1:39" ht="15" customHeight="1" x14ac:dyDescent="0.45">
      <c r="A52" s="80">
        <v>51</v>
      </c>
      <c r="B52" s="226"/>
      <c r="C52" s="226"/>
      <c r="D52" s="48" t="s">
        <v>169</v>
      </c>
      <c r="E52" s="18" t="s">
        <v>25</v>
      </c>
      <c r="F52" s="10" t="s">
        <v>24</v>
      </c>
      <c r="G52" s="19" t="s">
        <v>353</v>
      </c>
      <c r="H52" s="19" t="s">
        <v>354</v>
      </c>
      <c r="I52" s="19" t="s">
        <v>504</v>
      </c>
      <c r="J52" s="42" t="s">
        <v>293</v>
      </c>
      <c r="K52" s="16">
        <v>9613.7000000000007</v>
      </c>
      <c r="L52" s="22">
        <v>26096</v>
      </c>
      <c r="M52" s="16">
        <v>61.58</v>
      </c>
      <c r="N52" s="16">
        <f t="shared" si="6"/>
        <v>61.580574368171419</v>
      </c>
      <c r="O52" s="15">
        <v>157</v>
      </c>
      <c r="P52" s="10" t="s">
        <v>31</v>
      </c>
      <c r="Q52" s="15">
        <v>131</v>
      </c>
      <c r="R52" s="10">
        <v>45387</v>
      </c>
      <c r="S52" s="45">
        <f t="shared" si="4"/>
        <v>1.1798743102391172</v>
      </c>
      <c r="T52" s="17">
        <f t="shared" si="7"/>
        <v>30790</v>
      </c>
      <c r="U52" s="56"/>
      <c r="V52" s="56"/>
      <c r="W52" s="19" t="s">
        <v>337</v>
      </c>
      <c r="X52" s="10">
        <v>45378</v>
      </c>
      <c r="Y52" s="130" t="s">
        <v>54</v>
      </c>
      <c r="Z52" s="130" t="s">
        <v>332</v>
      </c>
      <c r="AA52" s="130"/>
      <c r="AB52" s="130" t="s">
        <v>488</v>
      </c>
      <c r="AC52" s="130" t="s">
        <v>27</v>
      </c>
      <c r="AD52" s="157"/>
      <c r="AE52" s="10">
        <v>45379</v>
      </c>
      <c r="AF52" s="10">
        <v>45387</v>
      </c>
      <c r="AG52" s="50" t="s">
        <v>347</v>
      </c>
      <c r="AH52" s="13">
        <v>43.7</v>
      </c>
      <c r="AI52" s="23"/>
      <c r="AJ52" s="13">
        <v>220</v>
      </c>
      <c r="AK52" s="13"/>
      <c r="AL52" s="223"/>
      <c r="AM52" s="13">
        <v>31.57</v>
      </c>
    </row>
    <row r="53" spans="1:39" ht="15" customHeight="1" x14ac:dyDescent="0.45">
      <c r="A53" s="80">
        <v>52</v>
      </c>
      <c r="B53" s="226"/>
      <c r="C53" s="226"/>
      <c r="D53" s="48" t="s">
        <v>169</v>
      </c>
      <c r="E53" s="18" t="s">
        <v>25</v>
      </c>
      <c r="F53" s="10" t="s">
        <v>24</v>
      </c>
      <c r="G53" s="20" t="s">
        <v>357</v>
      </c>
      <c r="H53" s="19" t="s">
        <v>358</v>
      </c>
      <c r="I53" s="19" t="s">
        <v>504</v>
      </c>
      <c r="J53" s="42" t="s">
        <v>218</v>
      </c>
      <c r="K53" s="16">
        <v>9690</v>
      </c>
      <c r="L53" s="22">
        <v>26208</v>
      </c>
      <c r="M53" s="16">
        <v>61.84</v>
      </c>
      <c r="N53" s="16">
        <f t="shared" si="6"/>
        <v>61.844868678764428</v>
      </c>
      <c r="O53" s="15">
        <v>152</v>
      </c>
      <c r="P53" s="10" t="s">
        <v>31</v>
      </c>
      <c r="Q53" s="15">
        <v>132</v>
      </c>
      <c r="R53" s="10">
        <v>45387</v>
      </c>
      <c r="S53" s="45">
        <f t="shared" si="4"/>
        <v>1.1797924297924298</v>
      </c>
      <c r="T53" s="17">
        <f t="shared" si="7"/>
        <v>30920</v>
      </c>
      <c r="U53" s="56"/>
      <c r="V53" s="56"/>
      <c r="W53" s="19" t="s">
        <v>338</v>
      </c>
      <c r="X53" s="10">
        <v>45378</v>
      </c>
      <c r="Y53" s="130" t="s">
        <v>54</v>
      </c>
      <c r="Z53" s="130" t="s">
        <v>333</v>
      </c>
      <c r="AA53" s="130"/>
      <c r="AB53" s="130" t="s">
        <v>489</v>
      </c>
      <c r="AC53" s="130" t="s">
        <v>27</v>
      </c>
      <c r="AD53" s="157"/>
      <c r="AE53" s="10">
        <v>45379</v>
      </c>
      <c r="AF53" s="10">
        <v>45387</v>
      </c>
      <c r="AG53" s="50" t="s">
        <v>347</v>
      </c>
      <c r="AH53" s="13">
        <v>43.7</v>
      </c>
      <c r="AI53" s="23"/>
      <c r="AJ53" s="13">
        <v>220</v>
      </c>
      <c r="AK53" s="13"/>
      <c r="AL53" s="223"/>
      <c r="AM53" s="13">
        <v>31.57</v>
      </c>
    </row>
    <row r="54" spans="1:39" ht="15" customHeight="1" x14ac:dyDescent="0.45">
      <c r="A54" s="80">
        <v>53</v>
      </c>
      <c r="B54" s="239" t="s">
        <v>366</v>
      </c>
      <c r="C54" s="239" t="s">
        <v>367</v>
      </c>
      <c r="D54" s="48" t="s">
        <v>169</v>
      </c>
      <c r="E54" s="18" t="s">
        <v>120</v>
      </c>
      <c r="F54" s="10" t="s">
        <v>24</v>
      </c>
      <c r="G54" s="20" t="s">
        <v>368</v>
      </c>
      <c r="H54" s="19" t="s">
        <v>376</v>
      </c>
      <c r="I54" s="19" t="s">
        <v>506</v>
      </c>
      <c r="J54" s="42" t="s">
        <v>377</v>
      </c>
      <c r="K54" s="16">
        <v>9265</v>
      </c>
      <c r="L54" s="22">
        <v>26144</v>
      </c>
      <c r="M54" s="16">
        <v>61.69</v>
      </c>
      <c r="N54" s="16">
        <f t="shared" si="6"/>
        <v>61.693843358425561</v>
      </c>
      <c r="O54" s="15">
        <v>152</v>
      </c>
      <c r="P54" s="10" t="s">
        <v>31</v>
      </c>
      <c r="Q54" s="15">
        <v>133</v>
      </c>
      <c r="R54" s="10">
        <v>45390</v>
      </c>
      <c r="S54" s="45">
        <f t="shared" si="4"/>
        <v>1.1798118115055078</v>
      </c>
      <c r="T54" s="17">
        <f t="shared" si="7"/>
        <v>30845</v>
      </c>
      <c r="U54" s="56"/>
      <c r="V54" s="56"/>
      <c r="W54" s="19" t="s">
        <v>374</v>
      </c>
      <c r="X54" s="10">
        <v>45383</v>
      </c>
      <c r="Y54" s="130" t="s">
        <v>54</v>
      </c>
      <c r="Z54" s="130" t="s">
        <v>370</v>
      </c>
      <c r="AA54" s="130"/>
      <c r="AB54" s="130" t="s">
        <v>490</v>
      </c>
      <c r="AC54" s="130"/>
      <c r="AD54" s="157" t="s">
        <v>401</v>
      </c>
      <c r="AE54" s="10">
        <v>45383</v>
      </c>
      <c r="AF54" s="10">
        <v>45390</v>
      </c>
      <c r="AG54" s="50" t="s">
        <v>347</v>
      </c>
      <c r="AH54" s="13">
        <v>54.88</v>
      </c>
      <c r="AI54" s="23"/>
      <c r="AJ54" s="13">
        <v>340</v>
      </c>
      <c r="AK54" s="13"/>
      <c r="AL54" s="223">
        <f>400+448.5</f>
        <v>848.5</v>
      </c>
      <c r="AM54" s="13">
        <v>31.57</v>
      </c>
    </row>
    <row r="55" spans="1:39" ht="15" customHeight="1" x14ac:dyDescent="0.45">
      <c r="A55" s="80">
        <v>54</v>
      </c>
      <c r="B55" s="239"/>
      <c r="C55" s="239"/>
      <c r="D55" s="48" t="s">
        <v>169</v>
      </c>
      <c r="E55" s="18" t="s">
        <v>120</v>
      </c>
      <c r="F55" s="10" t="s">
        <v>24</v>
      </c>
      <c r="G55" s="20" t="s">
        <v>369</v>
      </c>
      <c r="H55" s="19" t="s">
        <v>372</v>
      </c>
      <c r="I55" s="19" t="s">
        <v>507</v>
      </c>
      <c r="J55" s="42" t="s">
        <v>373</v>
      </c>
      <c r="K55" s="16">
        <v>9292.18</v>
      </c>
      <c r="L55" s="22">
        <v>25312</v>
      </c>
      <c r="M55" s="16">
        <v>59.73</v>
      </c>
      <c r="N55" s="16">
        <f t="shared" si="6"/>
        <v>59.730514194020344</v>
      </c>
      <c r="O55" s="15">
        <v>150</v>
      </c>
      <c r="P55" s="10" t="s">
        <v>31</v>
      </c>
      <c r="Q55" s="15">
        <v>134</v>
      </c>
      <c r="R55" s="10">
        <v>45390</v>
      </c>
      <c r="S55" s="45">
        <f t="shared" si="4"/>
        <v>1.1798751580278128</v>
      </c>
      <c r="T55" s="17">
        <f t="shared" si="7"/>
        <v>29865</v>
      </c>
      <c r="U55" s="56"/>
      <c r="V55" s="56"/>
      <c r="W55" s="19" t="s">
        <v>375</v>
      </c>
      <c r="X55" s="10">
        <v>45383</v>
      </c>
      <c r="Y55" s="130" t="s">
        <v>54</v>
      </c>
      <c r="Z55" s="130" t="s">
        <v>371</v>
      </c>
      <c r="AA55" s="130"/>
      <c r="AB55" s="130" t="s">
        <v>491</v>
      </c>
      <c r="AC55" s="130"/>
      <c r="AD55" s="157"/>
      <c r="AE55" s="10">
        <v>45383</v>
      </c>
      <c r="AF55" s="10">
        <v>45390</v>
      </c>
      <c r="AG55" s="50" t="s">
        <v>347</v>
      </c>
      <c r="AH55" s="13">
        <v>54.88</v>
      </c>
      <c r="AI55" s="23"/>
      <c r="AJ55" s="13">
        <v>510</v>
      </c>
      <c r="AK55" s="13"/>
      <c r="AL55" s="223"/>
      <c r="AM55" s="13">
        <v>31.57</v>
      </c>
    </row>
    <row r="56" spans="1:39" ht="15" customHeight="1" x14ac:dyDescent="0.45">
      <c r="A56" s="80">
        <v>55</v>
      </c>
      <c r="B56" s="54" t="s">
        <v>438</v>
      </c>
      <c r="C56" s="46" t="s">
        <v>478</v>
      </c>
      <c r="D56" s="48" t="s">
        <v>169</v>
      </c>
      <c r="E56" s="18" t="s">
        <v>120</v>
      </c>
      <c r="F56" s="10" t="s">
        <v>24</v>
      </c>
      <c r="G56" s="20" t="s">
        <v>448</v>
      </c>
      <c r="H56" s="19" t="s">
        <v>449</v>
      </c>
      <c r="I56" s="19" t="s">
        <v>506</v>
      </c>
      <c r="J56" s="42" t="s">
        <v>373</v>
      </c>
      <c r="K56" s="16">
        <v>9172</v>
      </c>
      <c r="L56" s="22">
        <v>26144</v>
      </c>
      <c r="M56" s="16">
        <v>61.69</v>
      </c>
      <c r="N56" s="16">
        <f t="shared" si="6"/>
        <v>61.693843358425561</v>
      </c>
      <c r="O56" s="15">
        <v>154</v>
      </c>
      <c r="P56" s="10" t="s">
        <v>31</v>
      </c>
      <c r="Q56" s="15">
        <v>135</v>
      </c>
      <c r="R56" s="10">
        <v>45405</v>
      </c>
      <c r="S56" s="45">
        <f t="shared" ref="S56:S82" si="8">+T56/L56</f>
        <v>1.1798118115055078</v>
      </c>
      <c r="T56" s="17">
        <f t="shared" si="7"/>
        <v>30845</v>
      </c>
      <c r="U56" s="56"/>
      <c r="V56" s="56"/>
      <c r="W56" s="19" t="s">
        <v>445</v>
      </c>
      <c r="X56" s="10">
        <v>45394</v>
      </c>
      <c r="Y56" s="130" t="s">
        <v>54</v>
      </c>
      <c r="Z56" s="130" t="s">
        <v>442</v>
      </c>
      <c r="AA56" s="130"/>
      <c r="AB56" s="130" t="s">
        <v>500</v>
      </c>
      <c r="AC56" s="130" t="s">
        <v>54</v>
      </c>
      <c r="AD56" s="15" t="s">
        <v>544</v>
      </c>
      <c r="AE56" s="10">
        <v>45394</v>
      </c>
      <c r="AF56" s="10">
        <v>45405</v>
      </c>
      <c r="AG56" s="50" t="s">
        <v>347</v>
      </c>
      <c r="AH56" s="13">
        <v>54.88</v>
      </c>
      <c r="AI56" s="23"/>
      <c r="AJ56" s="13">
        <v>340</v>
      </c>
      <c r="AK56" s="13">
        <v>110.8</v>
      </c>
      <c r="AL56" s="23">
        <f>615+379.5</f>
        <v>994.5</v>
      </c>
      <c r="AM56" s="13">
        <v>31.57</v>
      </c>
    </row>
    <row r="57" spans="1:39" ht="15" customHeight="1" x14ac:dyDescent="0.45">
      <c r="A57" s="80">
        <v>56</v>
      </c>
      <c r="B57" s="232" t="s">
        <v>379</v>
      </c>
      <c r="C57" s="237" t="s">
        <v>468</v>
      </c>
      <c r="D57" s="48" t="s">
        <v>40</v>
      </c>
      <c r="E57" s="48" t="s">
        <v>40</v>
      </c>
      <c r="F57" s="42" t="s">
        <v>40</v>
      </c>
      <c r="G57" s="20" t="s">
        <v>380</v>
      </c>
      <c r="H57" s="19" t="s">
        <v>384</v>
      </c>
      <c r="I57" s="19" t="s">
        <v>506</v>
      </c>
      <c r="J57" s="42" t="s">
        <v>72</v>
      </c>
      <c r="K57" s="16">
        <v>9190</v>
      </c>
      <c r="L57" s="22">
        <v>26144</v>
      </c>
      <c r="M57" s="16">
        <v>61.69</v>
      </c>
      <c r="N57" s="16">
        <f t="shared" si="6"/>
        <v>61.693843358425561</v>
      </c>
      <c r="O57" s="15">
        <v>157</v>
      </c>
      <c r="P57" s="10" t="s">
        <v>31</v>
      </c>
      <c r="Q57" s="15">
        <v>136</v>
      </c>
      <c r="R57" s="10">
        <v>45408</v>
      </c>
      <c r="S57" s="45">
        <f t="shared" si="8"/>
        <v>1.1798118115055078</v>
      </c>
      <c r="T57" s="17">
        <f t="shared" si="7"/>
        <v>30845</v>
      </c>
      <c r="U57" s="56"/>
      <c r="V57" s="56"/>
      <c r="W57" s="19" t="s">
        <v>382</v>
      </c>
      <c r="X57" s="10">
        <v>45385</v>
      </c>
      <c r="Y57" s="130" t="s">
        <v>54</v>
      </c>
      <c r="Z57" s="130" t="s">
        <v>378</v>
      </c>
      <c r="AA57" s="130"/>
      <c r="AB57" s="130" t="s">
        <v>552</v>
      </c>
      <c r="AC57" s="130"/>
      <c r="AD57" s="157" t="s">
        <v>397</v>
      </c>
      <c r="AE57" s="10">
        <v>45385</v>
      </c>
      <c r="AF57" s="10">
        <v>45408</v>
      </c>
      <c r="AG57" s="50" t="s">
        <v>351</v>
      </c>
      <c r="AH57" s="13">
        <v>46</v>
      </c>
      <c r="AI57" s="23"/>
      <c r="AJ57" s="13">
        <v>340</v>
      </c>
      <c r="AK57" s="13"/>
      <c r="AL57" s="223">
        <v>2465</v>
      </c>
      <c r="AM57" s="13">
        <v>31.59</v>
      </c>
    </row>
    <row r="58" spans="1:39" ht="15" customHeight="1" x14ac:dyDescent="0.45">
      <c r="A58" s="80">
        <v>57</v>
      </c>
      <c r="B58" s="232"/>
      <c r="C58" s="237"/>
      <c r="D58" s="48" t="s">
        <v>40</v>
      </c>
      <c r="E58" s="18" t="s">
        <v>25</v>
      </c>
      <c r="F58" s="10" t="s">
        <v>24</v>
      </c>
      <c r="G58" s="20" t="s">
        <v>381</v>
      </c>
      <c r="H58" s="19" t="s">
        <v>385</v>
      </c>
      <c r="I58" s="19" t="s">
        <v>510</v>
      </c>
      <c r="J58" s="42" t="s">
        <v>50</v>
      </c>
      <c r="K58" s="16">
        <v>9778.7999999999993</v>
      </c>
      <c r="L58" s="22">
        <v>26224</v>
      </c>
      <c r="M58" s="16">
        <v>61.88</v>
      </c>
      <c r="N58" s="16">
        <f t="shared" si="6"/>
        <v>61.882625008849139</v>
      </c>
      <c r="O58" s="15">
        <v>155</v>
      </c>
      <c r="P58" s="10" t="s">
        <v>31</v>
      </c>
      <c r="Q58" s="15">
        <v>137</v>
      </c>
      <c r="R58" s="10">
        <v>45408</v>
      </c>
      <c r="S58" s="45">
        <f t="shared" si="8"/>
        <v>1.1798352654057351</v>
      </c>
      <c r="T58" s="17">
        <f t="shared" si="7"/>
        <v>30940</v>
      </c>
      <c r="U58" s="56"/>
      <c r="V58" s="56"/>
      <c r="W58" s="19" t="s">
        <v>383</v>
      </c>
      <c r="X58" s="10">
        <v>45385</v>
      </c>
      <c r="Y58" s="130" t="s">
        <v>54</v>
      </c>
      <c r="Z58" s="130" t="s">
        <v>538</v>
      </c>
      <c r="AA58" s="130"/>
      <c r="AB58" s="130" t="s">
        <v>553</v>
      </c>
      <c r="AC58" s="130"/>
      <c r="AD58" s="157"/>
      <c r="AE58" s="10">
        <v>45385</v>
      </c>
      <c r="AF58" s="10">
        <v>45408</v>
      </c>
      <c r="AG58" s="50" t="s">
        <v>351</v>
      </c>
      <c r="AH58" s="13">
        <v>46</v>
      </c>
      <c r="AI58" s="23"/>
      <c r="AJ58" s="13">
        <v>460</v>
      </c>
      <c r="AK58" s="13"/>
      <c r="AL58" s="223"/>
      <c r="AM58" s="13">
        <v>31.59</v>
      </c>
    </row>
    <row r="59" spans="1:39" ht="15" customHeight="1" x14ac:dyDescent="0.45">
      <c r="A59" s="80">
        <v>58</v>
      </c>
      <c r="B59" s="232"/>
      <c r="C59" s="237"/>
      <c r="D59" s="48" t="s">
        <v>40</v>
      </c>
      <c r="E59" s="18" t="s">
        <v>25</v>
      </c>
      <c r="F59" s="10" t="s">
        <v>24</v>
      </c>
      <c r="G59" s="20" t="s">
        <v>386</v>
      </c>
      <c r="H59" s="19" t="s">
        <v>389</v>
      </c>
      <c r="I59" s="19" t="s">
        <v>507</v>
      </c>
      <c r="J59" s="42" t="s">
        <v>72</v>
      </c>
      <c r="K59" s="16">
        <v>9662</v>
      </c>
      <c r="L59" s="22">
        <v>25616</v>
      </c>
      <c r="M59" s="16">
        <v>60.45</v>
      </c>
      <c r="N59" s="16">
        <f t="shared" si="6"/>
        <v>60.44788446562994</v>
      </c>
      <c r="O59" s="15">
        <v>153</v>
      </c>
      <c r="P59" s="10" t="s">
        <v>31</v>
      </c>
      <c r="Q59" s="15">
        <v>138</v>
      </c>
      <c r="R59" s="10">
        <v>45408</v>
      </c>
      <c r="S59" s="45">
        <f t="shared" si="8"/>
        <v>1.1799266083697688</v>
      </c>
      <c r="T59" s="17">
        <f t="shared" si="7"/>
        <v>30225</v>
      </c>
      <c r="U59" s="56"/>
      <c r="V59" s="56"/>
      <c r="W59" s="19" t="s">
        <v>390</v>
      </c>
      <c r="X59" s="10">
        <v>45385</v>
      </c>
      <c r="Y59" s="130" t="s">
        <v>54</v>
      </c>
      <c r="Z59" s="130" t="s">
        <v>539</v>
      </c>
      <c r="AA59" s="130"/>
      <c r="AB59" s="130" t="s">
        <v>554</v>
      </c>
      <c r="AC59" s="130"/>
      <c r="AD59" s="157"/>
      <c r="AE59" s="10">
        <v>45386</v>
      </c>
      <c r="AF59" s="10">
        <v>45408</v>
      </c>
      <c r="AG59" s="50" t="s">
        <v>351</v>
      </c>
      <c r="AH59" s="13">
        <v>46</v>
      </c>
      <c r="AI59" s="23"/>
      <c r="AJ59" s="13">
        <v>510</v>
      </c>
      <c r="AK59" s="13"/>
      <c r="AL59" s="223"/>
      <c r="AM59" s="13">
        <v>31.59</v>
      </c>
    </row>
    <row r="60" spans="1:39" ht="15" customHeight="1" x14ac:dyDescent="0.45">
      <c r="A60" s="80">
        <v>59</v>
      </c>
      <c r="B60" s="232"/>
      <c r="C60" s="237"/>
      <c r="D60" s="48" t="s">
        <v>40</v>
      </c>
      <c r="E60" s="18" t="s">
        <v>25</v>
      </c>
      <c r="F60" s="10" t="s">
        <v>24</v>
      </c>
      <c r="G60" s="20" t="s">
        <v>387</v>
      </c>
      <c r="H60" s="19" t="s">
        <v>388</v>
      </c>
      <c r="I60" s="19" t="s">
        <v>504</v>
      </c>
      <c r="J60" s="42" t="s">
        <v>69</v>
      </c>
      <c r="K60" s="16">
        <v>9698.6</v>
      </c>
      <c r="L60" s="22">
        <v>26112</v>
      </c>
      <c r="M60" s="16">
        <v>61.62</v>
      </c>
      <c r="N60" s="16">
        <f t="shared" si="6"/>
        <v>61.618330698256131</v>
      </c>
      <c r="O60" s="15">
        <v>157</v>
      </c>
      <c r="P60" s="10" t="s">
        <v>31</v>
      </c>
      <c r="Q60" s="15">
        <v>139</v>
      </c>
      <c r="R60" s="10">
        <v>45408</v>
      </c>
      <c r="S60" s="45">
        <f t="shared" si="8"/>
        <v>1.1799172794117647</v>
      </c>
      <c r="T60" s="17">
        <f t="shared" si="7"/>
        <v>30810</v>
      </c>
      <c r="U60" s="56"/>
      <c r="V60" s="56"/>
      <c r="W60" s="19" t="s">
        <v>391</v>
      </c>
      <c r="X60" s="10">
        <v>45385</v>
      </c>
      <c r="Y60" s="130" t="s">
        <v>54</v>
      </c>
      <c r="Z60" s="130" t="s">
        <v>540</v>
      </c>
      <c r="AA60" s="130"/>
      <c r="AB60" s="130" t="s">
        <v>555</v>
      </c>
      <c r="AC60" s="130"/>
      <c r="AD60" s="157"/>
      <c r="AE60" s="10">
        <v>45386</v>
      </c>
      <c r="AF60" s="10">
        <v>45408</v>
      </c>
      <c r="AG60" s="50" t="s">
        <v>351</v>
      </c>
      <c r="AH60" s="39">
        <v>46</v>
      </c>
      <c r="AI60" s="23"/>
      <c r="AJ60" s="13">
        <v>220</v>
      </c>
      <c r="AK60" s="13"/>
      <c r="AL60" s="223"/>
      <c r="AM60" s="13">
        <v>31.59</v>
      </c>
    </row>
    <row r="61" spans="1:39" ht="15" customHeight="1" x14ac:dyDescent="0.45">
      <c r="A61" s="80">
        <v>60</v>
      </c>
      <c r="B61" s="232"/>
      <c r="C61" s="237"/>
      <c r="D61" s="48" t="s">
        <v>40</v>
      </c>
      <c r="E61" s="18" t="s">
        <v>25</v>
      </c>
      <c r="F61" s="10" t="s">
        <v>24</v>
      </c>
      <c r="G61" s="20" t="s">
        <v>395</v>
      </c>
      <c r="H61" s="19" t="s">
        <v>396</v>
      </c>
      <c r="I61" s="19" t="s">
        <v>511</v>
      </c>
      <c r="J61" s="42" t="s">
        <v>69</v>
      </c>
      <c r="K61" s="16">
        <v>9339.5</v>
      </c>
      <c r="L61" s="22">
        <v>25952</v>
      </c>
      <c r="M61" s="16">
        <v>61.24</v>
      </c>
      <c r="N61" s="16">
        <f t="shared" si="6"/>
        <v>61.240767397408973</v>
      </c>
      <c r="O61" s="15">
        <v>167</v>
      </c>
      <c r="P61" s="10" t="s">
        <v>31</v>
      </c>
      <c r="Q61" s="15">
        <v>140</v>
      </c>
      <c r="R61" s="10">
        <v>45408</v>
      </c>
      <c r="S61" s="45">
        <f t="shared" si="8"/>
        <v>1.1798705302096177</v>
      </c>
      <c r="T61" s="17">
        <f t="shared" si="7"/>
        <v>30620</v>
      </c>
      <c r="U61" s="56"/>
      <c r="V61" s="56"/>
      <c r="W61" s="19" t="s">
        <v>393</v>
      </c>
      <c r="X61" s="10">
        <v>45385</v>
      </c>
      <c r="Y61" s="130" t="s">
        <v>54</v>
      </c>
      <c r="Z61" s="130" t="s">
        <v>541</v>
      </c>
      <c r="AA61" s="130"/>
      <c r="AB61" s="130" t="s">
        <v>556</v>
      </c>
      <c r="AC61" s="130"/>
      <c r="AD61" s="157"/>
      <c r="AE61" s="10">
        <v>45387</v>
      </c>
      <c r="AF61" s="10">
        <v>45408</v>
      </c>
      <c r="AG61" s="50" t="s">
        <v>351</v>
      </c>
      <c r="AH61" s="13">
        <v>46</v>
      </c>
      <c r="AI61" s="23"/>
      <c r="AJ61" s="13">
        <v>460</v>
      </c>
      <c r="AK61" s="13"/>
      <c r="AL61" s="223"/>
      <c r="AM61" s="13">
        <v>31.59</v>
      </c>
    </row>
    <row r="62" spans="1:39" ht="15" customHeight="1" x14ac:dyDescent="0.45">
      <c r="A62" s="80">
        <v>61</v>
      </c>
      <c r="B62" s="232"/>
      <c r="C62" s="237"/>
      <c r="D62" s="48" t="s">
        <v>40</v>
      </c>
      <c r="E62" s="18" t="s">
        <v>25</v>
      </c>
      <c r="F62" s="10" t="s">
        <v>24</v>
      </c>
      <c r="G62" s="20" t="s">
        <v>398</v>
      </c>
      <c r="H62" s="19" t="s">
        <v>400</v>
      </c>
      <c r="I62" s="19" t="s">
        <v>507</v>
      </c>
      <c r="J62" s="42" t="s">
        <v>270</v>
      </c>
      <c r="K62" s="16">
        <v>9739</v>
      </c>
      <c r="L62" s="22">
        <v>26048</v>
      </c>
      <c r="M62" s="16">
        <v>61.47</v>
      </c>
      <c r="N62" s="16">
        <f t="shared" si="6"/>
        <v>61.46730537791727</v>
      </c>
      <c r="O62" s="15">
        <v>157</v>
      </c>
      <c r="P62" s="10" t="s">
        <v>31</v>
      </c>
      <c r="Q62" s="15">
        <v>141</v>
      </c>
      <c r="R62" s="10">
        <v>45408</v>
      </c>
      <c r="S62" s="45">
        <f t="shared" si="8"/>
        <v>1.1799370393120394</v>
      </c>
      <c r="T62" s="17">
        <f t="shared" si="7"/>
        <v>30735</v>
      </c>
      <c r="U62" s="56"/>
      <c r="V62" s="56"/>
      <c r="W62" s="19" t="s">
        <v>394</v>
      </c>
      <c r="X62" s="10">
        <v>45385</v>
      </c>
      <c r="Y62" s="130" t="s">
        <v>54</v>
      </c>
      <c r="Z62" s="130" t="s">
        <v>542</v>
      </c>
      <c r="AA62" s="130"/>
      <c r="AB62" s="130" t="s">
        <v>557</v>
      </c>
      <c r="AC62" s="130"/>
      <c r="AD62" s="157"/>
      <c r="AE62" s="10">
        <v>45387</v>
      </c>
      <c r="AF62" s="10">
        <v>45408</v>
      </c>
      <c r="AG62" s="50" t="s">
        <v>351</v>
      </c>
      <c r="AH62" s="13">
        <v>46</v>
      </c>
      <c r="AI62" s="23"/>
      <c r="AJ62" s="13">
        <v>460</v>
      </c>
      <c r="AK62" s="13"/>
      <c r="AL62" s="223"/>
      <c r="AM62" s="13">
        <v>31.59</v>
      </c>
    </row>
    <row r="63" spans="1:39" ht="15" customHeight="1" x14ac:dyDescent="0.45">
      <c r="A63" s="80">
        <v>62</v>
      </c>
      <c r="B63" s="233" t="s">
        <v>402</v>
      </c>
      <c r="C63" s="225" t="s">
        <v>469</v>
      </c>
      <c r="D63" s="48" t="s">
        <v>40</v>
      </c>
      <c r="E63" s="18" t="s">
        <v>25</v>
      </c>
      <c r="F63" s="10" t="s">
        <v>24</v>
      </c>
      <c r="G63" s="20" t="s">
        <v>403</v>
      </c>
      <c r="H63" s="19" t="s">
        <v>405</v>
      </c>
      <c r="I63" s="19" t="s">
        <v>506</v>
      </c>
      <c r="J63" s="42" t="s">
        <v>69</v>
      </c>
      <c r="K63" s="16">
        <v>9248.5</v>
      </c>
      <c r="L63" s="22">
        <v>26160</v>
      </c>
      <c r="M63" s="16">
        <v>61.73</v>
      </c>
      <c r="N63" s="16">
        <f t="shared" si="6"/>
        <v>61.731599688510279</v>
      </c>
      <c r="O63" s="15">
        <v>154</v>
      </c>
      <c r="P63" s="10" t="s">
        <v>31</v>
      </c>
      <c r="Q63" s="15">
        <v>142</v>
      </c>
      <c r="R63" s="10">
        <v>45408</v>
      </c>
      <c r="S63" s="45">
        <f t="shared" si="8"/>
        <v>1.1798547400611621</v>
      </c>
      <c r="T63" s="17">
        <f t="shared" si="7"/>
        <v>30865</v>
      </c>
      <c r="U63" s="56"/>
      <c r="V63" s="56"/>
      <c r="W63" s="19" t="s">
        <v>407</v>
      </c>
      <c r="X63" s="10">
        <v>45391</v>
      </c>
      <c r="Y63" s="130" t="s">
        <v>54</v>
      </c>
      <c r="Z63" s="130" t="s">
        <v>409</v>
      </c>
      <c r="AA63" s="130"/>
      <c r="AB63" s="130" t="s">
        <v>558</v>
      </c>
      <c r="AC63" s="130"/>
      <c r="AD63" s="157" t="s">
        <v>428</v>
      </c>
      <c r="AE63" s="10">
        <v>45391</v>
      </c>
      <c r="AF63" s="10">
        <v>45408</v>
      </c>
      <c r="AG63" s="50" t="s">
        <v>399</v>
      </c>
      <c r="AH63" s="13">
        <v>46</v>
      </c>
      <c r="AI63" s="23"/>
      <c r="AJ63" s="13">
        <v>340</v>
      </c>
      <c r="AK63" s="13"/>
      <c r="AL63" s="218">
        <v>2465</v>
      </c>
      <c r="AM63" s="13">
        <v>31.59</v>
      </c>
    </row>
    <row r="64" spans="1:39" ht="15" customHeight="1" x14ac:dyDescent="0.45">
      <c r="A64" s="80">
        <v>63</v>
      </c>
      <c r="B64" s="233"/>
      <c r="C64" s="225"/>
      <c r="D64" s="48" t="s">
        <v>40</v>
      </c>
      <c r="E64" s="18" t="s">
        <v>25</v>
      </c>
      <c r="F64" s="10" t="s">
        <v>24</v>
      </c>
      <c r="G64" s="20" t="s">
        <v>404</v>
      </c>
      <c r="H64" s="19" t="s">
        <v>406</v>
      </c>
      <c r="I64" s="19" t="s">
        <v>510</v>
      </c>
      <c r="J64" s="42" t="s">
        <v>97</v>
      </c>
      <c r="K64" s="16">
        <v>10108.6</v>
      </c>
      <c r="L64" s="22">
        <v>26512</v>
      </c>
      <c r="M64" s="16">
        <v>62.56</v>
      </c>
      <c r="N64" s="16">
        <f t="shared" si="6"/>
        <v>62.562238950374024</v>
      </c>
      <c r="O64" s="15">
        <v>154</v>
      </c>
      <c r="P64" s="10" t="s">
        <v>31</v>
      </c>
      <c r="Q64" s="15">
        <v>143</v>
      </c>
      <c r="R64" s="10">
        <v>45408</v>
      </c>
      <c r="S64" s="45">
        <f t="shared" si="8"/>
        <v>1.1798430899215449</v>
      </c>
      <c r="T64" s="17">
        <f t="shared" si="7"/>
        <v>31280</v>
      </c>
      <c r="U64" s="56"/>
      <c r="V64" s="56"/>
      <c r="W64" s="19" t="s">
        <v>408</v>
      </c>
      <c r="X64" s="10">
        <v>45391</v>
      </c>
      <c r="Y64" s="130" t="s">
        <v>54</v>
      </c>
      <c r="Z64" s="130" t="s">
        <v>410</v>
      </c>
      <c r="AA64" s="130"/>
      <c r="AB64" s="130" t="s">
        <v>559</v>
      </c>
      <c r="AC64" s="130"/>
      <c r="AD64" s="157"/>
      <c r="AE64" s="10">
        <v>45391</v>
      </c>
      <c r="AF64" s="10">
        <v>45408</v>
      </c>
      <c r="AG64" s="50" t="s">
        <v>399</v>
      </c>
      <c r="AH64" s="13">
        <v>46</v>
      </c>
      <c r="AI64" s="23"/>
      <c r="AJ64" s="13">
        <v>460</v>
      </c>
      <c r="AK64" s="13"/>
      <c r="AL64" s="220"/>
      <c r="AM64" s="13">
        <v>31.59</v>
      </c>
    </row>
    <row r="65" spans="1:40" ht="15" customHeight="1" x14ac:dyDescent="0.45">
      <c r="A65" s="80">
        <v>64</v>
      </c>
      <c r="B65" s="233"/>
      <c r="C65" s="225"/>
      <c r="D65" s="48" t="s">
        <v>40</v>
      </c>
      <c r="E65" s="18" t="s">
        <v>25</v>
      </c>
      <c r="F65" s="10" t="s">
        <v>24</v>
      </c>
      <c r="G65" s="20" t="s">
        <v>429</v>
      </c>
      <c r="H65" s="19" t="s">
        <v>430</v>
      </c>
      <c r="I65" s="19" t="s">
        <v>507</v>
      </c>
      <c r="J65" s="42" t="s">
        <v>28</v>
      </c>
      <c r="K65" s="16">
        <v>9494</v>
      </c>
      <c r="L65" s="22">
        <v>26272</v>
      </c>
      <c r="M65" s="16">
        <v>62</v>
      </c>
      <c r="N65" s="16">
        <f t="shared" si="6"/>
        <v>61.995893999103288</v>
      </c>
      <c r="O65" s="15">
        <v>156</v>
      </c>
      <c r="P65" s="10" t="s">
        <v>31</v>
      </c>
      <c r="Q65" s="15">
        <v>144</v>
      </c>
      <c r="R65" s="10">
        <v>45408</v>
      </c>
      <c r="S65" s="45">
        <f t="shared" si="8"/>
        <v>1.1799634591961023</v>
      </c>
      <c r="T65" s="17">
        <f t="shared" si="7"/>
        <v>31000</v>
      </c>
      <c r="U65" s="56"/>
      <c r="V65" s="56"/>
      <c r="W65" s="19" t="s">
        <v>411</v>
      </c>
      <c r="X65" s="10">
        <v>45391</v>
      </c>
      <c r="Y65" s="130" t="s">
        <v>54</v>
      </c>
      <c r="Z65" s="130" t="s">
        <v>415</v>
      </c>
      <c r="AA65" s="130"/>
      <c r="AB65" s="130" t="s">
        <v>560</v>
      </c>
      <c r="AC65" s="130"/>
      <c r="AD65" s="157"/>
      <c r="AE65" s="10">
        <v>45392</v>
      </c>
      <c r="AF65" s="10">
        <v>45408</v>
      </c>
      <c r="AG65" s="50" t="s">
        <v>399</v>
      </c>
      <c r="AH65" s="13">
        <v>46</v>
      </c>
      <c r="AI65" s="23"/>
      <c r="AJ65" s="13">
        <v>510</v>
      </c>
      <c r="AK65" s="13"/>
      <c r="AL65" s="220"/>
      <c r="AM65" s="13">
        <v>31.59</v>
      </c>
    </row>
    <row r="66" spans="1:40" ht="15" customHeight="1" x14ac:dyDescent="0.45">
      <c r="A66" s="80">
        <v>65</v>
      </c>
      <c r="B66" s="233"/>
      <c r="C66" s="225"/>
      <c r="D66" s="48" t="s">
        <v>40</v>
      </c>
      <c r="E66" s="18" t="s">
        <v>25</v>
      </c>
      <c r="F66" s="10" t="s">
        <v>24</v>
      </c>
      <c r="G66" s="20" t="s">
        <v>431</v>
      </c>
      <c r="H66" s="20" t="s">
        <v>432</v>
      </c>
      <c r="I66" s="20" t="s">
        <v>507</v>
      </c>
      <c r="J66" s="42" t="s">
        <v>50</v>
      </c>
      <c r="K66" s="16">
        <v>9428.9</v>
      </c>
      <c r="L66" s="22">
        <v>26088</v>
      </c>
      <c r="M66" s="16">
        <v>61.56</v>
      </c>
      <c r="N66" s="16">
        <f t="shared" si="6"/>
        <v>61.56169620312906</v>
      </c>
      <c r="O66" s="15">
        <v>153</v>
      </c>
      <c r="P66" s="10" t="s">
        <v>31</v>
      </c>
      <c r="Q66" s="15">
        <v>145</v>
      </c>
      <c r="R66" s="10">
        <v>45408</v>
      </c>
      <c r="S66" s="45">
        <f t="shared" si="8"/>
        <v>1.1798528058877644</v>
      </c>
      <c r="T66" s="17">
        <f t="shared" si="7"/>
        <v>30780</v>
      </c>
      <c r="U66" s="56"/>
      <c r="V66" s="56"/>
      <c r="W66" s="19" t="s">
        <v>412</v>
      </c>
      <c r="X66" s="10">
        <v>45391</v>
      </c>
      <c r="Y66" s="130" t="s">
        <v>54</v>
      </c>
      <c r="Z66" s="130" t="s">
        <v>416</v>
      </c>
      <c r="AA66" s="130"/>
      <c r="AB66" s="130" t="s">
        <v>561</v>
      </c>
      <c r="AC66" s="130"/>
      <c r="AD66" s="157"/>
      <c r="AE66" s="10">
        <v>45392</v>
      </c>
      <c r="AF66" s="10">
        <v>45408</v>
      </c>
      <c r="AG66" s="50" t="s">
        <v>399</v>
      </c>
      <c r="AH66" s="13">
        <v>46</v>
      </c>
      <c r="AI66" s="23"/>
      <c r="AJ66" s="13">
        <v>510</v>
      </c>
      <c r="AK66" s="13"/>
      <c r="AL66" s="220"/>
      <c r="AM66" s="13">
        <v>31.59</v>
      </c>
    </row>
    <row r="67" spans="1:40" ht="15" customHeight="1" x14ac:dyDescent="0.45">
      <c r="A67" s="80">
        <v>66</v>
      </c>
      <c r="B67" s="233"/>
      <c r="C67" s="225"/>
      <c r="D67" s="48" t="s">
        <v>40</v>
      </c>
      <c r="E67" s="18" t="s">
        <v>25</v>
      </c>
      <c r="F67" s="10" t="s">
        <v>24</v>
      </c>
      <c r="G67" s="20" t="s">
        <v>433</v>
      </c>
      <c r="H67" s="19" t="s">
        <v>434</v>
      </c>
      <c r="I67" s="19" t="s">
        <v>510</v>
      </c>
      <c r="J67" s="42" t="s">
        <v>69</v>
      </c>
      <c r="K67" s="16">
        <v>10267.459999999999</v>
      </c>
      <c r="L67" s="22">
        <v>26624</v>
      </c>
      <c r="M67" s="16">
        <v>62.83</v>
      </c>
      <c r="N67" s="16">
        <f t="shared" si="6"/>
        <v>62.826533260967039</v>
      </c>
      <c r="O67" s="15">
        <v>153</v>
      </c>
      <c r="P67" s="10" t="s">
        <v>31</v>
      </c>
      <c r="Q67" s="15">
        <v>146</v>
      </c>
      <c r="R67" s="10">
        <v>45408</v>
      </c>
      <c r="S67" s="45">
        <f t="shared" si="8"/>
        <v>1.1799504206730769</v>
      </c>
      <c r="T67" s="17">
        <f t="shared" si="7"/>
        <v>31415</v>
      </c>
      <c r="U67" s="56"/>
      <c r="V67" s="56"/>
      <c r="W67" s="19" t="s">
        <v>413</v>
      </c>
      <c r="X67" s="10">
        <v>45391</v>
      </c>
      <c r="Y67" s="130" t="s">
        <v>54</v>
      </c>
      <c r="Z67" s="130" t="s">
        <v>417</v>
      </c>
      <c r="AA67" s="130"/>
      <c r="AB67" s="130" t="s">
        <v>562</v>
      </c>
      <c r="AC67" s="130"/>
      <c r="AD67" s="157"/>
      <c r="AE67" s="10">
        <v>45393</v>
      </c>
      <c r="AF67" s="10">
        <v>45408</v>
      </c>
      <c r="AG67" s="50" t="s">
        <v>399</v>
      </c>
      <c r="AH67" s="13">
        <v>46</v>
      </c>
      <c r="AI67" s="23"/>
      <c r="AJ67" s="13">
        <v>460</v>
      </c>
      <c r="AK67" s="13"/>
      <c r="AL67" s="220"/>
      <c r="AM67" s="13">
        <v>31.59</v>
      </c>
    </row>
    <row r="68" spans="1:40" ht="15" customHeight="1" x14ac:dyDescent="0.45">
      <c r="A68" s="80">
        <v>67</v>
      </c>
      <c r="B68" s="233"/>
      <c r="C68" s="225"/>
      <c r="D68" s="48" t="s">
        <v>40</v>
      </c>
      <c r="E68" s="18" t="s">
        <v>25</v>
      </c>
      <c r="F68" s="10" t="s">
        <v>24</v>
      </c>
      <c r="G68" s="20" t="s">
        <v>435</v>
      </c>
      <c r="H68" s="19" t="s">
        <v>447</v>
      </c>
      <c r="I68" s="19" t="s">
        <v>507</v>
      </c>
      <c r="J68" s="42" t="s">
        <v>50</v>
      </c>
      <c r="K68" s="16">
        <v>9226</v>
      </c>
      <c r="L68" s="22">
        <v>25696</v>
      </c>
      <c r="M68" s="16">
        <v>60.64</v>
      </c>
      <c r="N68" s="16">
        <f t="shared" si="6"/>
        <v>60.636666116053519</v>
      </c>
      <c r="O68" s="15">
        <v>154</v>
      </c>
      <c r="P68" s="10" t="s">
        <v>31</v>
      </c>
      <c r="Q68" s="15">
        <v>147</v>
      </c>
      <c r="R68" s="10">
        <v>45408</v>
      </c>
      <c r="S68" s="45">
        <f t="shared" si="8"/>
        <v>1.1799501867995019</v>
      </c>
      <c r="T68" s="17">
        <f t="shared" si="7"/>
        <v>30320</v>
      </c>
      <c r="U68" s="56"/>
      <c r="V68" s="56"/>
      <c r="W68" s="19" t="s">
        <v>414</v>
      </c>
      <c r="X68" s="10">
        <v>45391</v>
      </c>
      <c r="Y68" s="130" t="s">
        <v>54</v>
      </c>
      <c r="Z68" s="130" t="s">
        <v>418</v>
      </c>
      <c r="AA68" s="130"/>
      <c r="AB68" s="130" t="s">
        <v>563</v>
      </c>
      <c r="AC68" s="130"/>
      <c r="AD68" s="157"/>
      <c r="AE68" s="10">
        <v>45394</v>
      </c>
      <c r="AF68" s="10">
        <v>45408</v>
      </c>
      <c r="AG68" s="50" t="s">
        <v>399</v>
      </c>
      <c r="AH68" s="13">
        <v>46</v>
      </c>
      <c r="AI68" s="23"/>
      <c r="AJ68" s="13">
        <v>510</v>
      </c>
      <c r="AK68" s="13"/>
      <c r="AL68" s="219"/>
      <c r="AM68" s="13">
        <v>31.59</v>
      </c>
    </row>
    <row r="69" spans="1:40" x14ac:dyDescent="0.45">
      <c r="A69" s="80">
        <v>68</v>
      </c>
      <c r="B69" s="75" t="s">
        <v>437</v>
      </c>
      <c r="C69" s="65" t="s">
        <v>469</v>
      </c>
      <c r="D69" s="50" t="s">
        <v>47</v>
      </c>
      <c r="E69" s="18" t="s">
        <v>25</v>
      </c>
      <c r="F69" s="10" t="s">
        <v>24</v>
      </c>
      <c r="G69" s="20" t="s">
        <v>439</v>
      </c>
      <c r="H69" s="20" t="s">
        <v>440</v>
      </c>
      <c r="I69" s="20" t="s">
        <v>504</v>
      </c>
      <c r="J69" s="142" t="s">
        <v>293</v>
      </c>
      <c r="K69" s="16">
        <v>9690.2999999999993</v>
      </c>
      <c r="L69" s="22">
        <v>26048</v>
      </c>
      <c r="M69" s="16">
        <f>+L69/423.77</f>
        <v>61.46730537791727</v>
      </c>
      <c r="N69" s="16">
        <v>75</v>
      </c>
      <c r="O69" s="15">
        <v>169</v>
      </c>
      <c r="P69" s="10" t="s">
        <v>31</v>
      </c>
      <c r="Q69" s="15">
        <v>148</v>
      </c>
      <c r="R69" s="10">
        <v>45408</v>
      </c>
      <c r="S69" s="45">
        <f t="shared" si="8"/>
        <v>3.4551597051597049</v>
      </c>
      <c r="T69" s="17">
        <f>+N69*1200</f>
        <v>90000</v>
      </c>
      <c r="U69" s="56"/>
      <c r="V69" s="56"/>
      <c r="W69" s="20" t="s">
        <v>444</v>
      </c>
      <c r="X69" s="10">
        <v>45394</v>
      </c>
      <c r="Y69" s="130" t="s">
        <v>54</v>
      </c>
      <c r="Z69" s="130" t="s">
        <v>441</v>
      </c>
      <c r="AA69" s="130"/>
      <c r="AB69" s="130" t="s">
        <v>565</v>
      </c>
      <c r="AC69" s="130"/>
      <c r="AD69" s="15" t="s">
        <v>436</v>
      </c>
      <c r="AE69" s="10">
        <v>45394</v>
      </c>
      <c r="AF69" s="10">
        <v>45408</v>
      </c>
      <c r="AG69" s="103" t="s">
        <v>256</v>
      </c>
      <c r="AH69" s="13">
        <v>46</v>
      </c>
      <c r="AI69" s="23">
        <v>108.62</v>
      </c>
      <c r="AJ69" s="13">
        <v>220</v>
      </c>
      <c r="AK69" s="13"/>
      <c r="AL69" s="23">
        <v>540</v>
      </c>
      <c r="AM69" s="13">
        <v>31.59</v>
      </c>
    </row>
    <row r="70" spans="1:40" ht="15" customHeight="1" x14ac:dyDescent="0.45">
      <c r="A70" s="80">
        <v>69</v>
      </c>
      <c r="B70" s="229" t="s">
        <v>456</v>
      </c>
      <c r="C70" s="229" t="s">
        <v>455</v>
      </c>
      <c r="D70" s="48" t="s">
        <v>40</v>
      </c>
      <c r="E70" s="18" t="s">
        <v>25</v>
      </c>
      <c r="F70" s="10" t="s">
        <v>24</v>
      </c>
      <c r="G70" s="20" t="s">
        <v>464</v>
      </c>
      <c r="H70" s="19" t="s">
        <v>465</v>
      </c>
      <c r="I70" s="19" t="s">
        <v>506</v>
      </c>
      <c r="J70" s="42" t="s">
        <v>28</v>
      </c>
      <c r="K70" s="16">
        <v>9123</v>
      </c>
      <c r="L70" s="22">
        <v>26160</v>
      </c>
      <c r="M70" s="16">
        <v>61.73</v>
      </c>
      <c r="N70" s="16">
        <f>+L70/423.77</f>
        <v>61.731599688510279</v>
      </c>
      <c r="O70" s="15">
        <v>152</v>
      </c>
      <c r="P70" s="10" t="s">
        <v>31</v>
      </c>
      <c r="Q70" s="15">
        <v>149</v>
      </c>
      <c r="R70" s="10">
        <v>45408</v>
      </c>
      <c r="S70" s="45">
        <f t="shared" si="8"/>
        <v>1.1798547400611621</v>
      </c>
      <c r="T70" s="17">
        <f>+M70*500</f>
        <v>30865</v>
      </c>
      <c r="U70" s="56"/>
      <c r="V70" s="56"/>
      <c r="W70" s="19" t="s">
        <v>457</v>
      </c>
      <c r="X70" s="10">
        <v>45399</v>
      </c>
      <c r="Y70" s="130" t="s">
        <v>54</v>
      </c>
      <c r="Z70" s="130" t="s">
        <v>454</v>
      </c>
      <c r="AA70" s="130"/>
      <c r="AB70" s="130" t="s">
        <v>566</v>
      </c>
      <c r="AC70" s="130"/>
      <c r="AD70" s="157" t="s">
        <v>512</v>
      </c>
      <c r="AE70" s="18">
        <v>45399</v>
      </c>
      <c r="AF70" s="10">
        <v>45408</v>
      </c>
      <c r="AG70" s="50" t="s">
        <v>399</v>
      </c>
      <c r="AH70" s="13">
        <v>46</v>
      </c>
      <c r="AI70" s="23"/>
      <c r="AJ70" s="13">
        <v>340</v>
      </c>
      <c r="AK70" s="13"/>
      <c r="AL70" s="218">
        <v>925</v>
      </c>
      <c r="AM70" s="13">
        <v>31.59</v>
      </c>
    </row>
    <row r="71" spans="1:40" ht="18.600000000000001" customHeight="1" x14ac:dyDescent="0.45">
      <c r="A71" s="80">
        <v>70</v>
      </c>
      <c r="B71" s="230"/>
      <c r="C71" s="230"/>
      <c r="D71" s="48" t="s">
        <v>40</v>
      </c>
      <c r="E71" s="18" t="s">
        <v>25</v>
      </c>
      <c r="F71" s="10" t="s">
        <v>24</v>
      </c>
      <c r="G71" s="20" t="s">
        <v>466</v>
      </c>
      <c r="H71" s="19" t="s">
        <v>467</v>
      </c>
      <c r="I71" s="19" t="s">
        <v>510</v>
      </c>
      <c r="J71" s="42" t="s">
        <v>69</v>
      </c>
      <c r="K71" s="16">
        <v>10015.1</v>
      </c>
      <c r="L71" s="22">
        <v>26144</v>
      </c>
      <c r="M71" s="16">
        <v>61.69</v>
      </c>
      <c r="N71" s="16">
        <f>+L71/423.77</f>
        <v>61.693843358425561</v>
      </c>
      <c r="O71" s="15">
        <v>154</v>
      </c>
      <c r="P71" s="10" t="s">
        <v>31</v>
      </c>
      <c r="Q71" s="15">
        <v>150</v>
      </c>
      <c r="R71" s="10">
        <v>45408</v>
      </c>
      <c r="S71" s="45">
        <f t="shared" si="8"/>
        <v>1.1798118115055078</v>
      </c>
      <c r="T71" s="17">
        <f>+M71*500</f>
        <v>30845</v>
      </c>
      <c r="U71" s="56"/>
      <c r="V71" s="56"/>
      <c r="W71" s="19" t="s">
        <v>461</v>
      </c>
      <c r="X71" s="10">
        <v>45399</v>
      </c>
      <c r="Y71" s="130" t="s">
        <v>54</v>
      </c>
      <c r="Z71" s="130" t="s">
        <v>458</v>
      </c>
      <c r="AA71" s="130"/>
      <c r="AB71" s="130" t="s">
        <v>564</v>
      </c>
      <c r="AC71" s="130"/>
      <c r="AD71" s="157"/>
      <c r="AE71" s="18">
        <v>45399</v>
      </c>
      <c r="AF71" s="10">
        <v>45408</v>
      </c>
      <c r="AG71" s="50" t="s">
        <v>399</v>
      </c>
      <c r="AH71" s="13">
        <v>46</v>
      </c>
      <c r="AI71" s="23"/>
      <c r="AJ71" s="13">
        <v>460</v>
      </c>
      <c r="AK71" s="13"/>
      <c r="AL71" s="219"/>
      <c r="AM71" s="13">
        <v>31.59</v>
      </c>
    </row>
    <row r="72" spans="1:40" ht="33" customHeight="1" x14ac:dyDescent="0.45">
      <c r="A72" s="80">
        <v>71</v>
      </c>
      <c r="B72" s="79" t="s">
        <v>493</v>
      </c>
      <c r="C72" s="54" t="s">
        <v>492</v>
      </c>
      <c r="D72" s="50" t="s">
        <v>169</v>
      </c>
      <c r="E72" s="18" t="s">
        <v>120</v>
      </c>
      <c r="F72" s="10" t="s">
        <v>24</v>
      </c>
      <c r="G72" s="20" t="s">
        <v>450</v>
      </c>
      <c r="H72" s="20" t="s">
        <v>451</v>
      </c>
      <c r="I72" s="20" t="s">
        <v>510</v>
      </c>
      <c r="J72" s="142" t="s">
        <v>28</v>
      </c>
      <c r="K72" s="16">
        <v>10243.200000000001</v>
      </c>
      <c r="L72" s="22">
        <v>26272</v>
      </c>
      <c r="M72" s="16">
        <v>62</v>
      </c>
      <c r="N72" s="16">
        <f>+L72/423.77</f>
        <v>61.995893999103288</v>
      </c>
      <c r="O72" s="15">
        <v>157</v>
      </c>
      <c r="P72" s="10" t="s">
        <v>31</v>
      </c>
      <c r="Q72" s="15">
        <v>151</v>
      </c>
      <c r="R72" s="10">
        <v>45412</v>
      </c>
      <c r="S72" s="45">
        <f t="shared" si="8"/>
        <v>1.1799634591961023</v>
      </c>
      <c r="T72" s="17">
        <f>+M72*500</f>
        <v>31000</v>
      </c>
      <c r="U72" s="56"/>
      <c r="V72" s="56"/>
      <c r="W72" s="20" t="s">
        <v>446</v>
      </c>
      <c r="X72" s="10">
        <v>45394</v>
      </c>
      <c r="Y72" s="130" t="s">
        <v>54</v>
      </c>
      <c r="Z72" s="130" t="s">
        <v>443</v>
      </c>
      <c r="AA72" s="130"/>
      <c r="AB72" s="130" t="s">
        <v>567</v>
      </c>
      <c r="AC72" s="130" t="s">
        <v>54</v>
      </c>
      <c r="AD72" s="15" t="s">
        <v>543</v>
      </c>
      <c r="AE72" s="18">
        <v>45395</v>
      </c>
      <c r="AF72" s="10">
        <v>45412</v>
      </c>
      <c r="AG72" s="50" t="s">
        <v>347</v>
      </c>
      <c r="AH72" s="13">
        <v>54.88</v>
      </c>
      <c r="AI72" s="23"/>
      <c r="AJ72" s="13">
        <v>460</v>
      </c>
      <c r="AK72" s="13">
        <v>110.8</v>
      </c>
      <c r="AL72" s="23">
        <f>615+379.5</f>
        <v>994.5</v>
      </c>
      <c r="AM72" s="13">
        <v>31.59</v>
      </c>
    </row>
    <row r="73" spans="1:40" ht="15" customHeight="1" x14ac:dyDescent="0.45">
      <c r="A73" s="80">
        <v>72</v>
      </c>
      <c r="B73" s="216" t="s">
        <v>476</v>
      </c>
      <c r="C73" s="216" t="s">
        <v>187</v>
      </c>
      <c r="D73" s="48" t="s">
        <v>40</v>
      </c>
      <c r="E73" s="18" t="s">
        <v>25</v>
      </c>
      <c r="F73" s="10" t="s">
        <v>24</v>
      </c>
      <c r="G73" s="20" t="s">
        <v>477</v>
      </c>
      <c r="H73" s="19" t="s">
        <v>496</v>
      </c>
      <c r="I73" s="19" t="s">
        <v>506</v>
      </c>
      <c r="J73" s="42" t="s">
        <v>495</v>
      </c>
      <c r="K73" s="16">
        <v>9276</v>
      </c>
      <c r="L73" s="22">
        <v>26144</v>
      </c>
      <c r="M73" s="16">
        <v>61.69</v>
      </c>
      <c r="N73" s="16">
        <f>+L73/423.77</f>
        <v>61.693843358425561</v>
      </c>
      <c r="O73" s="15">
        <v>152</v>
      </c>
      <c r="P73" s="10" t="s">
        <v>31</v>
      </c>
      <c r="Q73" s="15">
        <v>152</v>
      </c>
      <c r="R73" s="10">
        <v>45415</v>
      </c>
      <c r="S73" s="45">
        <f t="shared" si="8"/>
        <v>1.1694294675642594</v>
      </c>
      <c r="T73" s="17">
        <f>+M73*495.6</f>
        <v>30573.563999999998</v>
      </c>
      <c r="U73" s="56"/>
      <c r="V73" s="56"/>
      <c r="W73" s="19" t="s">
        <v>462</v>
      </c>
      <c r="X73" s="10">
        <v>45399</v>
      </c>
      <c r="Y73" s="130" t="s">
        <v>54</v>
      </c>
      <c r="Z73" s="130" t="s">
        <v>459</v>
      </c>
      <c r="AA73" s="130"/>
      <c r="AB73" s="130"/>
      <c r="AC73" s="130"/>
      <c r="AD73" s="157" t="s">
        <v>497</v>
      </c>
      <c r="AE73" s="18">
        <v>45406</v>
      </c>
      <c r="AF73" s="10">
        <v>45415</v>
      </c>
      <c r="AG73" s="50" t="s">
        <v>452</v>
      </c>
      <c r="AH73" s="13">
        <v>46</v>
      </c>
      <c r="AI73" s="210">
        <v>250.17</v>
      </c>
      <c r="AJ73" s="13">
        <v>340</v>
      </c>
      <c r="AK73" s="13"/>
      <c r="AL73" s="218">
        <f>925+17.25</f>
        <v>942.25</v>
      </c>
      <c r="AM73" s="13">
        <v>31.59</v>
      </c>
      <c r="AN73" s="53"/>
    </row>
    <row r="74" spans="1:40" ht="15" customHeight="1" x14ac:dyDescent="0.45">
      <c r="A74" s="80">
        <v>73</v>
      </c>
      <c r="B74" s="216"/>
      <c r="C74" s="216"/>
      <c r="D74" s="48" t="s">
        <v>40</v>
      </c>
      <c r="E74" s="18" t="s">
        <v>25</v>
      </c>
      <c r="F74" s="10" t="s">
        <v>24</v>
      </c>
      <c r="G74" s="20" t="s">
        <v>479</v>
      </c>
      <c r="H74" s="19" t="s">
        <v>494</v>
      </c>
      <c r="I74" s="19" t="s">
        <v>504</v>
      </c>
      <c r="J74" s="42" t="s">
        <v>69</v>
      </c>
      <c r="K74" s="16">
        <v>9686</v>
      </c>
      <c r="L74" s="22">
        <v>26112</v>
      </c>
      <c r="M74" s="16">
        <v>61.62</v>
      </c>
      <c r="N74" s="16">
        <f>+L74/423.77</f>
        <v>61.618330698256131</v>
      </c>
      <c r="O74" s="15">
        <v>161</v>
      </c>
      <c r="P74" s="10" t="s">
        <v>31</v>
      </c>
      <c r="Q74" s="15">
        <v>153</v>
      </c>
      <c r="R74" s="10">
        <v>45415</v>
      </c>
      <c r="S74" s="45">
        <f t="shared" si="8"/>
        <v>1.1695340073529412</v>
      </c>
      <c r="T74" s="17">
        <f>+M74*495.6</f>
        <v>30538.871999999999</v>
      </c>
      <c r="U74" s="56"/>
      <c r="V74" s="56"/>
      <c r="W74" s="19" t="s">
        <v>463</v>
      </c>
      <c r="X74" s="10">
        <v>45399</v>
      </c>
      <c r="Y74" s="130" t="s">
        <v>54</v>
      </c>
      <c r="Z74" s="130" t="s">
        <v>460</v>
      </c>
      <c r="AA74" s="130"/>
      <c r="AB74" s="130"/>
      <c r="AC74" s="130" t="s">
        <v>54</v>
      </c>
      <c r="AD74" s="157"/>
      <c r="AE74" s="18">
        <v>45406</v>
      </c>
      <c r="AF74" s="10">
        <v>45415</v>
      </c>
      <c r="AG74" s="50" t="s">
        <v>452</v>
      </c>
      <c r="AH74" s="13">
        <v>46</v>
      </c>
      <c r="AI74" s="210"/>
      <c r="AJ74" s="13">
        <v>220</v>
      </c>
      <c r="AK74" s="13">
        <v>110.8</v>
      </c>
      <c r="AL74" s="219"/>
      <c r="AM74" s="13">
        <v>31.59</v>
      </c>
    </row>
    <row r="75" spans="1:40" x14ac:dyDescent="0.45">
      <c r="A75" s="80">
        <v>74</v>
      </c>
      <c r="B75" s="81" t="s">
        <v>514</v>
      </c>
      <c r="C75" s="52" t="s">
        <v>513</v>
      </c>
      <c r="D75" s="50" t="s">
        <v>47</v>
      </c>
      <c r="E75" s="18" t="s">
        <v>25</v>
      </c>
      <c r="F75" s="10" t="s">
        <v>24</v>
      </c>
      <c r="G75" s="20" t="s">
        <v>519</v>
      </c>
      <c r="H75" s="20" t="s">
        <v>524</v>
      </c>
      <c r="I75" s="20" t="s">
        <v>511</v>
      </c>
      <c r="J75" s="142" t="s">
        <v>522</v>
      </c>
      <c r="K75" s="16">
        <v>8822</v>
      </c>
      <c r="L75" s="22">
        <v>25040</v>
      </c>
      <c r="M75" s="16">
        <f>+L75/423.77</f>
        <v>59.088656582580178</v>
      </c>
      <c r="N75" s="64">
        <v>75</v>
      </c>
      <c r="O75" s="15">
        <v>148</v>
      </c>
      <c r="P75" s="10" t="s">
        <v>31</v>
      </c>
      <c r="Q75" s="15">
        <v>154</v>
      </c>
      <c r="R75" s="10">
        <v>45422</v>
      </c>
      <c r="S75" s="45">
        <f t="shared" si="8"/>
        <v>3.5942492012779552</v>
      </c>
      <c r="T75" s="17">
        <f>+N75*1200</f>
        <v>90000</v>
      </c>
      <c r="U75" s="56"/>
      <c r="V75" s="56"/>
      <c r="W75" s="20" t="s">
        <v>518</v>
      </c>
      <c r="X75" s="10">
        <v>45411</v>
      </c>
      <c r="Y75" s="130" t="s">
        <v>54</v>
      </c>
      <c r="Z75" s="130"/>
      <c r="AA75" s="130"/>
      <c r="AB75" s="130">
        <v>4231</v>
      </c>
      <c r="AC75" s="130"/>
      <c r="AD75" s="15" t="s">
        <v>536</v>
      </c>
      <c r="AE75" s="10">
        <v>45411</v>
      </c>
      <c r="AF75" s="10">
        <v>45422</v>
      </c>
      <c r="AG75" s="103" t="s">
        <v>256</v>
      </c>
      <c r="AH75" s="13">
        <v>46</v>
      </c>
      <c r="AI75" s="23"/>
      <c r="AJ75" s="13">
        <v>510</v>
      </c>
      <c r="AK75" s="13"/>
      <c r="AL75" s="59">
        <v>540</v>
      </c>
      <c r="AM75" s="13">
        <v>31.59</v>
      </c>
    </row>
    <row r="76" spans="1:40" ht="15" customHeight="1" x14ac:dyDescent="0.45">
      <c r="A76" s="80">
        <v>75</v>
      </c>
      <c r="B76" s="231" t="s">
        <v>515</v>
      </c>
      <c r="C76" s="203" t="s">
        <v>513</v>
      </c>
      <c r="D76" s="48" t="s">
        <v>40</v>
      </c>
      <c r="E76" s="18" t="s">
        <v>25</v>
      </c>
      <c r="F76" s="10" t="s">
        <v>24</v>
      </c>
      <c r="G76" s="20" t="s">
        <v>520</v>
      </c>
      <c r="H76" s="19" t="s">
        <v>526</v>
      </c>
      <c r="I76" s="19" t="s">
        <v>510</v>
      </c>
      <c r="J76" s="42" t="s">
        <v>28</v>
      </c>
      <c r="K76" s="16">
        <v>9975.9</v>
      </c>
      <c r="L76" s="22">
        <v>26544</v>
      </c>
      <c r="M76" s="16">
        <v>62.64</v>
      </c>
      <c r="N76" s="16">
        <f t="shared" ref="N76:N81" si="9">+L76/423.77</f>
        <v>62.637751610543461</v>
      </c>
      <c r="O76" s="15">
        <v>154</v>
      </c>
      <c r="P76" s="10" t="s">
        <v>31</v>
      </c>
      <c r="Q76" s="15">
        <v>155</v>
      </c>
      <c r="R76" s="10">
        <v>45422</v>
      </c>
      <c r="S76" s="45">
        <f t="shared" si="8"/>
        <v>1.1695443037974684</v>
      </c>
      <c r="T76" s="17">
        <f t="shared" ref="T76:T81" si="10">+M76*495.6</f>
        <v>31044.384000000002</v>
      </c>
      <c r="U76" s="56"/>
      <c r="V76" s="56"/>
      <c r="W76" s="19" t="s">
        <v>516</v>
      </c>
      <c r="X76" s="10">
        <v>45399</v>
      </c>
      <c r="Y76" s="130" t="s">
        <v>54</v>
      </c>
      <c r="Z76" s="130" t="s">
        <v>606</v>
      </c>
      <c r="AA76" s="130"/>
      <c r="AB76" s="130">
        <v>4235</v>
      </c>
      <c r="AC76" s="130"/>
      <c r="AD76" s="157" t="s">
        <v>537</v>
      </c>
      <c r="AE76" s="10">
        <v>45411</v>
      </c>
      <c r="AF76" s="10">
        <v>45422</v>
      </c>
      <c r="AG76" s="50" t="s">
        <v>452</v>
      </c>
      <c r="AH76" s="13">
        <v>46</v>
      </c>
      <c r="AI76" s="23"/>
      <c r="AJ76" s="13">
        <v>460</v>
      </c>
      <c r="AK76" s="13"/>
      <c r="AL76" s="210">
        <v>2850</v>
      </c>
      <c r="AM76" s="13">
        <v>31.59</v>
      </c>
    </row>
    <row r="77" spans="1:40" ht="15" customHeight="1" x14ac:dyDescent="0.45">
      <c r="A77" s="80">
        <v>76</v>
      </c>
      <c r="B77" s="231"/>
      <c r="C77" s="203"/>
      <c r="D77" s="48" t="s">
        <v>40</v>
      </c>
      <c r="E77" s="18" t="s">
        <v>25</v>
      </c>
      <c r="F77" s="10" t="s">
        <v>24</v>
      </c>
      <c r="G77" s="20" t="s">
        <v>521</v>
      </c>
      <c r="H77" s="19" t="s">
        <v>525</v>
      </c>
      <c r="I77" s="19" t="s">
        <v>510</v>
      </c>
      <c r="J77" s="42" t="s">
        <v>97</v>
      </c>
      <c r="K77" s="16">
        <v>9982.7999999999993</v>
      </c>
      <c r="L77" s="22">
        <v>26560</v>
      </c>
      <c r="M77" s="16">
        <v>62.68</v>
      </c>
      <c r="N77" s="16">
        <f t="shared" si="9"/>
        <v>62.675507940628172</v>
      </c>
      <c r="O77" s="15">
        <v>152</v>
      </c>
      <c r="P77" s="10" t="s">
        <v>31</v>
      </c>
      <c r="Q77" s="15">
        <v>156</v>
      </c>
      <c r="R77" s="10">
        <v>45422</v>
      </c>
      <c r="S77" s="45">
        <f t="shared" si="8"/>
        <v>1.1695861445783133</v>
      </c>
      <c r="T77" s="17">
        <f t="shared" si="10"/>
        <v>31064.208000000002</v>
      </c>
      <c r="U77" s="56"/>
      <c r="V77" s="56"/>
      <c r="W77" s="19" t="s">
        <v>517</v>
      </c>
      <c r="X77" s="10">
        <v>45399</v>
      </c>
      <c r="Y77" s="130" t="s">
        <v>54</v>
      </c>
      <c r="Z77" s="130" t="s">
        <v>607</v>
      </c>
      <c r="AA77" s="130"/>
      <c r="AB77" s="130">
        <v>4428</v>
      </c>
      <c r="AC77" s="130"/>
      <c r="AD77" s="157"/>
      <c r="AE77" s="10">
        <v>45411</v>
      </c>
      <c r="AF77" s="10">
        <v>45422</v>
      </c>
      <c r="AG77" s="50" t="s">
        <v>452</v>
      </c>
      <c r="AH77" s="13">
        <v>46</v>
      </c>
      <c r="AI77" s="23"/>
      <c r="AJ77" s="13">
        <v>460</v>
      </c>
      <c r="AK77" s="13"/>
      <c r="AL77" s="210"/>
      <c r="AM77" s="13">
        <v>31.59</v>
      </c>
    </row>
    <row r="78" spans="1:40" ht="15" customHeight="1" x14ac:dyDescent="0.45">
      <c r="A78" s="80">
        <v>77</v>
      </c>
      <c r="B78" s="231"/>
      <c r="C78" s="203"/>
      <c r="D78" s="48" t="s">
        <v>40</v>
      </c>
      <c r="E78" s="18" t="s">
        <v>25</v>
      </c>
      <c r="F78" s="10" t="s">
        <v>24</v>
      </c>
      <c r="G78" s="20" t="s">
        <v>523</v>
      </c>
      <c r="H78" s="19" t="s">
        <v>534</v>
      </c>
      <c r="I78" s="19" t="s">
        <v>506</v>
      </c>
      <c r="J78" s="42" t="s">
        <v>533</v>
      </c>
      <c r="K78" s="16">
        <v>9291</v>
      </c>
      <c r="L78" s="22">
        <v>26192</v>
      </c>
      <c r="M78" s="16">
        <v>61.81</v>
      </c>
      <c r="N78" s="16">
        <f t="shared" si="9"/>
        <v>61.807112348679709</v>
      </c>
      <c r="O78" s="15">
        <v>154</v>
      </c>
      <c r="P78" s="10" t="s">
        <v>31</v>
      </c>
      <c r="Q78" s="15">
        <v>157</v>
      </c>
      <c r="R78" s="10">
        <v>45422</v>
      </c>
      <c r="S78" s="45">
        <f t="shared" si="8"/>
        <v>1.1695569639584606</v>
      </c>
      <c r="T78" s="17">
        <f t="shared" si="10"/>
        <v>30633.036000000004</v>
      </c>
      <c r="U78" s="56"/>
      <c r="V78" s="56"/>
      <c r="W78" s="19" t="s">
        <v>528</v>
      </c>
      <c r="X78" s="10">
        <v>45412</v>
      </c>
      <c r="Y78" s="130" t="s">
        <v>54</v>
      </c>
      <c r="Z78" s="130" t="s">
        <v>645</v>
      </c>
      <c r="AA78" s="130"/>
      <c r="AB78" s="130">
        <v>4435</v>
      </c>
      <c r="AC78" s="130"/>
      <c r="AD78" s="157"/>
      <c r="AE78" s="10">
        <v>45412</v>
      </c>
      <c r="AF78" s="10">
        <v>45422</v>
      </c>
      <c r="AG78" s="50" t="s">
        <v>452</v>
      </c>
      <c r="AH78" s="13">
        <v>46</v>
      </c>
      <c r="AI78" s="23"/>
      <c r="AJ78" s="13">
        <v>340</v>
      </c>
      <c r="AK78" s="13"/>
      <c r="AL78" s="210"/>
      <c r="AM78" s="13">
        <v>31.59</v>
      </c>
    </row>
    <row r="79" spans="1:40" ht="15" customHeight="1" x14ac:dyDescent="0.45">
      <c r="A79" s="80">
        <v>78</v>
      </c>
      <c r="B79" s="231"/>
      <c r="C79" s="203"/>
      <c r="D79" s="48" t="s">
        <v>40</v>
      </c>
      <c r="E79" s="18" t="s">
        <v>25</v>
      </c>
      <c r="F79" s="10" t="s">
        <v>24</v>
      </c>
      <c r="G79" s="20" t="s">
        <v>527</v>
      </c>
      <c r="H79" s="20" t="s">
        <v>535</v>
      </c>
      <c r="I79" s="20" t="s">
        <v>504</v>
      </c>
      <c r="J79" s="42" t="s">
        <v>293</v>
      </c>
      <c r="K79" s="16">
        <v>9630</v>
      </c>
      <c r="L79" s="22">
        <v>25856</v>
      </c>
      <c r="M79" s="16">
        <v>61.01</v>
      </c>
      <c r="N79" s="16">
        <f t="shared" si="9"/>
        <v>61.014229416900683</v>
      </c>
      <c r="O79" s="15">
        <v>188</v>
      </c>
      <c r="P79" s="10" t="s">
        <v>31</v>
      </c>
      <c r="Q79" s="15">
        <v>158</v>
      </c>
      <c r="R79" s="10">
        <v>45422</v>
      </c>
      <c r="S79" s="45">
        <f t="shared" si="8"/>
        <v>1.1694212561881188</v>
      </c>
      <c r="T79" s="17">
        <f t="shared" si="10"/>
        <v>30236.556</v>
      </c>
      <c r="U79" s="56"/>
      <c r="V79" s="56"/>
      <c r="W79" s="19" t="s">
        <v>529</v>
      </c>
      <c r="X79" s="10">
        <v>45412</v>
      </c>
      <c r="Y79" s="130" t="s">
        <v>54</v>
      </c>
      <c r="Z79" s="130" t="s">
        <v>646</v>
      </c>
      <c r="AA79" s="130"/>
      <c r="AB79" s="130">
        <v>4447</v>
      </c>
      <c r="AC79" s="130"/>
      <c r="AD79" s="157"/>
      <c r="AE79" s="10">
        <v>45412</v>
      </c>
      <c r="AF79" s="10">
        <v>45422</v>
      </c>
      <c r="AG79" s="50" t="s">
        <v>452</v>
      </c>
      <c r="AH79" s="13">
        <v>46</v>
      </c>
      <c r="AI79" s="23"/>
      <c r="AJ79" s="13">
        <v>220</v>
      </c>
      <c r="AK79" s="13"/>
      <c r="AL79" s="210"/>
      <c r="AM79" s="13">
        <v>31.59</v>
      </c>
    </row>
    <row r="80" spans="1:40" ht="15" customHeight="1" x14ac:dyDescent="0.45">
      <c r="A80" s="80">
        <v>79</v>
      </c>
      <c r="B80" s="231"/>
      <c r="C80" s="203"/>
      <c r="D80" s="48" t="s">
        <v>40</v>
      </c>
      <c r="E80" s="18" t="s">
        <v>25</v>
      </c>
      <c r="F80" s="10" t="s">
        <v>24</v>
      </c>
      <c r="G80" s="20" t="s">
        <v>545</v>
      </c>
      <c r="H80" s="19" t="s">
        <v>546</v>
      </c>
      <c r="I80" s="19" t="s">
        <v>510</v>
      </c>
      <c r="J80" s="42" t="s">
        <v>72</v>
      </c>
      <c r="K80" s="16">
        <v>9788.7000000000007</v>
      </c>
      <c r="L80" s="22">
        <v>26464</v>
      </c>
      <c r="M80" s="16">
        <v>62.45</v>
      </c>
      <c r="N80" s="16">
        <f t="shared" si="9"/>
        <v>62.448969960119882</v>
      </c>
      <c r="O80" s="15">
        <v>152</v>
      </c>
      <c r="P80" s="10" t="s">
        <v>31</v>
      </c>
      <c r="Q80" s="15">
        <v>159</v>
      </c>
      <c r="R80" s="10">
        <v>45422</v>
      </c>
      <c r="S80" s="45">
        <f t="shared" si="8"/>
        <v>1.1695216142684401</v>
      </c>
      <c r="T80" s="17">
        <f t="shared" si="10"/>
        <v>30950.22</v>
      </c>
      <c r="U80" s="56"/>
      <c r="V80" s="56"/>
      <c r="W80" s="19" t="s">
        <v>530</v>
      </c>
      <c r="X80" s="10">
        <v>45412</v>
      </c>
      <c r="Y80" s="130" t="s">
        <v>54</v>
      </c>
      <c r="Z80" s="130" t="s">
        <v>647</v>
      </c>
      <c r="AA80" s="130"/>
      <c r="AB80" s="130">
        <v>4455</v>
      </c>
      <c r="AC80" s="130"/>
      <c r="AD80" s="157"/>
      <c r="AE80" s="10">
        <v>45414</v>
      </c>
      <c r="AF80" s="10">
        <v>45422</v>
      </c>
      <c r="AG80" s="50" t="s">
        <v>452</v>
      </c>
      <c r="AH80" s="13">
        <v>46</v>
      </c>
      <c r="AI80" s="23"/>
      <c r="AJ80" s="13">
        <v>460</v>
      </c>
      <c r="AK80" s="13"/>
      <c r="AL80" s="210"/>
      <c r="AM80" s="13">
        <v>31.59</v>
      </c>
    </row>
    <row r="81" spans="1:39" ht="15" customHeight="1" x14ac:dyDescent="0.45">
      <c r="A81" s="80">
        <v>80</v>
      </c>
      <c r="B81" s="231"/>
      <c r="C81" s="203"/>
      <c r="D81" s="48" t="s">
        <v>40</v>
      </c>
      <c r="E81" s="18" t="s">
        <v>25</v>
      </c>
      <c r="F81" s="10" t="s">
        <v>24</v>
      </c>
      <c r="G81" s="20" t="s">
        <v>547</v>
      </c>
      <c r="H81" s="19" t="s">
        <v>548</v>
      </c>
      <c r="I81" s="19" t="s">
        <v>510</v>
      </c>
      <c r="J81" s="42" t="s">
        <v>50</v>
      </c>
      <c r="K81" s="16">
        <v>9820.74</v>
      </c>
      <c r="L81" s="22">
        <v>26560</v>
      </c>
      <c r="M81" s="16">
        <v>62.68</v>
      </c>
      <c r="N81" s="16">
        <f t="shared" si="9"/>
        <v>62.675507940628172</v>
      </c>
      <c r="O81" s="15">
        <v>152</v>
      </c>
      <c r="P81" s="10" t="s">
        <v>31</v>
      </c>
      <c r="Q81" s="15">
        <v>160</v>
      </c>
      <c r="R81" s="10">
        <v>45422</v>
      </c>
      <c r="S81" s="45">
        <f t="shared" si="8"/>
        <v>1.1695861445783133</v>
      </c>
      <c r="T81" s="17">
        <f t="shared" si="10"/>
        <v>31064.208000000002</v>
      </c>
      <c r="U81" s="56"/>
      <c r="V81" s="56"/>
      <c r="W81" s="19" t="s">
        <v>531</v>
      </c>
      <c r="X81" s="10">
        <v>45412</v>
      </c>
      <c r="Y81" s="130" t="s">
        <v>54</v>
      </c>
      <c r="Z81" s="130" t="s">
        <v>648</v>
      </c>
      <c r="AA81" s="130"/>
      <c r="AB81" s="130">
        <v>4459</v>
      </c>
      <c r="AC81" s="130"/>
      <c r="AD81" s="157"/>
      <c r="AE81" s="10">
        <v>45414</v>
      </c>
      <c r="AF81" s="10">
        <v>45422</v>
      </c>
      <c r="AG81" s="50" t="s">
        <v>452</v>
      </c>
      <c r="AH81" s="13">
        <v>46</v>
      </c>
      <c r="AI81" s="23"/>
      <c r="AJ81" s="13">
        <v>460</v>
      </c>
      <c r="AK81" s="13"/>
      <c r="AL81" s="210"/>
      <c r="AM81" s="13">
        <v>31.59</v>
      </c>
    </row>
    <row r="82" spans="1:39" ht="14.45" customHeight="1" x14ac:dyDescent="0.45">
      <c r="A82" s="80">
        <v>81</v>
      </c>
      <c r="B82" s="231"/>
      <c r="C82" s="203"/>
      <c r="D82" s="48" t="s">
        <v>40</v>
      </c>
      <c r="E82" s="18" t="s">
        <v>25</v>
      </c>
      <c r="F82" s="10" t="s">
        <v>24</v>
      </c>
      <c r="G82" s="20" t="s">
        <v>549</v>
      </c>
      <c r="H82" s="19" t="s">
        <v>550</v>
      </c>
      <c r="I82" s="19" t="s">
        <v>507</v>
      </c>
      <c r="J82" s="42" t="s">
        <v>28</v>
      </c>
      <c r="K82" s="16">
        <v>9616.9</v>
      </c>
      <c r="L82" s="22">
        <v>26104</v>
      </c>
      <c r="M82" s="16">
        <v>61.6</v>
      </c>
      <c r="N82" s="16">
        <f>+L82/423.77</f>
        <v>61.599452533213771</v>
      </c>
      <c r="O82" s="15">
        <v>157</v>
      </c>
      <c r="P82" s="10" t="s">
        <v>31</v>
      </c>
      <c r="Q82" s="15">
        <v>161</v>
      </c>
      <c r="R82" s="10">
        <v>45422</v>
      </c>
      <c r="S82" s="45">
        <f t="shared" si="8"/>
        <v>1.1798958014097456</v>
      </c>
      <c r="T82" s="17">
        <f>+M82*500</f>
        <v>30800</v>
      </c>
      <c r="U82" s="56"/>
      <c r="V82" s="56"/>
      <c r="W82" s="19" t="s">
        <v>532</v>
      </c>
      <c r="X82" s="10">
        <v>45412</v>
      </c>
      <c r="Y82" s="130" t="s">
        <v>54</v>
      </c>
      <c r="Z82" s="130" t="s">
        <v>649</v>
      </c>
      <c r="AA82" s="130"/>
      <c r="AB82" s="130">
        <v>4462</v>
      </c>
      <c r="AC82" s="130"/>
      <c r="AD82" s="157"/>
      <c r="AE82" s="10">
        <v>45414</v>
      </c>
      <c r="AF82" s="10">
        <v>45422</v>
      </c>
      <c r="AG82" s="50" t="s">
        <v>551</v>
      </c>
      <c r="AH82" s="13">
        <v>46</v>
      </c>
      <c r="AI82" s="23"/>
      <c r="AJ82" s="13">
        <v>510</v>
      </c>
      <c r="AK82" s="13"/>
      <c r="AL82" s="210"/>
      <c r="AM82" s="13">
        <v>31.59</v>
      </c>
    </row>
    <row r="83" spans="1:39" ht="14.45" customHeight="1" x14ac:dyDescent="0.45">
      <c r="A83" s="80">
        <v>82</v>
      </c>
      <c r="B83" s="217" t="s">
        <v>568</v>
      </c>
      <c r="C83" s="217" t="s">
        <v>569</v>
      </c>
      <c r="D83" s="48" t="s">
        <v>40</v>
      </c>
      <c r="E83" s="18" t="s">
        <v>25</v>
      </c>
      <c r="F83" s="10" t="s">
        <v>24</v>
      </c>
      <c r="G83" s="20" t="s">
        <v>588</v>
      </c>
      <c r="H83" s="19" t="s">
        <v>589</v>
      </c>
      <c r="I83" s="19" t="s">
        <v>504</v>
      </c>
      <c r="J83" s="42" t="s">
        <v>293</v>
      </c>
      <c r="K83" s="16">
        <v>9599.1</v>
      </c>
      <c r="L83" s="22">
        <v>26088</v>
      </c>
      <c r="M83" s="16">
        <v>61.56</v>
      </c>
      <c r="N83" s="16">
        <f>+L83/423.77</f>
        <v>61.56169620312906</v>
      </c>
      <c r="O83" s="15">
        <v>160</v>
      </c>
      <c r="P83" s="10" t="s">
        <v>31</v>
      </c>
      <c r="Q83" s="15">
        <v>162</v>
      </c>
      <c r="R83" s="10">
        <v>45432</v>
      </c>
      <c r="S83" s="45">
        <f>+T83/L83</f>
        <v>1.1798528058877644</v>
      </c>
      <c r="T83" s="17">
        <f>+M83*500</f>
        <v>30780</v>
      </c>
      <c r="U83" s="56"/>
      <c r="V83" s="56"/>
      <c r="W83" s="19" t="s">
        <v>572</v>
      </c>
      <c r="X83" s="10">
        <v>45425</v>
      </c>
      <c r="Y83" s="130" t="s">
        <v>54</v>
      </c>
      <c r="Z83" s="130" t="s">
        <v>580</v>
      </c>
      <c r="AA83" s="130"/>
      <c r="AB83" s="130"/>
      <c r="AC83" s="130"/>
      <c r="AD83" s="169" t="s">
        <v>604</v>
      </c>
      <c r="AE83" s="10">
        <v>45425</v>
      </c>
      <c r="AF83" s="10">
        <v>45432</v>
      </c>
      <c r="AG83" s="50" t="s">
        <v>551</v>
      </c>
      <c r="AH83" s="13"/>
      <c r="AI83" s="23"/>
      <c r="AJ83" s="13">
        <v>220</v>
      </c>
      <c r="AK83" s="13"/>
      <c r="AL83" s="218">
        <v>2850</v>
      </c>
      <c r="AM83" s="13">
        <v>31.59</v>
      </c>
    </row>
    <row r="84" spans="1:39" ht="14.45" customHeight="1" x14ac:dyDescent="0.45">
      <c r="A84" s="80">
        <v>83</v>
      </c>
      <c r="B84" s="217"/>
      <c r="C84" s="217"/>
      <c r="D84" s="48" t="s">
        <v>40</v>
      </c>
      <c r="E84" s="18" t="s">
        <v>25</v>
      </c>
      <c r="F84" s="10" t="s">
        <v>24</v>
      </c>
      <c r="G84" s="20" t="s">
        <v>587</v>
      </c>
      <c r="H84" s="19" t="s">
        <v>590</v>
      </c>
      <c r="I84" s="19" t="s">
        <v>507</v>
      </c>
      <c r="J84" s="42" t="s">
        <v>270</v>
      </c>
      <c r="K84" s="16">
        <v>9717.2999999999993</v>
      </c>
      <c r="L84" s="22">
        <v>25800</v>
      </c>
      <c r="M84" s="16">
        <v>60.88</v>
      </c>
      <c r="N84" s="16">
        <f t="shared" ref="N84:N89" si="11">+L84/423.77</f>
        <v>60.882082261604175</v>
      </c>
      <c r="O84" s="15">
        <v>157</v>
      </c>
      <c r="P84" s="10" t="s">
        <v>31</v>
      </c>
      <c r="Q84" s="15">
        <v>163</v>
      </c>
      <c r="R84" s="10">
        <v>45432</v>
      </c>
      <c r="S84" s="45">
        <f t="shared" ref="S84:S90" si="12">+T84/L84</f>
        <v>1.1798449612403101</v>
      </c>
      <c r="T84" s="17">
        <f t="shared" ref="T84:T89" si="13">+M84*500</f>
        <v>30440</v>
      </c>
      <c r="U84" s="56"/>
      <c r="V84" s="56"/>
      <c r="W84" s="19" t="s">
        <v>571</v>
      </c>
      <c r="X84" s="10">
        <v>45425</v>
      </c>
      <c r="Y84" s="130" t="s">
        <v>54</v>
      </c>
      <c r="Z84" s="130" t="s">
        <v>579</v>
      </c>
      <c r="AA84" s="130"/>
      <c r="AB84" s="130"/>
      <c r="AC84" s="130"/>
      <c r="AD84" s="170"/>
      <c r="AE84" s="10">
        <v>45425</v>
      </c>
      <c r="AF84" s="10">
        <v>45432</v>
      </c>
      <c r="AG84" s="50" t="s">
        <v>551</v>
      </c>
      <c r="AH84" s="13"/>
      <c r="AI84" s="23"/>
      <c r="AJ84" s="13">
        <v>510</v>
      </c>
      <c r="AK84" s="13"/>
      <c r="AL84" s="220"/>
      <c r="AM84" s="13">
        <v>31.59</v>
      </c>
    </row>
    <row r="85" spans="1:39" ht="14.45" customHeight="1" x14ac:dyDescent="0.45">
      <c r="A85" s="80">
        <v>84</v>
      </c>
      <c r="B85" s="217"/>
      <c r="C85" s="217"/>
      <c r="D85" s="48" t="s">
        <v>40</v>
      </c>
      <c r="E85" s="18" t="s">
        <v>25</v>
      </c>
      <c r="F85" s="10" t="s">
        <v>24</v>
      </c>
      <c r="G85" s="20" t="s">
        <v>591</v>
      </c>
      <c r="H85" s="19" t="s">
        <v>592</v>
      </c>
      <c r="I85" s="19" t="s">
        <v>510</v>
      </c>
      <c r="J85" s="42" t="s">
        <v>72</v>
      </c>
      <c r="K85" s="16">
        <v>10043.16</v>
      </c>
      <c r="L85" s="22">
        <v>26464</v>
      </c>
      <c r="M85" s="16">
        <v>62.45</v>
      </c>
      <c r="N85" s="16">
        <f t="shared" si="11"/>
        <v>62.448969960119882</v>
      </c>
      <c r="O85" s="15">
        <v>156</v>
      </c>
      <c r="P85" s="10" t="s">
        <v>31</v>
      </c>
      <c r="Q85" s="15">
        <v>164</v>
      </c>
      <c r="R85" s="10">
        <v>45432</v>
      </c>
      <c r="S85" s="45">
        <f t="shared" si="12"/>
        <v>1.1799047762998791</v>
      </c>
      <c r="T85" s="17">
        <f t="shared" si="13"/>
        <v>31225</v>
      </c>
      <c r="U85" s="56"/>
      <c r="V85" s="56"/>
      <c r="W85" s="19" t="s">
        <v>573</v>
      </c>
      <c r="X85" s="10">
        <v>45425</v>
      </c>
      <c r="Y85" s="130" t="s">
        <v>54</v>
      </c>
      <c r="Z85" s="130" t="s">
        <v>581</v>
      </c>
      <c r="AA85" s="130"/>
      <c r="AB85" s="130"/>
      <c r="AC85" s="130"/>
      <c r="AD85" s="170"/>
      <c r="AE85" s="10">
        <v>45425</v>
      </c>
      <c r="AF85" s="10">
        <v>45432</v>
      </c>
      <c r="AG85" s="50" t="s">
        <v>551</v>
      </c>
      <c r="AH85" s="13"/>
      <c r="AI85" s="23"/>
      <c r="AJ85" s="13">
        <v>510</v>
      </c>
      <c r="AK85" s="13"/>
      <c r="AL85" s="220"/>
      <c r="AM85" s="13">
        <v>31.59</v>
      </c>
    </row>
    <row r="86" spans="1:39" ht="14.45" customHeight="1" x14ac:dyDescent="0.45">
      <c r="A86" s="80">
        <v>85</v>
      </c>
      <c r="B86" s="217"/>
      <c r="C86" s="217"/>
      <c r="D86" s="48" t="s">
        <v>40</v>
      </c>
      <c r="E86" s="18" t="s">
        <v>25</v>
      </c>
      <c r="F86" s="10" t="s">
        <v>24</v>
      </c>
      <c r="G86" s="20" t="s">
        <v>593</v>
      </c>
      <c r="H86" t="s">
        <v>599</v>
      </c>
      <c r="I86" s="19" t="s">
        <v>506</v>
      </c>
      <c r="J86" s="62" t="s">
        <v>522</v>
      </c>
      <c r="K86" s="16">
        <v>9205</v>
      </c>
      <c r="L86" s="22">
        <v>25776</v>
      </c>
      <c r="M86" s="16">
        <v>60.83</v>
      </c>
      <c r="N86" s="16">
        <f t="shared" si="11"/>
        <v>60.825447766477104</v>
      </c>
      <c r="O86" s="15">
        <v>152</v>
      </c>
      <c r="P86" s="10" t="s">
        <v>31</v>
      </c>
      <c r="Q86" s="15">
        <v>165</v>
      </c>
      <c r="R86" s="10">
        <v>45432</v>
      </c>
      <c r="S86" s="45">
        <f t="shared" si="12"/>
        <v>1.179973618870267</v>
      </c>
      <c r="T86" s="17">
        <f t="shared" si="13"/>
        <v>30415</v>
      </c>
      <c r="U86" s="56"/>
      <c r="V86" s="56"/>
      <c r="W86" s="19" t="s">
        <v>574</v>
      </c>
      <c r="X86" s="10">
        <v>45425</v>
      </c>
      <c r="Y86" s="130" t="s">
        <v>54</v>
      </c>
      <c r="Z86" s="130" t="s">
        <v>582</v>
      </c>
      <c r="AA86" s="130"/>
      <c r="AB86" s="130"/>
      <c r="AC86" s="130"/>
      <c r="AD86" s="170"/>
      <c r="AE86" s="10">
        <v>45426</v>
      </c>
      <c r="AF86" s="10">
        <v>45432</v>
      </c>
      <c r="AG86" s="50" t="s">
        <v>551</v>
      </c>
      <c r="AH86" s="13"/>
      <c r="AI86" s="23"/>
      <c r="AJ86" s="13">
        <v>340</v>
      </c>
      <c r="AK86" s="13"/>
      <c r="AL86" s="220"/>
      <c r="AM86" s="13">
        <v>31.59</v>
      </c>
    </row>
    <row r="87" spans="1:39" ht="14.45" customHeight="1" x14ac:dyDescent="0.45">
      <c r="A87" s="80">
        <v>86</v>
      </c>
      <c r="B87" s="217"/>
      <c r="C87" s="217"/>
      <c r="D87" s="48" t="s">
        <v>40</v>
      </c>
      <c r="E87" s="18" t="s">
        <v>25</v>
      </c>
      <c r="F87" s="10" t="s">
        <v>24</v>
      </c>
      <c r="G87" s="20" t="s">
        <v>602</v>
      </c>
      <c r="H87" s="19" t="s">
        <v>603</v>
      </c>
      <c r="I87" s="19" t="s">
        <v>507</v>
      </c>
      <c r="J87" s="42" t="s">
        <v>72</v>
      </c>
      <c r="K87" s="16">
        <v>9719</v>
      </c>
      <c r="L87" s="22">
        <v>26224</v>
      </c>
      <c r="M87" s="16">
        <v>61.88</v>
      </c>
      <c r="N87" s="16">
        <f t="shared" si="11"/>
        <v>61.882625008849139</v>
      </c>
      <c r="O87" s="15">
        <v>154</v>
      </c>
      <c r="P87" s="10" t="s">
        <v>31</v>
      </c>
      <c r="Q87" s="15">
        <v>166</v>
      </c>
      <c r="R87" s="10">
        <v>45432</v>
      </c>
      <c r="S87" s="45">
        <f t="shared" si="12"/>
        <v>1.1798352654057351</v>
      </c>
      <c r="T87" s="17">
        <f t="shared" si="13"/>
        <v>30940</v>
      </c>
      <c r="U87" s="56"/>
      <c r="V87" s="56"/>
      <c r="W87" s="19" t="s">
        <v>575</v>
      </c>
      <c r="X87" s="10">
        <v>45425</v>
      </c>
      <c r="Y87" s="130" t="s">
        <v>54</v>
      </c>
      <c r="Z87" s="130" t="s">
        <v>583</v>
      </c>
      <c r="AA87" s="130"/>
      <c r="AB87" s="130"/>
      <c r="AC87" s="130"/>
      <c r="AD87" s="170"/>
      <c r="AE87" s="10">
        <v>45426</v>
      </c>
      <c r="AF87" s="10">
        <v>45432</v>
      </c>
      <c r="AG87" s="50" t="s">
        <v>551</v>
      </c>
      <c r="AH87" s="13"/>
      <c r="AI87" s="23"/>
      <c r="AJ87" s="13">
        <v>510</v>
      </c>
      <c r="AK87" s="13"/>
      <c r="AL87" s="220"/>
      <c r="AM87" s="13">
        <v>31.59</v>
      </c>
    </row>
    <row r="88" spans="1:39" ht="14.45" customHeight="1" x14ac:dyDescent="0.45">
      <c r="A88" s="80">
        <v>87</v>
      </c>
      <c r="B88" s="217"/>
      <c r="C88" s="217"/>
      <c r="D88" s="48" t="s">
        <v>40</v>
      </c>
      <c r="E88" s="18" t="s">
        <v>25</v>
      </c>
      <c r="F88" s="10" t="s">
        <v>24</v>
      </c>
      <c r="G88" s="20" t="s">
        <v>597</v>
      </c>
      <c r="H88" s="19" t="s">
        <v>598</v>
      </c>
      <c r="I88" s="19" t="s">
        <v>510</v>
      </c>
      <c r="J88" s="42" t="s">
        <v>270</v>
      </c>
      <c r="K88" s="16">
        <v>10085.299999999999</v>
      </c>
      <c r="L88" s="22">
        <v>26624</v>
      </c>
      <c r="M88" s="16">
        <v>62.83</v>
      </c>
      <c r="N88" s="16">
        <f t="shared" si="11"/>
        <v>62.826533260967039</v>
      </c>
      <c r="O88" s="15">
        <v>152</v>
      </c>
      <c r="P88" s="10" t="s">
        <v>31</v>
      </c>
      <c r="Q88" s="15">
        <v>167</v>
      </c>
      <c r="R88" s="10">
        <v>45432</v>
      </c>
      <c r="S88" s="45">
        <f t="shared" si="12"/>
        <v>1.1799504206730769</v>
      </c>
      <c r="T88" s="17">
        <f t="shared" si="13"/>
        <v>31415</v>
      </c>
      <c r="U88" s="56"/>
      <c r="V88" s="56"/>
      <c r="W88" s="19" t="s">
        <v>576</v>
      </c>
      <c r="X88" s="10">
        <v>45425</v>
      </c>
      <c r="Y88" s="130" t="s">
        <v>54</v>
      </c>
      <c r="Z88" s="130" t="s">
        <v>584</v>
      </c>
      <c r="AA88" s="130"/>
      <c r="AB88" s="130"/>
      <c r="AC88" s="130"/>
      <c r="AD88" s="170"/>
      <c r="AE88" s="10">
        <v>45426</v>
      </c>
      <c r="AF88" s="10">
        <v>45432</v>
      </c>
      <c r="AG88" s="50" t="s">
        <v>551</v>
      </c>
      <c r="AH88" s="13"/>
      <c r="AI88" s="23"/>
      <c r="AJ88" s="13">
        <v>460</v>
      </c>
      <c r="AK88" s="13"/>
      <c r="AL88" s="220"/>
      <c r="AM88" s="13">
        <v>31.59</v>
      </c>
    </row>
    <row r="89" spans="1:39" ht="14.1" customHeight="1" x14ac:dyDescent="0.45">
      <c r="A89" s="80">
        <v>88</v>
      </c>
      <c r="B89" s="217"/>
      <c r="C89" s="217"/>
      <c r="D89" s="48" t="s">
        <v>40</v>
      </c>
      <c r="E89" s="18" t="s">
        <v>25</v>
      </c>
      <c r="F89" s="10" t="s">
        <v>24</v>
      </c>
      <c r="G89" s="20" t="s">
        <v>600</v>
      </c>
      <c r="H89" s="19" t="s">
        <v>601</v>
      </c>
      <c r="I89" s="19" t="s">
        <v>506</v>
      </c>
      <c r="J89" s="42" t="s">
        <v>533</v>
      </c>
      <c r="K89" s="16">
        <v>9259.5</v>
      </c>
      <c r="L89" s="22">
        <v>26176</v>
      </c>
      <c r="M89" s="16">
        <v>61.77</v>
      </c>
      <c r="N89" s="16">
        <f t="shared" si="11"/>
        <v>61.769356018594998</v>
      </c>
      <c r="O89" s="15">
        <v>152</v>
      </c>
      <c r="P89" s="10" t="s">
        <v>31</v>
      </c>
      <c r="Q89" s="15">
        <v>168</v>
      </c>
      <c r="R89" s="10">
        <v>45432</v>
      </c>
      <c r="S89" s="45">
        <f t="shared" si="12"/>
        <v>1.1798976161369192</v>
      </c>
      <c r="T89" s="17">
        <f t="shared" si="13"/>
        <v>30885</v>
      </c>
      <c r="U89" s="56"/>
      <c r="V89" s="56"/>
      <c r="W89" s="19" t="s">
        <v>577</v>
      </c>
      <c r="X89" s="10">
        <v>45425</v>
      </c>
      <c r="Y89" s="130" t="s">
        <v>54</v>
      </c>
      <c r="Z89" s="130" t="s">
        <v>585</v>
      </c>
      <c r="AA89" s="130"/>
      <c r="AB89" s="130"/>
      <c r="AC89" s="130"/>
      <c r="AD89" s="171"/>
      <c r="AE89" s="10">
        <v>45426</v>
      </c>
      <c r="AF89" s="10">
        <v>45432</v>
      </c>
      <c r="AG89" s="50" t="s">
        <v>551</v>
      </c>
      <c r="AH89" s="13"/>
      <c r="AI89" s="23"/>
      <c r="AJ89" s="13">
        <v>340</v>
      </c>
      <c r="AK89" s="13"/>
      <c r="AL89" s="219"/>
      <c r="AM89" s="13">
        <v>31.59</v>
      </c>
    </row>
    <row r="90" spans="1:39" x14ac:dyDescent="0.45">
      <c r="A90" s="80">
        <v>89</v>
      </c>
      <c r="B90" s="72" t="s">
        <v>570</v>
      </c>
      <c r="C90" s="60" t="s">
        <v>569</v>
      </c>
      <c r="D90" s="50" t="s">
        <v>47</v>
      </c>
      <c r="E90" s="18" t="s">
        <v>25</v>
      </c>
      <c r="F90" s="10" t="s">
        <v>24</v>
      </c>
      <c r="G90" s="20" t="s">
        <v>594</v>
      </c>
      <c r="H90" s="20" t="s">
        <v>595</v>
      </c>
      <c r="I90" s="19" t="s">
        <v>596</v>
      </c>
      <c r="J90" s="142" t="s">
        <v>50</v>
      </c>
      <c r="K90" s="16">
        <v>9254.5</v>
      </c>
      <c r="L90" s="22">
        <v>25600</v>
      </c>
      <c r="M90" s="16">
        <v>60.41</v>
      </c>
      <c r="N90" s="64">
        <v>75</v>
      </c>
      <c r="O90" s="15">
        <v>150</v>
      </c>
      <c r="P90" s="10" t="s">
        <v>31</v>
      </c>
      <c r="Q90" s="15">
        <v>169</v>
      </c>
      <c r="R90" s="10">
        <v>45432</v>
      </c>
      <c r="S90" s="45">
        <f t="shared" si="12"/>
        <v>3.515625</v>
      </c>
      <c r="T90" s="17">
        <f>+N90*1200</f>
        <v>90000</v>
      </c>
      <c r="U90" s="56"/>
      <c r="V90" s="56"/>
      <c r="W90" s="19" t="s">
        <v>578</v>
      </c>
      <c r="X90" s="10">
        <v>45425</v>
      </c>
      <c r="Y90" s="130" t="s">
        <v>54</v>
      </c>
      <c r="Z90" s="130" t="s">
        <v>586</v>
      </c>
      <c r="AA90" s="130"/>
      <c r="AB90" s="130"/>
      <c r="AC90" s="130"/>
      <c r="AD90" s="15" t="s">
        <v>605</v>
      </c>
      <c r="AE90" s="10">
        <v>45426</v>
      </c>
      <c r="AF90" s="10">
        <v>45432</v>
      </c>
      <c r="AG90" s="103" t="s">
        <v>256</v>
      </c>
      <c r="AH90" s="13"/>
      <c r="AI90" s="23"/>
      <c r="AJ90" s="13">
        <v>460</v>
      </c>
      <c r="AK90" s="13"/>
      <c r="AL90" s="59">
        <v>540</v>
      </c>
      <c r="AM90" s="13">
        <v>31.59</v>
      </c>
    </row>
    <row r="91" spans="1:39" ht="14.45" customHeight="1" x14ac:dyDescent="0.45">
      <c r="A91" s="80">
        <v>90</v>
      </c>
      <c r="B91" s="216" t="s">
        <v>608</v>
      </c>
      <c r="C91" s="216" t="s">
        <v>610</v>
      </c>
      <c r="D91" s="48" t="s">
        <v>671</v>
      </c>
      <c r="E91" s="18" t="s">
        <v>25</v>
      </c>
      <c r="F91" s="10" t="s">
        <v>24</v>
      </c>
      <c r="G91" s="20" t="s">
        <v>626</v>
      </c>
      <c r="H91" s="19" t="s">
        <v>625</v>
      </c>
      <c r="I91" s="19" t="s">
        <v>507</v>
      </c>
      <c r="J91" s="42" t="s">
        <v>50</v>
      </c>
      <c r="K91" s="16">
        <v>9805.5</v>
      </c>
      <c r="L91" s="22">
        <v>26256</v>
      </c>
      <c r="M91" s="16">
        <v>61.96</v>
      </c>
      <c r="N91" s="16">
        <f>+L91/423.77</f>
        <v>61.958137669018576</v>
      </c>
      <c r="O91" s="15">
        <v>156</v>
      </c>
      <c r="P91" s="10" t="s">
        <v>31</v>
      </c>
      <c r="Q91" s="15">
        <v>170</v>
      </c>
      <c r="R91" s="10">
        <v>45441</v>
      </c>
      <c r="S91" s="45">
        <f>+T91/L91</f>
        <v>1.156322364411944</v>
      </c>
      <c r="T91" s="17">
        <f>+M91*490</f>
        <v>30360.400000000001</v>
      </c>
      <c r="U91" s="56"/>
      <c r="V91" s="56"/>
      <c r="W91" s="19" t="s">
        <v>617</v>
      </c>
      <c r="X91" s="10">
        <v>45433</v>
      </c>
      <c r="Y91" s="130" t="s">
        <v>54</v>
      </c>
      <c r="Z91" s="130" t="s">
        <v>611</v>
      </c>
      <c r="AA91" s="130">
        <v>8509</v>
      </c>
      <c r="AB91" s="130"/>
      <c r="AC91" s="130" t="s">
        <v>54</v>
      </c>
      <c r="AD91" s="169" t="s">
        <v>641</v>
      </c>
      <c r="AE91" s="10">
        <v>45433</v>
      </c>
      <c r="AF91" s="10">
        <v>45441</v>
      </c>
      <c r="AG91" s="50" t="s">
        <v>643</v>
      </c>
      <c r="AH91" s="13"/>
      <c r="AI91" s="23"/>
      <c r="AJ91" s="13">
        <v>510</v>
      </c>
      <c r="AK91" s="13"/>
      <c r="AL91" s="218">
        <f>2465+51.75</f>
        <v>2516.75</v>
      </c>
      <c r="AM91" s="13">
        <v>31.59</v>
      </c>
    </row>
    <row r="92" spans="1:39" ht="14.45" customHeight="1" x14ac:dyDescent="0.45">
      <c r="A92" s="80">
        <v>91</v>
      </c>
      <c r="B92" s="216"/>
      <c r="C92" s="216"/>
      <c r="D92" s="48" t="s">
        <v>671</v>
      </c>
      <c r="E92" s="18" t="s">
        <v>25</v>
      </c>
      <c r="F92" s="10" t="s">
        <v>24</v>
      </c>
      <c r="G92" s="20" t="s">
        <v>627</v>
      </c>
      <c r="H92" s="19" t="s">
        <v>628</v>
      </c>
      <c r="I92" s="19" t="s">
        <v>507</v>
      </c>
      <c r="J92" s="42" t="s">
        <v>97</v>
      </c>
      <c r="K92" s="16">
        <v>9822.7000000000007</v>
      </c>
      <c r="L92" s="22">
        <v>26088</v>
      </c>
      <c r="M92" s="16">
        <v>61.56</v>
      </c>
      <c r="N92" s="16">
        <f t="shared" ref="N92:N96" si="14">+L92/423.77</f>
        <v>61.56169620312906</v>
      </c>
      <c r="O92" s="15">
        <v>155</v>
      </c>
      <c r="P92" s="10" t="s">
        <v>31</v>
      </c>
      <c r="Q92" s="15">
        <v>171</v>
      </c>
      <c r="R92" s="10">
        <v>45441</v>
      </c>
      <c r="S92" s="45">
        <f t="shared" ref="S92:S97" si="15">+T92/L92</f>
        <v>1.1562557497700092</v>
      </c>
      <c r="T92" s="17">
        <f t="shared" ref="T92:T96" si="16">+M92*490</f>
        <v>30164.400000000001</v>
      </c>
      <c r="U92" s="56"/>
      <c r="V92" s="56"/>
      <c r="W92" s="19" t="s">
        <v>618</v>
      </c>
      <c r="X92" s="10">
        <v>45433</v>
      </c>
      <c r="Y92" s="130" t="s">
        <v>54</v>
      </c>
      <c r="Z92" s="130" t="s">
        <v>612</v>
      </c>
      <c r="AA92" s="130">
        <v>3805</v>
      </c>
      <c r="AB92" s="130"/>
      <c r="AC92" s="130" t="s">
        <v>54</v>
      </c>
      <c r="AD92" s="170"/>
      <c r="AE92" s="10">
        <v>45433</v>
      </c>
      <c r="AF92" s="10">
        <v>45441</v>
      </c>
      <c r="AG92" s="50" t="s">
        <v>643</v>
      </c>
      <c r="AH92" s="13"/>
      <c r="AI92" s="23"/>
      <c r="AJ92" s="13">
        <v>510</v>
      </c>
      <c r="AK92" s="13"/>
      <c r="AL92" s="220"/>
      <c r="AM92" s="13">
        <v>31.59</v>
      </c>
    </row>
    <row r="93" spans="1:39" ht="14.45" customHeight="1" x14ac:dyDescent="0.45">
      <c r="A93" s="80">
        <v>92</v>
      </c>
      <c r="B93" s="216"/>
      <c r="C93" s="216"/>
      <c r="D93" s="48" t="s">
        <v>671</v>
      </c>
      <c r="E93" s="18" t="s">
        <v>25</v>
      </c>
      <c r="F93" s="10" t="s">
        <v>24</v>
      </c>
      <c r="G93" s="20" t="s">
        <v>629</v>
      </c>
      <c r="H93" s="19" t="s">
        <v>630</v>
      </c>
      <c r="I93" s="19" t="s">
        <v>511</v>
      </c>
      <c r="J93" s="42" t="s">
        <v>522</v>
      </c>
      <c r="K93" s="16">
        <v>9091</v>
      </c>
      <c r="L93" s="22">
        <v>25632</v>
      </c>
      <c r="M93" s="16">
        <v>60.49</v>
      </c>
      <c r="N93" s="16">
        <f t="shared" si="14"/>
        <v>60.485640795714659</v>
      </c>
      <c r="O93" s="15">
        <v>152</v>
      </c>
      <c r="P93" s="10" t="s">
        <v>31</v>
      </c>
      <c r="Q93" s="15">
        <v>172</v>
      </c>
      <c r="R93" s="10">
        <v>45441</v>
      </c>
      <c r="S93" s="45">
        <f t="shared" si="15"/>
        <v>1.1563709425717854</v>
      </c>
      <c r="T93" s="17">
        <f t="shared" si="16"/>
        <v>29640.100000000002</v>
      </c>
      <c r="U93" s="56"/>
      <c r="V93" s="56"/>
      <c r="W93" s="19" t="s">
        <v>619</v>
      </c>
      <c r="X93" s="10">
        <v>45433</v>
      </c>
      <c r="Y93" s="130" t="s">
        <v>54</v>
      </c>
      <c r="Z93" s="130" t="s">
        <v>613</v>
      </c>
      <c r="AA93" s="130">
        <v>9295</v>
      </c>
      <c r="AB93" s="130"/>
      <c r="AC93" s="130"/>
      <c r="AD93" s="170"/>
      <c r="AE93" s="10">
        <v>45435</v>
      </c>
      <c r="AF93" s="10">
        <v>45441</v>
      </c>
      <c r="AG93" s="50" t="s">
        <v>643</v>
      </c>
      <c r="AH93" s="13"/>
      <c r="AI93" s="23"/>
      <c r="AJ93" s="13">
        <v>510</v>
      </c>
      <c r="AK93" s="13"/>
      <c r="AL93" s="220"/>
      <c r="AM93" s="13">
        <v>31.59</v>
      </c>
    </row>
    <row r="94" spans="1:39" ht="14.45" customHeight="1" x14ac:dyDescent="0.45">
      <c r="A94" s="80">
        <v>93</v>
      </c>
      <c r="B94" s="216"/>
      <c r="C94" s="216"/>
      <c r="D94" s="48" t="s">
        <v>671</v>
      </c>
      <c r="E94" s="18" t="s">
        <v>25</v>
      </c>
      <c r="F94" s="10" t="s">
        <v>24</v>
      </c>
      <c r="G94" s="20" t="s">
        <v>632</v>
      </c>
      <c r="H94" s="19" t="s">
        <v>633</v>
      </c>
      <c r="I94" s="19" t="s">
        <v>511</v>
      </c>
      <c r="J94" s="144" t="s">
        <v>97</v>
      </c>
      <c r="K94" s="16">
        <v>9024</v>
      </c>
      <c r="L94" s="22">
        <v>25344</v>
      </c>
      <c r="M94" s="16">
        <v>59.81</v>
      </c>
      <c r="N94" s="16">
        <f t="shared" si="14"/>
        <v>59.806026854189774</v>
      </c>
      <c r="O94" s="15">
        <v>153</v>
      </c>
      <c r="P94" s="10" t="s">
        <v>31</v>
      </c>
      <c r="Q94" s="15">
        <v>173</v>
      </c>
      <c r="R94" s="10">
        <v>45441</v>
      </c>
      <c r="S94" s="45">
        <f t="shared" si="15"/>
        <v>1.1563644255050505</v>
      </c>
      <c r="T94" s="17">
        <f t="shared" si="16"/>
        <v>29306.9</v>
      </c>
      <c r="U94" s="56"/>
      <c r="V94" s="56"/>
      <c r="W94" s="19" t="s">
        <v>620</v>
      </c>
      <c r="X94" s="10">
        <v>45433</v>
      </c>
      <c r="Y94" s="130" t="s">
        <v>54</v>
      </c>
      <c r="Z94" s="130" t="s">
        <v>614</v>
      </c>
      <c r="AA94" s="130">
        <v>698</v>
      </c>
      <c r="AB94" s="130"/>
      <c r="AC94" s="130"/>
      <c r="AD94" s="170"/>
      <c r="AE94" s="10">
        <v>45435</v>
      </c>
      <c r="AF94" s="10">
        <v>45441</v>
      </c>
      <c r="AG94" s="50" t="s">
        <v>643</v>
      </c>
      <c r="AH94" s="13"/>
      <c r="AI94" s="23"/>
      <c r="AJ94" s="13">
        <v>510</v>
      </c>
      <c r="AK94" s="13"/>
      <c r="AL94" s="220"/>
      <c r="AM94" s="13">
        <v>31.59</v>
      </c>
    </row>
    <row r="95" spans="1:39" ht="14.45" customHeight="1" x14ac:dyDescent="0.45">
      <c r="A95" s="80">
        <v>94</v>
      </c>
      <c r="B95" s="216"/>
      <c r="C95" s="216"/>
      <c r="D95" s="48" t="s">
        <v>671</v>
      </c>
      <c r="E95" s="18" t="s">
        <v>25</v>
      </c>
      <c r="F95" s="10" t="s">
        <v>24</v>
      </c>
      <c r="G95" s="20" t="s">
        <v>634</v>
      </c>
      <c r="H95" s="19" t="s">
        <v>635</v>
      </c>
      <c r="I95" s="19" t="s">
        <v>507</v>
      </c>
      <c r="J95" s="42" t="s">
        <v>636</v>
      </c>
      <c r="K95" s="16">
        <v>10160.799999999999</v>
      </c>
      <c r="L95" s="22">
        <v>26056</v>
      </c>
      <c r="M95" s="16">
        <v>61.49</v>
      </c>
      <c r="N95" s="16">
        <f t="shared" si="14"/>
        <v>61.48618354295963</v>
      </c>
      <c r="O95" s="15">
        <v>154</v>
      </c>
      <c r="P95" s="10" t="s">
        <v>31</v>
      </c>
      <c r="Q95" s="15">
        <v>174</v>
      </c>
      <c r="R95" s="10">
        <v>45441</v>
      </c>
      <c r="S95" s="45">
        <f t="shared" si="15"/>
        <v>1.1563593797973597</v>
      </c>
      <c r="T95" s="17">
        <f t="shared" si="16"/>
        <v>30130.100000000002</v>
      </c>
      <c r="U95" s="56"/>
      <c r="V95" s="56"/>
      <c r="W95" s="19" t="s">
        <v>621</v>
      </c>
      <c r="X95" s="10">
        <v>45433</v>
      </c>
      <c r="Y95" s="130" t="s">
        <v>54</v>
      </c>
      <c r="Z95" s="130" t="s">
        <v>615</v>
      </c>
      <c r="AA95" s="130">
        <v>8539</v>
      </c>
      <c r="AB95" s="130"/>
      <c r="AC95" s="130" t="s">
        <v>54</v>
      </c>
      <c r="AD95" s="170"/>
      <c r="AE95" s="10">
        <v>45435</v>
      </c>
      <c r="AF95" s="10">
        <v>45441</v>
      </c>
      <c r="AG95" s="50" t="s">
        <v>643</v>
      </c>
      <c r="AH95" s="13"/>
      <c r="AI95" s="23"/>
      <c r="AJ95" s="13">
        <v>510</v>
      </c>
      <c r="AK95" s="13"/>
      <c r="AL95" s="220"/>
      <c r="AM95" s="13">
        <v>31.59</v>
      </c>
    </row>
    <row r="96" spans="1:39" ht="14.45" customHeight="1" x14ac:dyDescent="0.45">
      <c r="A96" s="80">
        <v>95</v>
      </c>
      <c r="B96" s="216"/>
      <c r="C96" s="216"/>
      <c r="D96" s="48" t="s">
        <v>671</v>
      </c>
      <c r="E96" s="18" t="s">
        <v>25</v>
      </c>
      <c r="F96" s="10" t="s">
        <v>24</v>
      </c>
      <c r="G96" s="20" t="s">
        <v>631</v>
      </c>
      <c r="H96" s="19" t="s">
        <v>639</v>
      </c>
      <c r="I96" s="19" t="s">
        <v>506</v>
      </c>
      <c r="J96" s="62" t="s">
        <v>642</v>
      </c>
      <c r="K96" s="16">
        <v>9345.5</v>
      </c>
      <c r="L96" s="22">
        <v>26160</v>
      </c>
      <c r="M96" s="16">
        <v>61.73</v>
      </c>
      <c r="N96" s="16">
        <f t="shared" si="14"/>
        <v>61.731599688510279</v>
      </c>
      <c r="O96" s="15">
        <v>158</v>
      </c>
      <c r="P96" s="10" t="s">
        <v>31</v>
      </c>
      <c r="Q96" s="15">
        <v>175</v>
      </c>
      <c r="R96" s="10">
        <v>45441</v>
      </c>
      <c r="S96" s="45">
        <f t="shared" si="15"/>
        <v>1.1562576452599387</v>
      </c>
      <c r="T96" s="17">
        <f t="shared" si="16"/>
        <v>30247.699999999997</v>
      </c>
      <c r="U96" s="56"/>
      <c r="V96" s="56"/>
      <c r="W96" s="19" t="s">
        <v>622</v>
      </c>
      <c r="X96" s="10">
        <v>45433</v>
      </c>
      <c r="Y96" s="130" t="s">
        <v>54</v>
      </c>
      <c r="Z96" s="130" t="s">
        <v>616</v>
      </c>
      <c r="AA96" s="135" t="s">
        <v>708</v>
      </c>
      <c r="AB96" s="130"/>
      <c r="AC96" s="130"/>
      <c r="AD96" s="170"/>
      <c r="AE96" s="10">
        <v>45435</v>
      </c>
      <c r="AF96" s="10">
        <v>45441</v>
      </c>
      <c r="AG96" s="50" t="s">
        <v>643</v>
      </c>
      <c r="AH96" s="13"/>
      <c r="AI96" s="23"/>
      <c r="AJ96" s="13">
        <v>340</v>
      </c>
      <c r="AK96" s="13"/>
      <c r="AL96" s="219"/>
      <c r="AM96" s="13">
        <v>31.59</v>
      </c>
    </row>
    <row r="97" spans="1:39" x14ac:dyDescent="0.45">
      <c r="A97" s="80">
        <v>96</v>
      </c>
      <c r="B97" s="73" t="s">
        <v>609</v>
      </c>
      <c r="C97" s="63" t="s">
        <v>610</v>
      </c>
      <c r="D97" s="50" t="s">
        <v>47</v>
      </c>
      <c r="E97" s="18" t="s">
        <v>25</v>
      </c>
      <c r="F97" s="10" t="s">
        <v>24</v>
      </c>
      <c r="G97" s="20" t="s">
        <v>637</v>
      </c>
      <c r="H97" s="20" t="s">
        <v>638</v>
      </c>
      <c r="I97" s="19" t="s">
        <v>504</v>
      </c>
      <c r="J97" s="142" t="s">
        <v>270</v>
      </c>
      <c r="K97" s="16">
        <v>9535.7999999999993</v>
      </c>
      <c r="L97" s="22">
        <v>26136</v>
      </c>
      <c r="M97" s="16">
        <v>61.67</v>
      </c>
      <c r="N97" s="64">
        <v>75</v>
      </c>
      <c r="O97" s="15">
        <v>156</v>
      </c>
      <c r="P97" s="10" t="s">
        <v>31</v>
      </c>
      <c r="Q97" s="15">
        <v>176</v>
      </c>
      <c r="R97" s="10">
        <v>45441</v>
      </c>
      <c r="S97" s="45">
        <f t="shared" si="15"/>
        <v>3.443526170798898</v>
      </c>
      <c r="T97" s="17">
        <f>+N97*1200</f>
        <v>90000</v>
      </c>
      <c r="U97" s="56"/>
      <c r="V97" s="56"/>
      <c r="W97" s="19" t="s">
        <v>623</v>
      </c>
      <c r="X97" s="10">
        <v>45433</v>
      </c>
      <c r="Y97" s="130" t="s">
        <v>54</v>
      </c>
      <c r="Z97" s="130" t="s">
        <v>624</v>
      </c>
      <c r="AA97" s="130">
        <v>4268</v>
      </c>
      <c r="AB97" s="130"/>
      <c r="AC97" s="130"/>
      <c r="AD97" s="15" t="s">
        <v>640</v>
      </c>
      <c r="AE97" s="10">
        <v>45435</v>
      </c>
      <c r="AF97" s="10">
        <v>45441</v>
      </c>
      <c r="AG97" s="103" t="s">
        <v>256</v>
      </c>
      <c r="AH97" s="13"/>
      <c r="AI97" s="23"/>
      <c r="AJ97" s="13">
        <v>220</v>
      </c>
      <c r="AK97" s="13"/>
      <c r="AL97" s="59">
        <v>540</v>
      </c>
      <c r="AM97" s="13">
        <v>31.59</v>
      </c>
    </row>
    <row r="98" spans="1:39" ht="14.45" customHeight="1" x14ac:dyDescent="0.45">
      <c r="A98" s="80">
        <v>97</v>
      </c>
      <c r="B98" s="74" t="s">
        <v>694</v>
      </c>
      <c r="C98" s="69" t="s">
        <v>695</v>
      </c>
      <c r="D98" s="48" t="s">
        <v>924</v>
      </c>
      <c r="E98" s="18"/>
      <c r="F98" s="10"/>
      <c r="G98" s="20" t="s">
        <v>693</v>
      </c>
      <c r="H98" s="19" t="s">
        <v>693</v>
      </c>
      <c r="I98" s="19"/>
      <c r="J98" s="42"/>
      <c r="K98" s="16">
        <v>254</v>
      </c>
      <c r="L98" s="22">
        <v>970</v>
      </c>
      <c r="M98" s="16">
        <v>2.29</v>
      </c>
      <c r="N98" s="16">
        <v>2.29</v>
      </c>
      <c r="O98" s="15"/>
      <c r="P98" s="10"/>
      <c r="Q98" s="15">
        <v>177</v>
      </c>
      <c r="R98" s="10">
        <v>45442</v>
      </c>
      <c r="S98" s="45">
        <f>+T98/L98</f>
        <v>1.1804123711340206</v>
      </c>
      <c r="T98" s="17">
        <v>1145</v>
      </c>
      <c r="U98" s="56"/>
      <c r="V98" s="56"/>
      <c r="W98" s="19" t="s">
        <v>696</v>
      </c>
      <c r="X98" s="10">
        <v>45442</v>
      </c>
      <c r="Y98" s="130" t="s">
        <v>54</v>
      </c>
      <c r="Z98" s="130" t="s">
        <v>760</v>
      </c>
      <c r="AA98" s="130"/>
      <c r="AB98" s="130"/>
      <c r="AC98" s="130"/>
      <c r="AD98" s="67" t="s">
        <v>694</v>
      </c>
      <c r="AE98" s="10">
        <v>45447</v>
      </c>
      <c r="AF98" s="10">
        <v>45449</v>
      </c>
      <c r="AG98" s="48" t="s">
        <v>256</v>
      </c>
      <c r="AH98" s="13"/>
      <c r="AI98" s="23"/>
      <c r="AJ98" s="13"/>
      <c r="AK98" s="68"/>
      <c r="AL98" s="66"/>
      <c r="AM98" s="13">
        <v>31.59</v>
      </c>
    </row>
    <row r="99" spans="1:39" ht="14.45" customHeight="1" x14ac:dyDescent="0.45">
      <c r="A99" s="80">
        <v>98</v>
      </c>
      <c r="B99" s="187" t="s">
        <v>651</v>
      </c>
      <c r="C99" s="224" t="s">
        <v>652</v>
      </c>
      <c r="D99" s="48" t="s">
        <v>671</v>
      </c>
      <c r="E99" s="18" t="s">
        <v>650</v>
      </c>
      <c r="F99" s="10" t="s">
        <v>24</v>
      </c>
      <c r="G99" s="20" t="s">
        <v>658</v>
      </c>
      <c r="H99" s="19" t="s">
        <v>661</v>
      </c>
      <c r="I99" s="19" t="s">
        <v>596</v>
      </c>
      <c r="J99" s="42" t="s">
        <v>97</v>
      </c>
      <c r="K99" s="16">
        <v>9973</v>
      </c>
      <c r="L99" s="22">
        <v>26144</v>
      </c>
      <c r="M99" s="16">
        <v>61.69</v>
      </c>
      <c r="N99" s="16">
        <f>+L99/423.77</f>
        <v>61.693843358425561</v>
      </c>
      <c r="O99" s="15">
        <v>152</v>
      </c>
      <c r="P99" s="10" t="s">
        <v>31</v>
      </c>
      <c r="Q99" s="15">
        <v>178</v>
      </c>
      <c r="R99" s="10">
        <v>45445</v>
      </c>
      <c r="S99" s="45">
        <f>+T99/L99</f>
        <v>1.1562155752753978</v>
      </c>
      <c r="T99" s="17">
        <f>+M99*490</f>
        <v>30228.1</v>
      </c>
      <c r="U99" s="56"/>
      <c r="V99" s="56"/>
      <c r="W99" s="19" t="s">
        <v>653</v>
      </c>
      <c r="X99" s="10">
        <v>45440</v>
      </c>
      <c r="Y99" s="130" t="s">
        <v>54</v>
      </c>
      <c r="Z99" s="130" t="s">
        <v>761</v>
      </c>
      <c r="AA99" s="130"/>
      <c r="AB99" s="130">
        <v>7938</v>
      </c>
      <c r="AC99" s="130"/>
      <c r="AD99" s="169" t="s">
        <v>651</v>
      </c>
      <c r="AE99" s="10">
        <v>45441</v>
      </c>
      <c r="AF99" s="10">
        <v>45445</v>
      </c>
      <c r="AG99" s="50" t="s">
        <v>643</v>
      </c>
      <c r="AH99" s="13">
        <v>56.35</v>
      </c>
      <c r="AI99" s="23"/>
      <c r="AJ99" s="13">
        <v>510</v>
      </c>
      <c r="AK99" s="13"/>
      <c r="AL99" s="218">
        <f>610+1569.75</f>
        <v>2179.75</v>
      </c>
      <c r="AM99" s="13">
        <v>31.59</v>
      </c>
    </row>
    <row r="100" spans="1:39" ht="14.45" customHeight="1" x14ac:dyDescent="0.45">
      <c r="A100" s="80">
        <v>99</v>
      </c>
      <c r="B100" s="187"/>
      <c r="C100" s="224"/>
      <c r="D100" s="48" t="s">
        <v>671</v>
      </c>
      <c r="E100" s="18" t="s">
        <v>650</v>
      </c>
      <c r="F100" s="10" t="s">
        <v>24</v>
      </c>
      <c r="G100" s="20" t="s">
        <v>659</v>
      </c>
      <c r="H100" s="19" t="s">
        <v>660</v>
      </c>
      <c r="I100" s="19" t="s">
        <v>504</v>
      </c>
      <c r="J100" s="42" t="s">
        <v>668</v>
      </c>
      <c r="K100" s="16">
        <v>9500</v>
      </c>
      <c r="L100" s="22">
        <v>26112</v>
      </c>
      <c r="M100" s="16">
        <v>61.62</v>
      </c>
      <c r="N100" s="16">
        <f t="shared" ref="N100:N103" si="17">+L100/423.77</f>
        <v>61.618330698256131</v>
      </c>
      <c r="O100" s="15">
        <v>155</v>
      </c>
      <c r="P100" s="10" t="s">
        <v>31</v>
      </c>
      <c r="Q100" s="15">
        <v>179</v>
      </c>
      <c r="R100" s="10">
        <v>45445</v>
      </c>
      <c r="S100" s="45">
        <f t="shared" ref="S100:S103" si="18">+T100/L100</f>
        <v>1.1563189338235293</v>
      </c>
      <c r="T100" s="17">
        <f t="shared" ref="T100:T103" si="19">+M100*490</f>
        <v>30193.8</v>
      </c>
      <c r="U100" s="56"/>
      <c r="V100" s="56"/>
      <c r="W100" s="19" t="s">
        <v>654</v>
      </c>
      <c r="X100" s="10">
        <v>45440</v>
      </c>
      <c r="Y100" s="130" t="s">
        <v>54</v>
      </c>
      <c r="Z100" s="130" t="s">
        <v>762</v>
      </c>
      <c r="AA100" s="130"/>
      <c r="AB100" s="130">
        <v>7939</v>
      </c>
      <c r="AC100" s="130"/>
      <c r="AD100" s="170"/>
      <c r="AE100" s="10">
        <v>45441</v>
      </c>
      <c r="AF100" s="10">
        <v>45445</v>
      </c>
      <c r="AG100" s="50" t="s">
        <v>643</v>
      </c>
      <c r="AH100" s="13">
        <v>56.35</v>
      </c>
      <c r="AI100" s="23"/>
      <c r="AJ100" s="13">
        <v>220</v>
      </c>
      <c r="AK100" s="13"/>
      <c r="AL100" s="220"/>
      <c r="AM100" s="13">
        <v>31.59</v>
      </c>
    </row>
    <row r="101" spans="1:39" ht="14.45" customHeight="1" x14ac:dyDescent="0.45">
      <c r="A101" s="80">
        <v>100</v>
      </c>
      <c r="B101" s="187"/>
      <c r="C101" s="224"/>
      <c r="D101" s="48" t="s">
        <v>671</v>
      </c>
      <c r="E101" s="18" t="s">
        <v>650</v>
      </c>
      <c r="F101" s="10" t="s">
        <v>24</v>
      </c>
      <c r="G101" s="20" t="s">
        <v>662</v>
      </c>
      <c r="H101" s="19" t="s">
        <v>663</v>
      </c>
      <c r="I101" s="19" t="s">
        <v>596</v>
      </c>
      <c r="J101" s="42" t="s">
        <v>50</v>
      </c>
      <c r="K101" s="16">
        <v>9549.7000000000007</v>
      </c>
      <c r="L101" s="22">
        <v>25168</v>
      </c>
      <c r="M101" s="16">
        <v>59.39</v>
      </c>
      <c r="N101" s="16">
        <f t="shared" si="17"/>
        <v>59.390707223257905</v>
      </c>
      <c r="O101" s="15">
        <v>155</v>
      </c>
      <c r="P101" s="10" t="s">
        <v>31</v>
      </c>
      <c r="Q101" s="15">
        <v>180</v>
      </c>
      <c r="R101" s="10">
        <v>45445</v>
      </c>
      <c r="S101" s="45">
        <f t="shared" si="18"/>
        <v>1.1562738397965671</v>
      </c>
      <c r="T101" s="17">
        <f t="shared" si="19"/>
        <v>29101.1</v>
      </c>
      <c r="U101" s="56"/>
      <c r="V101" s="56"/>
      <c r="W101" s="19" t="s">
        <v>655</v>
      </c>
      <c r="X101" s="10">
        <v>45440</v>
      </c>
      <c r="Y101" s="130" t="s">
        <v>54</v>
      </c>
      <c r="Z101" s="130" t="s">
        <v>763</v>
      </c>
      <c r="AA101" s="130"/>
      <c r="AB101" s="130">
        <v>7940</v>
      </c>
      <c r="AC101" s="130"/>
      <c r="AD101" s="170"/>
      <c r="AE101" s="10">
        <v>45441</v>
      </c>
      <c r="AF101" s="10">
        <v>45445</v>
      </c>
      <c r="AG101" s="48" t="s">
        <v>644</v>
      </c>
      <c r="AH101" s="13">
        <v>56.35</v>
      </c>
      <c r="AI101" s="23"/>
      <c r="AJ101" s="13">
        <v>460</v>
      </c>
      <c r="AK101" s="13"/>
      <c r="AL101" s="220"/>
      <c r="AM101" s="13">
        <v>31.59</v>
      </c>
    </row>
    <row r="102" spans="1:39" ht="14.45" customHeight="1" x14ac:dyDescent="0.45">
      <c r="A102" s="80">
        <v>101</v>
      </c>
      <c r="B102" s="187"/>
      <c r="C102" s="224"/>
      <c r="D102" s="48" t="s">
        <v>671</v>
      </c>
      <c r="E102" s="18" t="s">
        <v>650</v>
      </c>
      <c r="F102" s="10" t="s">
        <v>24</v>
      </c>
      <c r="G102" s="20" t="s">
        <v>664</v>
      </c>
      <c r="H102" s="19" t="s">
        <v>665</v>
      </c>
      <c r="I102" s="19" t="s">
        <v>511</v>
      </c>
      <c r="J102" s="144" t="s">
        <v>522</v>
      </c>
      <c r="K102" s="16">
        <v>9096</v>
      </c>
      <c r="L102" s="22">
        <v>25616</v>
      </c>
      <c r="M102" s="16">
        <v>60.45</v>
      </c>
      <c r="N102" s="16">
        <f t="shared" si="17"/>
        <v>60.44788446562994</v>
      </c>
      <c r="O102" s="15">
        <v>147</v>
      </c>
      <c r="P102" s="10" t="s">
        <v>31</v>
      </c>
      <c r="Q102" s="15">
        <v>181</v>
      </c>
      <c r="R102" s="10">
        <v>45445</v>
      </c>
      <c r="S102" s="45">
        <f t="shared" si="18"/>
        <v>1.1563280762023735</v>
      </c>
      <c r="T102" s="17">
        <f t="shared" si="19"/>
        <v>29620.5</v>
      </c>
      <c r="U102" s="56"/>
      <c r="V102" s="56"/>
      <c r="W102" s="19" t="s">
        <v>656</v>
      </c>
      <c r="X102" s="10">
        <v>45440</v>
      </c>
      <c r="Y102" s="130" t="s">
        <v>54</v>
      </c>
      <c r="Z102" s="130" t="s">
        <v>764</v>
      </c>
      <c r="AA102" s="130"/>
      <c r="AB102" s="130">
        <v>7941</v>
      </c>
      <c r="AC102" s="130" t="s">
        <v>54</v>
      </c>
      <c r="AD102" s="170"/>
      <c r="AE102" s="10">
        <v>45442</v>
      </c>
      <c r="AF102" s="10">
        <v>45445</v>
      </c>
      <c r="AG102" s="48" t="s">
        <v>644</v>
      </c>
      <c r="AH102" s="13">
        <v>56.35</v>
      </c>
      <c r="AI102" s="23"/>
      <c r="AJ102" s="13">
        <v>510</v>
      </c>
      <c r="AK102" s="221">
        <v>354.43</v>
      </c>
      <c r="AL102" s="220"/>
      <c r="AM102" s="13">
        <v>31.59</v>
      </c>
    </row>
    <row r="103" spans="1:39" ht="13.35" customHeight="1" x14ac:dyDescent="0.45">
      <c r="A103" s="80">
        <v>102</v>
      </c>
      <c r="B103" s="187"/>
      <c r="C103" s="224"/>
      <c r="D103" s="48" t="s">
        <v>671</v>
      </c>
      <c r="E103" s="18" t="s">
        <v>650</v>
      </c>
      <c r="F103" s="10" t="s">
        <v>24</v>
      </c>
      <c r="G103" s="20" t="s">
        <v>666</v>
      </c>
      <c r="H103" s="19" t="s">
        <v>667</v>
      </c>
      <c r="I103" s="19" t="s">
        <v>507</v>
      </c>
      <c r="J103" s="42" t="s">
        <v>72</v>
      </c>
      <c r="K103" s="16">
        <v>10044.799999999999</v>
      </c>
      <c r="L103" s="22">
        <v>26112</v>
      </c>
      <c r="M103" s="16">
        <v>61.62</v>
      </c>
      <c r="N103" s="16">
        <f t="shared" si="17"/>
        <v>61.618330698256131</v>
      </c>
      <c r="O103" s="15">
        <v>149</v>
      </c>
      <c r="P103" s="10" t="s">
        <v>31</v>
      </c>
      <c r="Q103" s="15">
        <v>182</v>
      </c>
      <c r="R103" s="10">
        <v>45445</v>
      </c>
      <c r="S103" s="45">
        <f t="shared" si="18"/>
        <v>1.1563189338235293</v>
      </c>
      <c r="T103" s="17">
        <f t="shared" si="19"/>
        <v>30193.8</v>
      </c>
      <c r="U103" s="56"/>
      <c r="V103" s="56"/>
      <c r="W103" s="19" t="s">
        <v>657</v>
      </c>
      <c r="X103" s="10">
        <v>45440</v>
      </c>
      <c r="Y103" s="130" t="s">
        <v>54</v>
      </c>
      <c r="Z103" s="130" t="s">
        <v>669</v>
      </c>
      <c r="AA103" s="130"/>
      <c r="AB103" s="130">
        <v>7942</v>
      </c>
      <c r="AC103" s="130" t="s">
        <v>54</v>
      </c>
      <c r="AD103" s="171"/>
      <c r="AE103" s="10">
        <v>45442</v>
      </c>
      <c r="AF103" s="10">
        <v>45445</v>
      </c>
      <c r="AG103" s="48" t="s">
        <v>644</v>
      </c>
      <c r="AH103" s="13">
        <v>56.35</v>
      </c>
      <c r="AI103" s="23"/>
      <c r="AJ103" s="13">
        <v>510</v>
      </c>
      <c r="AK103" s="222"/>
      <c r="AL103" s="219"/>
      <c r="AM103" s="13">
        <v>31.59</v>
      </c>
    </row>
    <row r="104" spans="1:39" ht="14.45" customHeight="1" x14ac:dyDescent="0.45">
      <c r="A104" s="80">
        <v>103</v>
      </c>
      <c r="B104" s="188" t="s">
        <v>672</v>
      </c>
      <c r="C104" s="188" t="s">
        <v>237</v>
      </c>
      <c r="D104" s="48" t="s">
        <v>671</v>
      </c>
      <c r="E104" s="18" t="s">
        <v>25</v>
      </c>
      <c r="F104" s="10" t="s">
        <v>24</v>
      </c>
      <c r="G104" s="20" t="s">
        <v>677</v>
      </c>
      <c r="H104" s="19" t="s">
        <v>678</v>
      </c>
      <c r="I104" s="19" t="s">
        <v>504</v>
      </c>
      <c r="J104" s="42" t="s">
        <v>30</v>
      </c>
      <c r="K104" s="16">
        <v>10709.9</v>
      </c>
      <c r="L104" s="22">
        <v>26144</v>
      </c>
      <c r="M104" s="16">
        <v>61.69</v>
      </c>
      <c r="N104" s="16">
        <f>+L104/423.77</f>
        <v>61.693843358425561</v>
      </c>
      <c r="O104" s="15">
        <v>160</v>
      </c>
      <c r="P104" s="10" t="s">
        <v>31</v>
      </c>
      <c r="Q104" s="15">
        <v>184</v>
      </c>
      <c r="R104" s="10">
        <v>45456</v>
      </c>
      <c r="S104" s="45">
        <f>+T104/L104</f>
        <v>1.1562155752753978</v>
      </c>
      <c r="T104" s="17">
        <f>+M104*490</f>
        <v>30228.1</v>
      </c>
      <c r="U104" s="56"/>
      <c r="V104" s="56"/>
      <c r="W104" s="19" t="s">
        <v>673</v>
      </c>
      <c r="X104" s="10">
        <v>45449</v>
      </c>
      <c r="Y104" s="130" t="s">
        <v>54</v>
      </c>
      <c r="Z104" s="130" t="s">
        <v>682</v>
      </c>
      <c r="AA104" s="130"/>
      <c r="AB104" s="130">
        <v>7946</v>
      </c>
      <c r="AC104" s="130"/>
      <c r="AD104" s="169" t="s">
        <v>707</v>
      </c>
      <c r="AE104" s="10">
        <v>45449</v>
      </c>
      <c r="AF104" s="10">
        <v>45456</v>
      </c>
      <c r="AG104" s="48" t="s">
        <v>644</v>
      </c>
      <c r="AH104" s="13">
        <v>46</v>
      </c>
      <c r="AI104" s="23"/>
      <c r="AJ104" s="13">
        <v>220</v>
      </c>
      <c r="AK104" s="13"/>
      <c r="AL104" s="218">
        <f>2080+34.5</f>
        <v>2114.5</v>
      </c>
      <c r="AM104" s="13">
        <v>31.59</v>
      </c>
    </row>
    <row r="105" spans="1:39" ht="14.45" customHeight="1" x14ac:dyDescent="0.45">
      <c r="A105" s="80">
        <v>104</v>
      </c>
      <c r="B105" s="188"/>
      <c r="C105" s="188"/>
      <c r="D105" s="48" t="s">
        <v>671</v>
      </c>
      <c r="E105" s="18" t="s">
        <v>25</v>
      </c>
      <c r="F105" s="10" t="s">
        <v>24</v>
      </c>
      <c r="G105" s="20" t="s">
        <v>679</v>
      </c>
      <c r="H105" s="19" t="s">
        <v>686</v>
      </c>
      <c r="I105" s="19" t="s">
        <v>596</v>
      </c>
      <c r="J105" s="42" t="s">
        <v>72</v>
      </c>
      <c r="K105" s="16">
        <v>9019</v>
      </c>
      <c r="L105" s="22">
        <v>25384</v>
      </c>
      <c r="M105" s="16">
        <v>59.9</v>
      </c>
      <c r="N105" s="16">
        <f t="shared" ref="N105:N108" si="20">+L105/423.77</f>
        <v>59.900417679401563</v>
      </c>
      <c r="O105" s="15">
        <v>147</v>
      </c>
      <c r="P105" s="10" t="s">
        <v>31</v>
      </c>
      <c r="Q105" s="15">
        <v>185</v>
      </c>
      <c r="R105" s="10">
        <v>45456</v>
      </c>
      <c r="S105" s="45">
        <f t="shared" ref="S105:S108" si="21">+T105/L105</f>
        <v>1.1562795461708162</v>
      </c>
      <c r="T105" s="17">
        <f t="shared" ref="T105:T108" si="22">+M105*490</f>
        <v>29351</v>
      </c>
      <c r="U105" s="56"/>
      <c r="V105" s="56"/>
      <c r="W105" s="19" t="s">
        <v>674</v>
      </c>
      <c r="X105" s="10">
        <v>45449</v>
      </c>
      <c r="Y105" s="130" t="s">
        <v>54</v>
      </c>
      <c r="Z105" s="130" t="s">
        <v>683</v>
      </c>
      <c r="AA105" s="130"/>
      <c r="AB105" s="130">
        <v>7947</v>
      </c>
      <c r="AC105" s="130"/>
      <c r="AD105" s="170"/>
      <c r="AE105" s="10">
        <v>45449</v>
      </c>
      <c r="AF105" s="10">
        <v>45456</v>
      </c>
      <c r="AG105" s="48" t="s">
        <v>644</v>
      </c>
      <c r="AH105" s="13">
        <v>46</v>
      </c>
      <c r="AI105" s="23"/>
      <c r="AJ105" s="13">
        <v>510</v>
      </c>
      <c r="AK105" s="13"/>
      <c r="AL105" s="220"/>
      <c r="AM105" s="13">
        <v>31.59</v>
      </c>
    </row>
    <row r="106" spans="1:39" ht="14.45" customHeight="1" x14ac:dyDescent="0.45">
      <c r="A106" s="80">
        <v>105</v>
      </c>
      <c r="B106" s="188"/>
      <c r="C106" s="188"/>
      <c r="D106" s="48" t="s">
        <v>671</v>
      </c>
      <c r="E106" s="18" t="s">
        <v>25</v>
      </c>
      <c r="F106" s="10" t="s">
        <v>24</v>
      </c>
      <c r="G106" s="20" t="s">
        <v>681</v>
      </c>
      <c r="H106" s="19" t="s">
        <v>680</v>
      </c>
      <c r="I106" s="19" t="s">
        <v>507</v>
      </c>
      <c r="J106" s="42" t="s">
        <v>642</v>
      </c>
      <c r="K106" s="16">
        <v>10021.6</v>
      </c>
      <c r="L106" s="22">
        <v>26296</v>
      </c>
      <c r="M106" s="16">
        <v>62.05</v>
      </c>
      <c r="N106" s="16">
        <f t="shared" si="20"/>
        <v>62.052528494230366</v>
      </c>
      <c r="O106" s="15">
        <v>158</v>
      </c>
      <c r="P106" s="10" t="s">
        <v>31</v>
      </c>
      <c r="Q106" s="15">
        <v>186</v>
      </c>
      <c r="R106" s="10">
        <v>45456</v>
      </c>
      <c r="S106" s="45">
        <f t="shared" si="21"/>
        <v>1.1562404928506236</v>
      </c>
      <c r="T106" s="17">
        <f t="shared" si="22"/>
        <v>30404.5</v>
      </c>
      <c r="U106" s="56"/>
      <c r="V106" s="56"/>
      <c r="W106" s="19" t="s">
        <v>675</v>
      </c>
      <c r="X106" s="10">
        <v>45449</v>
      </c>
      <c r="Y106" s="130" t="s">
        <v>54</v>
      </c>
      <c r="Z106" s="130" t="s">
        <v>684</v>
      </c>
      <c r="AA106" s="130"/>
      <c r="AB106" s="130">
        <v>7948</v>
      </c>
      <c r="AC106" s="130" t="s">
        <v>54</v>
      </c>
      <c r="AD106" s="170"/>
      <c r="AE106" s="10">
        <v>45449</v>
      </c>
      <c r="AF106" s="10">
        <v>45456</v>
      </c>
      <c r="AG106" s="48" t="s">
        <v>644</v>
      </c>
      <c r="AH106" s="13">
        <v>46</v>
      </c>
      <c r="AI106" s="23"/>
      <c r="AJ106" s="13">
        <v>510</v>
      </c>
      <c r="AK106" s="13">
        <v>110.8</v>
      </c>
      <c r="AL106" s="220"/>
      <c r="AM106" s="13">
        <v>31.59</v>
      </c>
    </row>
    <row r="107" spans="1:39" ht="14.45" customHeight="1" x14ac:dyDescent="0.45">
      <c r="A107" s="80">
        <v>106</v>
      </c>
      <c r="B107" s="188"/>
      <c r="C107" s="188"/>
      <c r="D107" s="48" t="s">
        <v>671</v>
      </c>
      <c r="E107" s="18" t="s">
        <v>25</v>
      </c>
      <c r="F107" s="10" t="s">
        <v>24</v>
      </c>
      <c r="G107" s="19" t="s">
        <v>687</v>
      </c>
      <c r="H107" s="19" t="s">
        <v>688</v>
      </c>
      <c r="I107" s="20" t="s">
        <v>504</v>
      </c>
      <c r="J107" s="42" t="s">
        <v>636</v>
      </c>
      <c r="K107" s="16">
        <v>9416.5</v>
      </c>
      <c r="L107" s="22">
        <v>25616</v>
      </c>
      <c r="M107" s="16">
        <v>60.45</v>
      </c>
      <c r="N107" s="16">
        <f t="shared" si="20"/>
        <v>60.44788446562994</v>
      </c>
      <c r="O107" s="15">
        <v>156</v>
      </c>
      <c r="P107" s="10" t="s">
        <v>31</v>
      </c>
      <c r="Q107" s="15">
        <v>187</v>
      </c>
      <c r="R107" s="10">
        <v>45456</v>
      </c>
      <c r="S107" s="45">
        <f t="shared" si="21"/>
        <v>1.1563280762023735</v>
      </c>
      <c r="T107" s="17">
        <f t="shared" si="22"/>
        <v>29620.5</v>
      </c>
      <c r="U107" s="56"/>
      <c r="V107" s="56"/>
      <c r="W107" s="19" t="s">
        <v>676</v>
      </c>
      <c r="X107" s="10">
        <v>45449</v>
      </c>
      <c r="Y107" s="130" t="s">
        <v>54</v>
      </c>
      <c r="Z107" s="130" t="s">
        <v>685</v>
      </c>
      <c r="AA107" s="130"/>
      <c r="AB107" s="130">
        <v>7949</v>
      </c>
      <c r="AC107" s="130"/>
      <c r="AD107" s="170"/>
      <c r="AE107" s="10">
        <v>45449</v>
      </c>
      <c r="AF107" s="10">
        <v>45456</v>
      </c>
      <c r="AG107" s="48" t="s">
        <v>644</v>
      </c>
      <c r="AH107" s="13">
        <v>46</v>
      </c>
      <c r="AI107" s="23"/>
      <c r="AJ107" s="13">
        <v>220</v>
      </c>
      <c r="AK107" s="13"/>
      <c r="AL107" s="220"/>
      <c r="AM107" s="13">
        <v>31.59</v>
      </c>
    </row>
    <row r="108" spans="1:39" ht="14.45" customHeight="1" x14ac:dyDescent="0.45">
      <c r="A108" s="80">
        <v>107</v>
      </c>
      <c r="B108" s="188"/>
      <c r="C108" s="188"/>
      <c r="D108" s="48" t="s">
        <v>671</v>
      </c>
      <c r="E108" s="18" t="s">
        <v>25</v>
      </c>
      <c r="F108" s="10" t="s">
        <v>24</v>
      </c>
      <c r="G108" s="20" t="s">
        <v>691</v>
      </c>
      <c r="H108" s="19" t="s">
        <v>692</v>
      </c>
      <c r="I108" s="19" t="s">
        <v>507</v>
      </c>
      <c r="J108" s="42" t="s">
        <v>30</v>
      </c>
      <c r="K108" s="16">
        <v>9601.4</v>
      </c>
      <c r="L108" s="22">
        <v>25960</v>
      </c>
      <c r="M108" s="16">
        <v>61.26</v>
      </c>
      <c r="N108" s="16">
        <f t="shared" si="20"/>
        <v>61.259645562451333</v>
      </c>
      <c r="O108" s="15">
        <v>150</v>
      </c>
      <c r="P108" s="10" t="s">
        <v>31</v>
      </c>
      <c r="Q108" s="15">
        <v>188</v>
      </c>
      <c r="R108" s="10">
        <v>45456</v>
      </c>
      <c r="S108" s="45">
        <f t="shared" si="21"/>
        <v>1.1562942989214176</v>
      </c>
      <c r="T108" s="17">
        <f t="shared" si="22"/>
        <v>30017.399999999998</v>
      </c>
      <c r="U108" s="56"/>
      <c r="V108" s="56"/>
      <c r="W108" s="19" t="s">
        <v>690</v>
      </c>
      <c r="X108" s="10">
        <v>45450</v>
      </c>
      <c r="Y108" s="130" t="s">
        <v>54</v>
      </c>
      <c r="Z108" s="130" t="s">
        <v>689</v>
      </c>
      <c r="AA108" s="130"/>
      <c r="AB108" s="130">
        <v>7951</v>
      </c>
      <c r="AC108" s="130" t="s">
        <v>54</v>
      </c>
      <c r="AD108" s="171"/>
      <c r="AE108" s="10">
        <v>45451</v>
      </c>
      <c r="AF108" s="10">
        <v>45456</v>
      </c>
      <c r="AG108" s="48" t="s">
        <v>644</v>
      </c>
      <c r="AH108" s="13">
        <v>46</v>
      </c>
      <c r="AI108" s="23"/>
      <c r="AJ108" s="13">
        <v>510</v>
      </c>
      <c r="AK108" s="13">
        <v>110.8</v>
      </c>
      <c r="AL108" s="219"/>
      <c r="AM108" s="13">
        <v>31.59</v>
      </c>
    </row>
    <row r="109" spans="1:39" ht="14.45" customHeight="1" x14ac:dyDescent="0.45">
      <c r="A109" s="80">
        <v>108</v>
      </c>
      <c r="B109" s="155" t="s">
        <v>697</v>
      </c>
      <c r="C109" s="190" t="s">
        <v>698</v>
      </c>
      <c r="D109" s="48" t="s">
        <v>671</v>
      </c>
      <c r="E109" s="18" t="s">
        <v>650</v>
      </c>
      <c r="F109" s="10" t="s">
        <v>24</v>
      </c>
      <c r="G109" s="20" t="s">
        <v>709</v>
      </c>
      <c r="H109" s="19" t="s">
        <v>710</v>
      </c>
      <c r="I109" s="19" t="s">
        <v>507</v>
      </c>
      <c r="J109" s="42" t="s">
        <v>30</v>
      </c>
      <c r="K109" s="16">
        <v>9992.6</v>
      </c>
      <c r="L109" s="22">
        <v>26024</v>
      </c>
      <c r="M109" s="16">
        <v>61.41</v>
      </c>
      <c r="N109" s="16">
        <f>+L109/423.77</f>
        <v>61.410670882790193</v>
      </c>
      <c r="O109" s="15">
        <v>152</v>
      </c>
      <c r="P109" s="10" t="s">
        <v>31</v>
      </c>
      <c r="Q109" s="15">
        <v>189</v>
      </c>
      <c r="R109" s="10">
        <v>45458</v>
      </c>
      <c r="S109" s="45">
        <f>+T109/L109</f>
        <v>1.156274976944359</v>
      </c>
      <c r="T109" s="17">
        <f>+M109*490</f>
        <v>30090.899999999998</v>
      </c>
      <c r="U109" s="56"/>
      <c r="V109" s="56"/>
      <c r="W109" s="19" t="s">
        <v>703</v>
      </c>
      <c r="X109" s="10">
        <v>45450</v>
      </c>
      <c r="Y109" s="130" t="s">
        <v>54</v>
      </c>
      <c r="Z109" s="130" t="s">
        <v>699</v>
      </c>
      <c r="AA109" s="130"/>
      <c r="AB109" s="130">
        <v>7952</v>
      </c>
      <c r="AC109" s="130" t="s">
        <v>54</v>
      </c>
      <c r="AD109" s="157" t="s">
        <v>697</v>
      </c>
      <c r="AE109" s="10">
        <v>45456</v>
      </c>
      <c r="AF109" s="10">
        <v>45458</v>
      </c>
      <c r="AG109" s="50" t="s">
        <v>670</v>
      </c>
      <c r="AH109" s="13">
        <v>56.35</v>
      </c>
      <c r="AI109" s="23"/>
      <c r="AJ109" s="13">
        <v>510</v>
      </c>
      <c r="AK109" s="13">
        <v>177.22</v>
      </c>
      <c r="AL109" s="210">
        <f>390+983.25</f>
        <v>1373.25</v>
      </c>
      <c r="AM109" s="13">
        <v>31.59</v>
      </c>
    </row>
    <row r="110" spans="1:39" ht="14.45" customHeight="1" x14ac:dyDescent="0.45">
      <c r="A110" s="80">
        <v>109</v>
      </c>
      <c r="B110" s="189"/>
      <c r="C110" s="191"/>
      <c r="D110" s="48" t="s">
        <v>671</v>
      </c>
      <c r="E110" s="18" t="s">
        <v>650</v>
      </c>
      <c r="F110" s="10" t="s">
        <v>24</v>
      </c>
      <c r="G110" s="20" t="s">
        <v>711</v>
      </c>
      <c r="H110" s="19" t="s">
        <v>712</v>
      </c>
      <c r="I110" s="19" t="s">
        <v>504</v>
      </c>
      <c r="J110" s="42" t="s">
        <v>28</v>
      </c>
      <c r="K110" s="16">
        <v>10204.200000000001</v>
      </c>
      <c r="L110" s="22">
        <v>26080</v>
      </c>
      <c r="M110" s="16">
        <v>61.54</v>
      </c>
      <c r="N110" s="16">
        <f t="shared" ref="N110:N113" si="23">+L110/423.77</f>
        <v>61.5428180380867</v>
      </c>
      <c r="O110" s="15">
        <v>160</v>
      </c>
      <c r="P110" s="10" t="s">
        <v>31</v>
      </c>
      <c r="Q110" s="15">
        <v>190</v>
      </c>
      <c r="R110" s="10">
        <v>45458</v>
      </c>
      <c r="S110" s="45">
        <f t="shared" ref="S110:S113" si="24">+T110/L110</f>
        <v>1.1562346625766871</v>
      </c>
      <c r="T110" s="17">
        <f t="shared" ref="T110:T113" si="25">+M110*490</f>
        <v>30154.6</v>
      </c>
      <c r="U110" s="56"/>
      <c r="V110" s="56"/>
      <c r="W110" s="19" t="s">
        <v>704</v>
      </c>
      <c r="X110" s="10">
        <v>45454</v>
      </c>
      <c r="Y110" s="130" t="s">
        <v>54</v>
      </c>
      <c r="Z110" s="130" t="s">
        <v>700</v>
      </c>
      <c r="AA110" s="130"/>
      <c r="AB110" s="130">
        <v>7953</v>
      </c>
      <c r="AC110" s="130"/>
      <c r="AD110" s="157"/>
      <c r="AE110" s="10">
        <v>45456</v>
      </c>
      <c r="AF110" s="10">
        <v>45458</v>
      </c>
      <c r="AG110" s="50" t="s">
        <v>670</v>
      </c>
      <c r="AH110" s="13">
        <v>56.35</v>
      </c>
      <c r="AI110" s="23"/>
      <c r="AJ110" s="13">
        <v>220</v>
      </c>
      <c r="AK110" s="13"/>
      <c r="AL110" s="210"/>
      <c r="AM110" s="13">
        <v>31.59</v>
      </c>
    </row>
    <row r="111" spans="1:39" ht="17.45" customHeight="1" x14ac:dyDescent="0.45">
      <c r="A111" s="80">
        <v>110</v>
      </c>
      <c r="B111" s="156"/>
      <c r="C111" s="192"/>
      <c r="D111" s="48" t="s">
        <v>671</v>
      </c>
      <c r="E111" s="18" t="s">
        <v>650</v>
      </c>
      <c r="F111" s="10" t="s">
        <v>24</v>
      </c>
      <c r="G111" s="20" t="s">
        <v>716</v>
      </c>
      <c r="H111" s="19" t="s">
        <v>717</v>
      </c>
      <c r="I111" s="19" t="s">
        <v>506</v>
      </c>
      <c r="J111" s="144" t="s">
        <v>50</v>
      </c>
      <c r="K111" s="16">
        <v>9306</v>
      </c>
      <c r="L111" s="22">
        <v>26352</v>
      </c>
      <c r="M111" s="16">
        <v>62.18</v>
      </c>
      <c r="N111" s="16">
        <f t="shared" si="23"/>
        <v>62.184675649526866</v>
      </c>
      <c r="O111" s="15">
        <v>152</v>
      </c>
      <c r="P111" s="10" t="s">
        <v>31</v>
      </c>
      <c r="Q111" s="15">
        <v>191</v>
      </c>
      <c r="R111" s="10">
        <v>45458</v>
      </c>
      <c r="S111" s="45">
        <f t="shared" si="24"/>
        <v>1.1562006678809957</v>
      </c>
      <c r="T111" s="17">
        <f t="shared" si="25"/>
        <v>30468.2</v>
      </c>
      <c r="U111" s="56"/>
      <c r="V111" s="56"/>
      <c r="W111" s="19" t="s">
        <v>706</v>
      </c>
      <c r="X111" s="10">
        <v>45454</v>
      </c>
      <c r="Y111" s="130" t="s">
        <v>54</v>
      </c>
      <c r="Z111" s="130" t="s">
        <v>702</v>
      </c>
      <c r="AA111" s="130"/>
      <c r="AB111" s="130">
        <v>7954</v>
      </c>
      <c r="AC111" s="130" t="s">
        <v>54</v>
      </c>
      <c r="AD111" s="157"/>
      <c r="AE111" s="10">
        <v>45456</v>
      </c>
      <c r="AF111" s="10">
        <v>45458</v>
      </c>
      <c r="AG111" s="48" t="s">
        <v>670</v>
      </c>
      <c r="AH111" s="13">
        <v>56.35</v>
      </c>
      <c r="AI111" s="23"/>
      <c r="AJ111" s="13">
        <v>340</v>
      </c>
      <c r="AK111" s="70">
        <v>177.22</v>
      </c>
      <c r="AL111" s="210"/>
      <c r="AM111" s="13">
        <v>31.59</v>
      </c>
    </row>
    <row r="112" spans="1:39" ht="14.45" customHeight="1" x14ac:dyDescent="0.45">
      <c r="A112" s="80">
        <v>111</v>
      </c>
      <c r="B112" s="211" t="s">
        <v>718</v>
      </c>
      <c r="C112" s="212" t="s">
        <v>719</v>
      </c>
      <c r="D112" s="48" t="s">
        <v>671</v>
      </c>
      <c r="E112" s="18" t="s">
        <v>650</v>
      </c>
      <c r="F112" s="10" t="s">
        <v>24</v>
      </c>
      <c r="G112" s="20" t="s">
        <v>713</v>
      </c>
      <c r="H112" s="19" t="s">
        <v>714</v>
      </c>
      <c r="I112" s="19" t="s">
        <v>715</v>
      </c>
      <c r="J112" s="42" t="s">
        <v>218</v>
      </c>
      <c r="K112" s="16">
        <v>8727</v>
      </c>
      <c r="L112" s="22">
        <v>23936</v>
      </c>
      <c r="M112" s="16">
        <v>56.48</v>
      </c>
      <c r="N112" s="16">
        <f>+L112/423.77</f>
        <v>56.483469806734789</v>
      </c>
      <c r="O112" s="15">
        <v>140</v>
      </c>
      <c r="P112" s="10" t="s">
        <v>31</v>
      </c>
      <c r="Q112" s="15">
        <v>192</v>
      </c>
      <c r="R112" s="10">
        <v>45470</v>
      </c>
      <c r="S112" s="45">
        <f>+T112/L112</f>
        <v>1.1562165775401068</v>
      </c>
      <c r="T112" s="17">
        <f>+M112*490</f>
        <v>27675.199999999997</v>
      </c>
      <c r="U112" s="56"/>
      <c r="V112" s="56"/>
      <c r="W112" s="19" t="s">
        <v>705</v>
      </c>
      <c r="X112" s="10">
        <v>45454</v>
      </c>
      <c r="Y112" s="130" t="s">
        <v>54</v>
      </c>
      <c r="Z112" s="130" t="s">
        <v>701</v>
      </c>
      <c r="AA112" s="130"/>
      <c r="AB112" s="130"/>
      <c r="AC112" s="130" t="s">
        <v>54</v>
      </c>
      <c r="AD112" s="170" t="s">
        <v>718</v>
      </c>
      <c r="AE112" s="10">
        <v>45456</v>
      </c>
      <c r="AF112" s="10">
        <v>45465</v>
      </c>
      <c r="AG112" s="48" t="s">
        <v>670</v>
      </c>
      <c r="AH112" s="13">
        <v>56.35</v>
      </c>
      <c r="AI112" s="23"/>
      <c r="AJ112" s="13">
        <v>510</v>
      </c>
      <c r="AK112" s="13"/>
      <c r="AL112" s="210">
        <f>830+2173.5</f>
        <v>3003.5</v>
      </c>
      <c r="AM112" s="13">
        <v>31.59</v>
      </c>
    </row>
    <row r="113" spans="1:39" ht="14.45" customHeight="1" x14ac:dyDescent="0.45">
      <c r="A113" s="80">
        <v>112</v>
      </c>
      <c r="B113" s="211"/>
      <c r="C113" s="212"/>
      <c r="D113" s="48" t="s">
        <v>671</v>
      </c>
      <c r="E113" s="18" t="s">
        <v>650</v>
      </c>
      <c r="F113" s="10" t="s">
        <v>24</v>
      </c>
      <c r="G113" s="20" t="s">
        <v>733</v>
      </c>
      <c r="H113" s="19" t="s">
        <v>735</v>
      </c>
      <c r="I113" s="19" t="s">
        <v>511</v>
      </c>
      <c r="J113" s="42" t="s">
        <v>734</v>
      </c>
      <c r="K113" s="16">
        <v>8850.9</v>
      </c>
      <c r="L113" s="22">
        <v>25080</v>
      </c>
      <c r="M113" s="16">
        <v>59.18</v>
      </c>
      <c r="N113" s="16">
        <f t="shared" si="23"/>
        <v>59.183047407791967</v>
      </c>
      <c r="O113" s="15">
        <v>141</v>
      </c>
      <c r="P113" s="10" t="s">
        <v>31</v>
      </c>
      <c r="Q113" s="15">
        <v>193</v>
      </c>
      <c r="R113" s="10">
        <v>45470</v>
      </c>
      <c r="S113" s="45">
        <f t="shared" si="24"/>
        <v>1.1562280701754386</v>
      </c>
      <c r="T113" s="17">
        <f t="shared" si="25"/>
        <v>28998.2</v>
      </c>
      <c r="U113" s="56"/>
      <c r="V113" s="56"/>
      <c r="W113" s="19" t="s">
        <v>720</v>
      </c>
      <c r="X113" s="10">
        <v>45460</v>
      </c>
      <c r="Y113" s="130" t="s">
        <v>54</v>
      </c>
      <c r="Z113" s="130" t="s">
        <v>726</v>
      </c>
      <c r="AA113" s="130"/>
      <c r="AB113" s="130"/>
      <c r="AC113" s="130"/>
      <c r="AD113" s="170"/>
      <c r="AE113" s="10">
        <v>45462</v>
      </c>
      <c r="AF113" s="10">
        <v>45465</v>
      </c>
      <c r="AG113" s="48" t="s">
        <v>670</v>
      </c>
      <c r="AH113" s="13">
        <v>56.35</v>
      </c>
      <c r="AI113" s="23"/>
      <c r="AJ113" s="13">
        <v>510</v>
      </c>
      <c r="AK113" s="70"/>
      <c r="AL113" s="210"/>
      <c r="AM113" s="13">
        <v>31.59</v>
      </c>
    </row>
    <row r="114" spans="1:39" ht="14.45" customHeight="1" x14ac:dyDescent="0.45">
      <c r="A114" s="80">
        <v>113</v>
      </c>
      <c r="B114" s="211"/>
      <c r="C114" s="212"/>
      <c r="D114" s="48" t="s">
        <v>671</v>
      </c>
      <c r="E114" s="18" t="s">
        <v>650</v>
      </c>
      <c r="F114" s="10" t="s">
        <v>24</v>
      </c>
      <c r="G114" s="20" t="s">
        <v>736</v>
      </c>
      <c r="H114" s="19" t="s">
        <v>737</v>
      </c>
      <c r="I114" s="19" t="s">
        <v>507</v>
      </c>
      <c r="J114" s="42" t="s">
        <v>740</v>
      </c>
      <c r="K114" s="16">
        <v>9525.7999999999993</v>
      </c>
      <c r="L114" s="22">
        <v>26024</v>
      </c>
      <c r="M114" s="16">
        <v>61.41</v>
      </c>
      <c r="N114" s="16">
        <f t="shared" ref="N114:N118" si="26">+L114/423.77</f>
        <v>61.410670882790193</v>
      </c>
      <c r="O114" s="15">
        <v>151</v>
      </c>
      <c r="P114" s="10" t="s">
        <v>31</v>
      </c>
      <c r="Q114" s="15">
        <v>194</v>
      </c>
      <c r="R114" s="10">
        <v>45470</v>
      </c>
      <c r="S114" s="45">
        <f t="shared" ref="S114:S118" si="27">+T114/L114</f>
        <v>1.156274976944359</v>
      </c>
      <c r="T114" s="17">
        <f t="shared" ref="T114:T118" si="28">+M114*490</f>
        <v>30090.899999999998</v>
      </c>
      <c r="U114" s="56"/>
      <c r="V114" s="56"/>
      <c r="W114" s="19" t="s">
        <v>721</v>
      </c>
      <c r="X114" s="10">
        <v>45460</v>
      </c>
      <c r="Y114" s="21" t="s">
        <v>54</v>
      </c>
      <c r="Z114" s="130" t="s">
        <v>727</v>
      </c>
      <c r="AA114" s="130"/>
      <c r="AB114" s="130"/>
      <c r="AC114" s="130"/>
      <c r="AD114" s="170"/>
      <c r="AE114" s="10">
        <v>45462</v>
      </c>
      <c r="AF114" s="10">
        <v>45465</v>
      </c>
      <c r="AG114" s="48" t="s">
        <v>670</v>
      </c>
      <c r="AH114" s="13">
        <v>56.35</v>
      </c>
      <c r="AI114" s="23"/>
      <c r="AJ114" s="13">
        <v>510</v>
      </c>
      <c r="AK114" s="70"/>
      <c r="AL114" s="210"/>
      <c r="AM114" s="13">
        <v>31.59</v>
      </c>
    </row>
    <row r="115" spans="1:39" ht="14.45" customHeight="1" x14ac:dyDescent="0.45">
      <c r="A115" s="80">
        <v>114</v>
      </c>
      <c r="B115" s="211"/>
      <c r="C115" s="212"/>
      <c r="D115" s="48" t="s">
        <v>671</v>
      </c>
      <c r="E115" s="18" t="s">
        <v>650</v>
      </c>
      <c r="F115" s="10" t="s">
        <v>24</v>
      </c>
      <c r="G115" s="20" t="s">
        <v>741</v>
      </c>
      <c r="H115" s="19" t="s">
        <v>742</v>
      </c>
      <c r="I115" s="19" t="s">
        <v>511</v>
      </c>
      <c r="J115" s="42" t="s">
        <v>218</v>
      </c>
      <c r="K115" s="16">
        <v>9004.5</v>
      </c>
      <c r="L115" s="22">
        <v>25488</v>
      </c>
      <c r="M115" s="16">
        <v>60.15</v>
      </c>
      <c r="N115" s="16">
        <f t="shared" si="26"/>
        <v>60.14583382495222</v>
      </c>
      <c r="O115" s="15">
        <v>148</v>
      </c>
      <c r="P115" s="10" t="s">
        <v>31</v>
      </c>
      <c r="Q115" s="15">
        <v>195</v>
      </c>
      <c r="R115" s="10">
        <v>45470</v>
      </c>
      <c r="S115" s="45">
        <f t="shared" si="27"/>
        <v>1.1563677024482109</v>
      </c>
      <c r="T115" s="17">
        <f t="shared" si="28"/>
        <v>29473.5</v>
      </c>
      <c r="U115" s="56"/>
      <c r="V115" s="56"/>
      <c r="W115" s="19" t="s">
        <v>722</v>
      </c>
      <c r="X115" s="10">
        <v>45460</v>
      </c>
      <c r="Y115" s="130" t="s">
        <v>54</v>
      </c>
      <c r="Z115" s="130" t="s">
        <v>728</v>
      </c>
      <c r="AA115" s="130"/>
      <c r="AB115" s="130"/>
      <c r="AC115" s="130"/>
      <c r="AD115" s="170"/>
      <c r="AE115" s="10">
        <v>45463</v>
      </c>
      <c r="AF115" s="10">
        <v>45465</v>
      </c>
      <c r="AG115" s="48" t="s">
        <v>738</v>
      </c>
      <c r="AH115" s="13">
        <v>56.35</v>
      </c>
      <c r="AI115" s="23"/>
      <c r="AJ115" s="13">
        <v>510</v>
      </c>
      <c r="AK115" s="70"/>
      <c r="AL115" s="210"/>
      <c r="AM115" s="13">
        <v>31.59</v>
      </c>
    </row>
    <row r="116" spans="1:39" ht="14.45" customHeight="1" x14ac:dyDescent="0.45">
      <c r="A116" s="80">
        <v>115</v>
      </c>
      <c r="B116" s="211"/>
      <c r="C116" s="212"/>
      <c r="D116" s="48" t="s">
        <v>671</v>
      </c>
      <c r="E116" s="18" t="s">
        <v>650</v>
      </c>
      <c r="F116" s="10" t="s">
        <v>24</v>
      </c>
      <c r="G116" s="20" t="s">
        <v>743</v>
      </c>
      <c r="H116" s="19" t="s">
        <v>744</v>
      </c>
      <c r="I116" s="19" t="s">
        <v>504</v>
      </c>
      <c r="J116" s="42" t="s">
        <v>522</v>
      </c>
      <c r="K116" s="16">
        <v>9791.7000000000007</v>
      </c>
      <c r="L116" s="22">
        <v>26064</v>
      </c>
      <c r="M116" s="16">
        <v>61.51</v>
      </c>
      <c r="N116" s="16">
        <f t="shared" si="26"/>
        <v>61.505061708001982</v>
      </c>
      <c r="O116" s="15">
        <v>159</v>
      </c>
      <c r="P116" s="10" t="s">
        <v>31</v>
      </c>
      <c r="Q116" s="15">
        <v>196</v>
      </c>
      <c r="R116" s="10">
        <v>45470</v>
      </c>
      <c r="S116" s="45">
        <f t="shared" si="27"/>
        <v>1.1563804481276856</v>
      </c>
      <c r="T116" s="17">
        <f t="shared" si="28"/>
        <v>30139.899999999998</v>
      </c>
      <c r="U116" s="56"/>
      <c r="V116" s="56"/>
      <c r="W116" s="19" t="s">
        <v>723</v>
      </c>
      <c r="X116" s="10">
        <v>45460</v>
      </c>
      <c r="Y116" s="130" t="s">
        <v>54</v>
      </c>
      <c r="Z116" s="130" t="s">
        <v>729</v>
      </c>
      <c r="AA116" s="130"/>
      <c r="AB116" s="130"/>
      <c r="AC116" s="130"/>
      <c r="AD116" s="170"/>
      <c r="AE116" s="10">
        <v>45463</v>
      </c>
      <c r="AF116" s="10">
        <v>45465</v>
      </c>
      <c r="AG116" s="48" t="s">
        <v>738</v>
      </c>
      <c r="AH116" s="13">
        <v>56.35</v>
      </c>
      <c r="AI116" s="23"/>
      <c r="AJ116" s="13">
        <v>220</v>
      </c>
      <c r="AK116" s="70"/>
      <c r="AL116" s="210"/>
      <c r="AM116" s="13">
        <v>31.59</v>
      </c>
    </row>
    <row r="117" spans="1:39" ht="14.45" customHeight="1" x14ac:dyDescent="0.45">
      <c r="A117" s="80">
        <v>116</v>
      </c>
      <c r="B117" s="211"/>
      <c r="C117" s="212"/>
      <c r="D117" s="48" t="s">
        <v>671</v>
      </c>
      <c r="E117" s="18" t="s">
        <v>650</v>
      </c>
      <c r="F117" s="10" t="s">
        <v>24</v>
      </c>
      <c r="G117" s="20" t="s">
        <v>745</v>
      </c>
      <c r="H117" s="19" t="s">
        <v>747</v>
      </c>
      <c r="I117" s="19" t="s">
        <v>507</v>
      </c>
      <c r="J117" s="42" t="s">
        <v>746</v>
      </c>
      <c r="K117" s="16">
        <v>9117.5</v>
      </c>
      <c r="L117" s="22">
        <v>25192</v>
      </c>
      <c r="M117" s="16">
        <v>59.45</v>
      </c>
      <c r="N117" s="16">
        <f t="shared" si="26"/>
        <v>59.447341718384976</v>
      </c>
      <c r="O117" s="15">
        <v>145</v>
      </c>
      <c r="P117" s="10" t="s">
        <v>31</v>
      </c>
      <c r="Q117" s="15">
        <v>197</v>
      </c>
      <c r="R117" s="10">
        <v>45470</v>
      </c>
      <c r="S117" s="45">
        <f t="shared" si="27"/>
        <v>1.1563393140679581</v>
      </c>
      <c r="T117" s="17">
        <f t="shared" si="28"/>
        <v>29130.5</v>
      </c>
      <c r="U117" s="56"/>
      <c r="V117" s="56"/>
      <c r="W117" s="19" t="s">
        <v>724</v>
      </c>
      <c r="X117" s="10">
        <v>45460</v>
      </c>
      <c r="Y117" s="130" t="s">
        <v>54</v>
      </c>
      <c r="Z117" s="130" t="s">
        <v>730</v>
      </c>
      <c r="AA117" s="130"/>
      <c r="AB117" s="130"/>
      <c r="AC117" s="130" t="s">
        <v>54</v>
      </c>
      <c r="AD117" s="170"/>
      <c r="AE117" s="10">
        <v>45463</v>
      </c>
      <c r="AF117" s="10">
        <v>45465</v>
      </c>
      <c r="AG117" s="48" t="s">
        <v>738</v>
      </c>
      <c r="AH117" s="13">
        <v>56.35</v>
      </c>
      <c r="AI117" s="23"/>
      <c r="AJ117" s="13">
        <v>510</v>
      </c>
      <c r="AK117" s="70"/>
      <c r="AL117" s="210"/>
      <c r="AM117" s="13">
        <v>31.59</v>
      </c>
    </row>
    <row r="118" spans="1:39" ht="14.45" customHeight="1" x14ac:dyDescent="0.45">
      <c r="A118" s="80">
        <v>117</v>
      </c>
      <c r="B118" s="211"/>
      <c r="C118" s="212"/>
      <c r="D118" s="48" t="s">
        <v>671</v>
      </c>
      <c r="E118" s="18" t="s">
        <v>650</v>
      </c>
      <c r="F118" s="10" t="s">
        <v>24</v>
      </c>
      <c r="G118" s="20" t="s">
        <v>748</v>
      </c>
      <c r="H118" s="19" t="s">
        <v>749</v>
      </c>
      <c r="I118" s="19" t="s">
        <v>506</v>
      </c>
      <c r="J118" s="42" t="s">
        <v>72</v>
      </c>
      <c r="K118" s="16">
        <v>9196.5</v>
      </c>
      <c r="L118" s="22">
        <v>25984</v>
      </c>
      <c r="M118" s="16">
        <v>61.32</v>
      </c>
      <c r="N118" s="16">
        <f t="shared" si="26"/>
        <v>61.316280057578403</v>
      </c>
      <c r="O118" s="15">
        <v>150</v>
      </c>
      <c r="P118" s="10" t="s">
        <v>31</v>
      </c>
      <c r="Q118" s="15">
        <v>198</v>
      </c>
      <c r="R118" s="10">
        <v>45470</v>
      </c>
      <c r="S118" s="45">
        <f t="shared" si="27"/>
        <v>1.1563577586206897</v>
      </c>
      <c r="T118" s="17">
        <f t="shared" si="28"/>
        <v>30046.799999999999</v>
      </c>
      <c r="U118" s="56"/>
      <c r="V118" s="56"/>
      <c r="W118" s="19" t="s">
        <v>725</v>
      </c>
      <c r="X118" s="10">
        <v>45460</v>
      </c>
      <c r="Y118" s="130" t="s">
        <v>54</v>
      </c>
      <c r="Z118" s="130" t="s">
        <v>731</v>
      </c>
      <c r="AA118" s="130"/>
      <c r="AB118" s="130"/>
      <c r="AC118" s="130" t="s">
        <v>54</v>
      </c>
      <c r="AD118" s="171"/>
      <c r="AE118" s="10">
        <v>45463</v>
      </c>
      <c r="AF118" s="10">
        <v>45465</v>
      </c>
      <c r="AG118" s="48" t="s">
        <v>738</v>
      </c>
      <c r="AH118" s="13">
        <v>56.35</v>
      </c>
      <c r="AI118" s="23"/>
      <c r="AJ118" s="13">
        <v>340</v>
      </c>
      <c r="AK118" s="70"/>
      <c r="AL118" s="210"/>
      <c r="AM118" s="13">
        <v>31.59</v>
      </c>
    </row>
    <row r="119" spans="1:39" ht="14.45" customHeight="1" x14ac:dyDescent="0.45">
      <c r="A119" s="80">
        <v>118</v>
      </c>
      <c r="B119" s="203" t="s">
        <v>750</v>
      </c>
      <c r="C119" s="168" t="s">
        <v>752</v>
      </c>
      <c r="D119" s="48" t="s">
        <v>671</v>
      </c>
      <c r="E119" s="18" t="s">
        <v>650</v>
      </c>
      <c r="F119" s="10" t="s">
        <v>24</v>
      </c>
      <c r="G119" s="20" t="s">
        <v>758</v>
      </c>
      <c r="H119" s="19" t="s">
        <v>759</v>
      </c>
      <c r="I119" s="19" t="s">
        <v>507</v>
      </c>
      <c r="J119" s="42" t="s">
        <v>28</v>
      </c>
      <c r="K119" s="16">
        <v>9645.35</v>
      </c>
      <c r="L119" s="22">
        <v>25720</v>
      </c>
      <c r="M119" s="16">
        <v>60.69</v>
      </c>
      <c r="N119" s="16">
        <f>+L119/423.77</f>
        <v>60.693300611180597</v>
      </c>
      <c r="O119" s="15">
        <v>150</v>
      </c>
      <c r="P119" s="10" t="s">
        <v>31</v>
      </c>
      <c r="Q119" s="15">
        <v>199</v>
      </c>
      <c r="R119" s="10">
        <v>45474</v>
      </c>
      <c r="S119" s="45">
        <f>+T119/L119</f>
        <v>1.156224727838258</v>
      </c>
      <c r="T119" s="17">
        <f>+M119*490</f>
        <v>29738.1</v>
      </c>
      <c r="U119" s="56"/>
      <c r="V119" s="56"/>
      <c r="W119" s="19" t="s">
        <v>753</v>
      </c>
      <c r="X119" s="10">
        <v>45467</v>
      </c>
      <c r="Y119" s="130" t="s">
        <v>54</v>
      </c>
      <c r="Z119" s="130" t="s">
        <v>859</v>
      </c>
      <c r="AA119" s="130"/>
      <c r="AB119" s="130"/>
      <c r="AC119" s="130"/>
      <c r="AD119" s="157" t="s">
        <v>750</v>
      </c>
      <c r="AE119" s="10">
        <v>45469</v>
      </c>
      <c r="AF119" s="10">
        <v>45474</v>
      </c>
      <c r="AG119" s="48" t="s">
        <v>738</v>
      </c>
      <c r="AH119" s="13">
        <v>56.35</v>
      </c>
      <c r="AI119" s="23"/>
      <c r="AJ119" s="13">
        <v>510</v>
      </c>
      <c r="AK119" s="13"/>
      <c r="AL119" s="210">
        <f>390+948.75</f>
        <v>1338.75</v>
      </c>
      <c r="AM119" s="13">
        <v>31.59</v>
      </c>
    </row>
    <row r="120" spans="1:39" ht="14.45" customHeight="1" x14ac:dyDescent="0.45">
      <c r="A120" s="80">
        <v>119</v>
      </c>
      <c r="B120" s="203"/>
      <c r="C120" s="168"/>
      <c r="D120" s="48" t="s">
        <v>671</v>
      </c>
      <c r="E120" s="18" t="s">
        <v>650</v>
      </c>
      <c r="F120" s="10" t="s">
        <v>24</v>
      </c>
      <c r="G120" s="20" t="s">
        <v>765</v>
      </c>
      <c r="H120" s="19" t="s">
        <v>766</v>
      </c>
      <c r="I120" s="19" t="s">
        <v>511</v>
      </c>
      <c r="J120" s="42" t="s">
        <v>78</v>
      </c>
      <c r="K120" s="16">
        <v>8966.5</v>
      </c>
      <c r="L120" s="22">
        <v>25360</v>
      </c>
      <c r="M120" s="16">
        <v>59.84</v>
      </c>
      <c r="N120" s="16">
        <f t="shared" ref="N120:N121" si="29">+L120/423.77</f>
        <v>59.843783184274493</v>
      </c>
      <c r="O120" s="15">
        <v>152</v>
      </c>
      <c r="P120" s="10" t="s">
        <v>31</v>
      </c>
      <c r="Q120" s="15">
        <v>200</v>
      </c>
      <c r="R120" s="10">
        <v>45474</v>
      </c>
      <c r="S120" s="45">
        <f t="shared" ref="S120:S121" si="30">+T120/L120</f>
        <v>1.1562145110410096</v>
      </c>
      <c r="T120" s="17">
        <f t="shared" ref="T120:T121" si="31">+M120*490</f>
        <v>29321.600000000002</v>
      </c>
      <c r="U120" s="56"/>
      <c r="V120" s="56"/>
      <c r="W120" s="19" t="s">
        <v>755</v>
      </c>
      <c r="X120" s="10">
        <v>45467</v>
      </c>
      <c r="Y120" s="130" t="s">
        <v>54</v>
      </c>
      <c r="Z120" s="130" t="s">
        <v>860</v>
      </c>
      <c r="AA120" s="130"/>
      <c r="AB120" s="130"/>
      <c r="AC120" s="130"/>
      <c r="AD120" s="157"/>
      <c r="AE120" s="10">
        <v>45470</v>
      </c>
      <c r="AF120" s="10">
        <v>45474</v>
      </c>
      <c r="AG120" s="48" t="s">
        <v>738</v>
      </c>
      <c r="AH120" s="13">
        <v>56.35</v>
      </c>
      <c r="AI120" s="23"/>
      <c r="AJ120" s="13">
        <v>510</v>
      </c>
      <c r="AK120" s="70"/>
      <c r="AL120" s="210"/>
      <c r="AM120" s="13">
        <v>31.59</v>
      </c>
    </row>
    <row r="121" spans="1:39" ht="14.45" customHeight="1" x14ac:dyDescent="0.45">
      <c r="A121" s="80">
        <v>120</v>
      </c>
      <c r="B121" s="203"/>
      <c r="C121" s="168"/>
      <c r="D121" s="48" t="s">
        <v>671</v>
      </c>
      <c r="E121" s="18" t="s">
        <v>650</v>
      </c>
      <c r="F121" s="10" t="s">
        <v>24</v>
      </c>
      <c r="G121" s="20" t="s">
        <v>769</v>
      </c>
      <c r="H121" s="19" t="s">
        <v>770</v>
      </c>
      <c r="I121" s="19" t="s">
        <v>507</v>
      </c>
      <c r="J121" s="42" t="s">
        <v>746</v>
      </c>
      <c r="K121" s="16">
        <v>9733.5</v>
      </c>
      <c r="L121" s="22">
        <v>25480</v>
      </c>
      <c r="M121" s="16">
        <v>60.13</v>
      </c>
      <c r="N121" s="16">
        <f t="shared" si="29"/>
        <v>60.126955659909861</v>
      </c>
      <c r="O121" s="15">
        <v>152</v>
      </c>
      <c r="P121" s="10" t="s">
        <v>31</v>
      </c>
      <c r="Q121" s="15">
        <v>201</v>
      </c>
      <c r="R121" s="10">
        <v>45474</v>
      </c>
      <c r="S121" s="45">
        <f t="shared" si="30"/>
        <v>1.1563461538461539</v>
      </c>
      <c r="T121" s="17">
        <f t="shared" si="31"/>
        <v>29463.7</v>
      </c>
      <c r="U121" s="56"/>
      <c r="V121" s="56"/>
      <c r="W121" s="19" t="s">
        <v>754</v>
      </c>
      <c r="X121" s="10">
        <v>45467</v>
      </c>
      <c r="Y121" s="130" t="s">
        <v>54</v>
      </c>
      <c r="Z121" s="130" t="s">
        <v>861</v>
      </c>
      <c r="AA121" s="130"/>
      <c r="AB121" s="130"/>
      <c r="AC121" s="130"/>
      <c r="AD121" s="157"/>
      <c r="AE121" s="10">
        <v>45470</v>
      </c>
      <c r="AF121" s="10">
        <v>45474</v>
      </c>
      <c r="AG121" s="48" t="s">
        <v>739</v>
      </c>
      <c r="AH121" s="13">
        <v>56.35</v>
      </c>
      <c r="AI121" s="23"/>
      <c r="AJ121" s="13">
        <v>510</v>
      </c>
      <c r="AK121" s="70"/>
      <c r="AL121" s="210"/>
      <c r="AM121" s="13">
        <v>31.59</v>
      </c>
    </row>
    <row r="122" spans="1:39" ht="14.45" customHeight="1" x14ac:dyDescent="0.45">
      <c r="A122" s="80">
        <v>121</v>
      </c>
      <c r="B122" s="204" t="s">
        <v>751</v>
      </c>
      <c r="C122" s="205" t="s">
        <v>752</v>
      </c>
      <c r="D122" s="48" t="s">
        <v>47</v>
      </c>
      <c r="E122" s="18" t="s">
        <v>650</v>
      </c>
      <c r="F122" s="10" t="s">
        <v>24</v>
      </c>
      <c r="G122" s="20" t="s">
        <v>767</v>
      </c>
      <c r="H122" s="19" t="s">
        <v>768</v>
      </c>
      <c r="I122" s="19" t="s">
        <v>504</v>
      </c>
      <c r="J122" s="42" t="s">
        <v>28</v>
      </c>
      <c r="K122" s="16">
        <v>10218.799999999999</v>
      </c>
      <c r="L122" s="22">
        <v>26096</v>
      </c>
      <c r="M122" s="16">
        <v>61.58</v>
      </c>
      <c r="N122" s="16">
        <v>75</v>
      </c>
      <c r="O122" s="15">
        <v>161</v>
      </c>
      <c r="P122" s="10" t="s">
        <v>31</v>
      </c>
      <c r="Q122" s="15">
        <v>202</v>
      </c>
      <c r="R122" s="10">
        <v>45474</v>
      </c>
      <c r="S122" s="45">
        <f>+T122/L122</f>
        <v>3.4488044144696506</v>
      </c>
      <c r="T122" s="17">
        <v>90000</v>
      </c>
      <c r="U122" s="56"/>
      <c r="V122" s="56"/>
      <c r="W122" s="19" t="s">
        <v>756</v>
      </c>
      <c r="X122" s="10">
        <v>45467</v>
      </c>
      <c r="Y122" s="130" t="s">
        <v>54</v>
      </c>
      <c r="Z122" s="130" t="s">
        <v>862</v>
      </c>
      <c r="AA122" s="130"/>
      <c r="AB122" s="130"/>
      <c r="AC122" s="130"/>
      <c r="AD122" s="157" t="s">
        <v>751</v>
      </c>
      <c r="AE122" s="10">
        <v>45470</v>
      </c>
      <c r="AF122" s="10">
        <v>45474</v>
      </c>
      <c r="AG122" s="48" t="s">
        <v>256</v>
      </c>
      <c r="AH122" s="13">
        <v>56.35</v>
      </c>
      <c r="AI122" s="23"/>
      <c r="AJ122" s="13">
        <v>220</v>
      </c>
      <c r="AK122" s="13"/>
      <c r="AL122" s="210">
        <f>280+655.5</f>
        <v>935.5</v>
      </c>
      <c r="AM122" s="13">
        <v>31.59</v>
      </c>
    </row>
    <row r="123" spans="1:39" ht="14.45" customHeight="1" x14ac:dyDescent="0.45">
      <c r="A123" s="80">
        <v>122</v>
      </c>
      <c r="B123" s="204"/>
      <c r="C123" s="205"/>
      <c r="D123" s="48" t="s">
        <v>47</v>
      </c>
      <c r="E123" s="18" t="s">
        <v>650</v>
      </c>
      <c r="F123" s="10" t="s">
        <v>24</v>
      </c>
      <c r="G123" s="20" t="s">
        <v>771</v>
      </c>
      <c r="H123" s="19" t="s">
        <v>772</v>
      </c>
      <c r="I123" s="19" t="s">
        <v>506</v>
      </c>
      <c r="J123" s="42" t="s">
        <v>218</v>
      </c>
      <c r="K123" s="16">
        <v>9265</v>
      </c>
      <c r="L123" s="22">
        <v>26224</v>
      </c>
      <c r="M123" s="16">
        <v>61.88</v>
      </c>
      <c r="N123" s="16">
        <v>75</v>
      </c>
      <c r="O123" s="15">
        <v>154</v>
      </c>
      <c r="P123" s="10" t="s">
        <v>31</v>
      </c>
      <c r="Q123" s="15">
        <v>203</v>
      </c>
      <c r="R123" s="10">
        <v>45474</v>
      </c>
      <c r="S123" s="45">
        <f t="shared" ref="S123" si="32">+T123/L123</f>
        <v>3.4319707138499083</v>
      </c>
      <c r="T123" s="17">
        <v>90000</v>
      </c>
      <c r="U123" s="86">
        <v>6000</v>
      </c>
      <c r="V123" s="86">
        <v>1080000</v>
      </c>
      <c r="W123" s="19" t="s">
        <v>757</v>
      </c>
      <c r="X123" s="10">
        <v>45467</v>
      </c>
      <c r="Y123" s="130" t="s">
        <v>54</v>
      </c>
      <c r="Z123" s="130" t="s">
        <v>863</v>
      </c>
      <c r="AA123" s="130"/>
      <c r="AB123" s="130"/>
      <c r="AC123" s="130"/>
      <c r="AD123" s="157"/>
      <c r="AE123" s="10">
        <v>45470</v>
      </c>
      <c r="AF123" s="10">
        <v>45474</v>
      </c>
      <c r="AG123" s="48" t="s">
        <v>256</v>
      </c>
      <c r="AH123" s="13">
        <v>56.35</v>
      </c>
      <c r="AI123" s="23"/>
      <c r="AJ123" s="13">
        <v>340</v>
      </c>
      <c r="AK123" s="13"/>
      <c r="AL123" s="210"/>
      <c r="AM123" s="13">
        <v>31.59</v>
      </c>
    </row>
    <row r="124" spans="1:39" ht="14.45" customHeight="1" x14ac:dyDescent="0.45">
      <c r="A124" s="80">
        <v>123</v>
      </c>
      <c r="B124" s="245" t="s">
        <v>773</v>
      </c>
      <c r="C124" s="245" t="s">
        <v>858</v>
      </c>
      <c r="D124" s="48" t="s">
        <v>671</v>
      </c>
      <c r="E124" s="18" t="s">
        <v>650</v>
      </c>
      <c r="F124" s="10" t="s">
        <v>24</v>
      </c>
      <c r="G124" s="20" t="s">
        <v>775</v>
      </c>
      <c r="H124" s="19" t="s">
        <v>776</v>
      </c>
      <c r="I124" s="19" t="s">
        <v>511</v>
      </c>
      <c r="J124" s="42" t="s">
        <v>97</v>
      </c>
      <c r="K124" s="16">
        <v>8979</v>
      </c>
      <c r="L124" s="22">
        <v>25536</v>
      </c>
      <c r="M124" s="16">
        <v>60.26</v>
      </c>
      <c r="N124" s="16">
        <f>+L124/423.77</f>
        <v>60.259102815206361</v>
      </c>
      <c r="O124" s="15">
        <v>147</v>
      </c>
      <c r="P124" s="10" t="s">
        <v>31</v>
      </c>
      <c r="Q124" s="15">
        <v>217</v>
      </c>
      <c r="R124" s="10">
        <v>45498</v>
      </c>
      <c r="S124" s="45">
        <f>+T124/L124</f>
        <v>1.1563048245614034</v>
      </c>
      <c r="T124" s="17">
        <f>+M124*490</f>
        <v>29527.399999999998</v>
      </c>
      <c r="U124" s="56">
        <f>+U123-M124</f>
        <v>5939.74</v>
      </c>
      <c r="V124" s="56">
        <f>+V123-K124</f>
        <v>1071021</v>
      </c>
      <c r="W124" s="19" t="s">
        <v>783</v>
      </c>
      <c r="X124" s="10">
        <v>45476</v>
      </c>
      <c r="Y124" s="130" t="s">
        <v>54</v>
      </c>
      <c r="Z124" s="130" t="s">
        <v>777</v>
      </c>
      <c r="AA124" s="130"/>
      <c r="AB124" s="130"/>
      <c r="AC124" s="130"/>
      <c r="AD124" s="169" t="s">
        <v>774</v>
      </c>
      <c r="AE124" s="10">
        <v>45476</v>
      </c>
      <c r="AF124" s="10">
        <v>45499</v>
      </c>
      <c r="AG124" s="48" t="s">
        <v>739</v>
      </c>
      <c r="AH124" s="13">
        <v>46</v>
      </c>
      <c r="AI124" s="23"/>
      <c r="AJ124" s="13">
        <v>510</v>
      </c>
      <c r="AK124" s="13"/>
      <c r="AL124" s="218">
        <v>2765</v>
      </c>
      <c r="AM124" s="13">
        <v>31.59</v>
      </c>
    </row>
    <row r="125" spans="1:39" ht="14.45" customHeight="1" x14ac:dyDescent="0.45">
      <c r="A125" s="80">
        <v>124</v>
      </c>
      <c r="B125" s="245"/>
      <c r="C125" s="245"/>
      <c r="D125" s="48" t="s">
        <v>671</v>
      </c>
      <c r="E125" s="18" t="s">
        <v>650</v>
      </c>
      <c r="F125" s="10" t="s">
        <v>24</v>
      </c>
      <c r="G125" s="20" t="s">
        <v>789</v>
      </c>
      <c r="H125" s="19" t="s">
        <v>790</v>
      </c>
      <c r="I125" s="19" t="s">
        <v>507</v>
      </c>
      <c r="J125" s="42" t="s">
        <v>97</v>
      </c>
      <c r="K125" s="16">
        <v>9442.1200000000008</v>
      </c>
      <c r="L125" s="22">
        <v>25768</v>
      </c>
      <c r="M125" s="16">
        <v>60.81</v>
      </c>
      <c r="N125" s="16">
        <f t="shared" ref="N125:N129" si="33">+L125/423.77</f>
        <v>60.806569601434745</v>
      </c>
      <c r="O125" s="15">
        <v>149</v>
      </c>
      <c r="P125" s="10" t="s">
        <v>31</v>
      </c>
      <c r="Q125" s="15">
        <v>218</v>
      </c>
      <c r="R125" s="10">
        <v>45498</v>
      </c>
      <c r="S125" s="45">
        <f t="shared" ref="S125:S129" si="34">+T125/L125</f>
        <v>1.1563528407326917</v>
      </c>
      <c r="T125" s="17">
        <f t="shared" ref="T125:T129" si="35">+M125*490</f>
        <v>29796.9</v>
      </c>
      <c r="U125" s="56">
        <f>+U124-M125</f>
        <v>5878.9299999999994</v>
      </c>
      <c r="V125" s="56">
        <f>+V124-K125</f>
        <v>1061578.8799999999</v>
      </c>
      <c r="W125" s="19" t="s">
        <v>784</v>
      </c>
      <c r="X125" s="10">
        <v>45476</v>
      </c>
      <c r="Y125" s="130" t="s">
        <v>54</v>
      </c>
      <c r="Z125" s="130" t="s">
        <v>778</v>
      </c>
      <c r="AA125" s="130"/>
      <c r="AB125" s="130"/>
      <c r="AC125" s="130" t="s">
        <v>845</v>
      </c>
      <c r="AD125" s="170"/>
      <c r="AE125" s="10">
        <v>45476</v>
      </c>
      <c r="AF125" s="10">
        <v>45499</v>
      </c>
      <c r="AG125" s="48" t="s">
        <v>739</v>
      </c>
      <c r="AH125" s="13">
        <v>46</v>
      </c>
      <c r="AI125" s="23"/>
      <c r="AJ125" s="13">
        <v>510</v>
      </c>
      <c r="AK125" s="70"/>
      <c r="AL125" s="220"/>
      <c r="AM125" s="13">
        <v>31.59</v>
      </c>
    </row>
    <row r="126" spans="1:39" ht="14.45" customHeight="1" x14ac:dyDescent="0.45">
      <c r="A126" s="80">
        <v>125</v>
      </c>
      <c r="B126" s="245"/>
      <c r="C126" s="245"/>
      <c r="D126" s="48" t="s">
        <v>671</v>
      </c>
      <c r="E126" s="18" t="s">
        <v>650</v>
      </c>
      <c r="F126" s="10" t="s">
        <v>24</v>
      </c>
      <c r="G126" s="20" t="s">
        <v>791</v>
      </c>
      <c r="H126" s="19" t="s">
        <v>792</v>
      </c>
      <c r="I126" s="19" t="s">
        <v>511</v>
      </c>
      <c r="J126" s="62" t="s">
        <v>793</v>
      </c>
      <c r="K126" s="16">
        <v>8130.5</v>
      </c>
      <c r="L126" s="22">
        <v>25384</v>
      </c>
      <c r="M126" s="16">
        <v>59.9</v>
      </c>
      <c r="N126" s="16">
        <f t="shared" si="33"/>
        <v>59.900417679401563</v>
      </c>
      <c r="O126" s="15">
        <v>144</v>
      </c>
      <c r="P126" s="10" t="s">
        <v>31</v>
      </c>
      <c r="Q126" s="15">
        <v>219</v>
      </c>
      <c r="R126" s="10">
        <v>45498</v>
      </c>
      <c r="S126" s="45">
        <f t="shared" si="34"/>
        <v>1.1562795461708162</v>
      </c>
      <c r="T126" s="17">
        <f t="shared" si="35"/>
        <v>29351</v>
      </c>
      <c r="U126" s="56">
        <f t="shared" ref="U126:U129" si="36">+U125-M126</f>
        <v>5819.03</v>
      </c>
      <c r="V126" s="56">
        <f t="shared" ref="V126:V129" si="37">+V125-K126</f>
        <v>1053448.3799999999</v>
      </c>
      <c r="W126" s="19" t="s">
        <v>785</v>
      </c>
      <c r="X126" s="10">
        <v>45476</v>
      </c>
      <c r="Y126" s="130" t="s">
        <v>54</v>
      </c>
      <c r="Z126" s="130" t="s">
        <v>779</v>
      </c>
      <c r="AA126" s="130"/>
      <c r="AB126" s="130"/>
      <c r="AC126" s="130" t="s">
        <v>54</v>
      </c>
      <c r="AD126" s="170"/>
      <c r="AE126" s="10">
        <v>45477</v>
      </c>
      <c r="AF126" s="10">
        <v>45499</v>
      </c>
      <c r="AG126" s="48" t="s">
        <v>739</v>
      </c>
      <c r="AH126" s="13">
        <v>46</v>
      </c>
      <c r="AI126" s="23"/>
      <c r="AJ126" s="13">
        <v>510</v>
      </c>
      <c r="AK126" s="70"/>
      <c r="AL126" s="220"/>
      <c r="AM126" s="13">
        <v>31.59</v>
      </c>
    </row>
    <row r="127" spans="1:39" ht="14.45" customHeight="1" x14ac:dyDescent="0.45">
      <c r="A127" s="80">
        <v>126</v>
      </c>
      <c r="B127" s="245"/>
      <c r="C127" s="245"/>
      <c r="D127" s="48" t="s">
        <v>671</v>
      </c>
      <c r="E127" s="18" t="s">
        <v>650</v>
      </c>
      <c r="F127" s="10" t="s">
        <v>24</v>
      </c>
      <c r="G127" s="20" t="s">
        <v>794</v>
      </c>
      <c r="H127" s="19" t="s">
        <v>795</v>
      </c>
      <c r="I127" s="19" t="s">
        <v>507</v>
      </c>
      <c r="J127" s="42" t="s">
        <v>740</v>
      </c>
      <c r="K127" s="16">
        <v>7808.7</v>
      </c>
      <c r="L127" s="22">
        <v>25088</v>
      </c>
      <c r="M127" s="16">
        <v>59.2</v>
      </c>
      <c r="N127" s="16">
        <f t="shared" si="33"/>
        <v>59.20192557283432</v>
      </c>
      <c r="O127" s="15">
        <v>144</v>
      </c>
      <c r="P127" s="10" t="s">
        <v>31</v>
      </c>
      <c r="Q127" s="15">
        <v>220</v>
      </c>
      <c r="R127" s="10">
        <v>45498</v>
      </c>
      <c r="S127" s="45">
        <f t="shared" si="34"/>
        <v>1.15625</v>
      </c>
      <c r="T127" s="17">
        <f t="shared" si="35"/>
        <v>29008</v>
      </c>
      <c r="U127" s="56">
        <f t="shared" si="36"/>
        <v>5759.83</v>
      </c>
      <c r="V127" s="56">
        <f t="shared" si="37"/>
        <v>1045639.6799999999</v>
      </c>
      <c r="W127" s="19" t="s">
        <v>786</v>
      </c>
      <c r="X127" s="10">
        <v>45476</v>
      </c>
      <c r="Y127" s="130" t="s">
        <v>54</v>
      </c>
      <c r="Z127" s="130" t="s">
        <v>780</v>
      </c>
      <c r="AA127" s="130"/>
      <c r="AB127" s="130"/>
      <c r="AC127" s="130" t="s">
        <v>54</v>
      </c>
      <c r="AD127" s="170"/>
      <c r="AE127" s="10">
        <v>45478</v>
      </c>
      <c r="AF127" s="10">
        <v>45499</v>
      </c>
      <c r="AG127" s="48" t="s">
        <v>739</v>
      </c>
      <c r="AH127" s="13">
        <v>46</v>
      </c>
      <c r="AI127" s="23"/>
      <c r="AJ127" s="13">
        <v>510</v>
      </c>
      <c r="AK127" s="70"/>
      <c r="AL127" s="220"/>
      <c r="AM127" s="13">
        <v>31.59</v>
      </c>
    </row>
    <row r="128" spans="1:39" ht="14.45" customHeight="1" x14ac:dyDescent="0.45">
      <c r="A128" s="80">
        <v>127</v>
      </c>
      <c r="B128" s="245"/>
      <c r="C128" s="245"/>
      <c r="D128" s="48" t="s">
        <v>671</v>
      </c>
      <c r="E128" s="18" t="s">
        <v>650</v>
      </c>
      <c r="F128" s="10" t="s">
        <v>24</v>
      </c>
      <c r="G128" s="20" t="s">
        <v>796</v>
      </c>
      <c r="H128" s="19" t="s">
        <v>797</v>
      </c>
      <c r="I128" s="19" t="s">
        <v>596</v>
      </c>
      <c r="J128" s="42" t="s">
        <v>746</v>
      </c>
      <c r="K128" s="16">
        <v>9513</v>
      </c>
      <c r="L128" s="22">
        <v>26056</v>
      </c>
      <c r="M128" s="16">
        <v>61.49</v>
      </c>
      <c r="N128" s="16">
        <f t="shared" si="33"/>
        <v>61.48618354295963</v>
      </c>
      <c r="O128" s="15">
        <v>150</v>
      </c>
      <c r="P128" s="10" t="s">
        <v>31</v>
      </c>
      <c r="Q128" s="15">
        <v>221</v>
      </c>
      <c r="R128" s="10">
        <v>45498</v>
      </c>
      <c r="S128" s="45">
        <f t="shared" si="34"/>
        <v>1.1563593797973597</v>
      </c>
      <c r="T128" s="17">
        <f t="shared" si="35"/>
        <v>30130.100000000002</v>
      </c>
      <c r="U128" s="56">
        <f t="shared" si="36"/>
        <v>5698.34</v>
      </c>
      <c r="V128" s="56">
        <f t="shared" si="37"/>
        <v>1036126.6799999999</v>
      </c>
      <c r="W128" s="19" t="s">
        <v>787</v>
      </c>
      <c r="X128" s="10">
        <v>45476</v>
      </c>
      <c r="Y128" s="130" t="s">
        <v>54</v>
      </c>
      <c r="Z128" s="130" t="s">
        <v>781</v>
      </c>
      <c r="AA128" s="130"/>
      <c r="AB128" s="130"/>
      <c r="AC128" s="130" t="s">
        <v>54</v>
      </c>
      <c r="AD128" s="170"/>
      <c r="AE128" s="10">
        <v>45478</v>
      </c>
      <c r="AF128" s="10">
        <v>45499</v>
      </c>
      <c r="AG128" s="48" t="s">
        <v>739</v>
      </c>
      <c r="AH128" s="13">
        <v>46</v>
      </c>
      <c r="AI128" s="23"/>
      <c r="AJ128" s="13">
        <v>510</v>
      </c>
      <c r="AK128" s="70"/>
      <c r="AL128" s="220"/>
      <c r="AM128" s="13">
        <v>31.59</v>
      </c>
    </row>
    <row r="129" spans="1:39" ht="14.45" customHeight="1" x14ac:dyDescent="0.45">
      <c r="A129" s="80">
        <v>128</v>
      </c>
      <c r="B129" s="245"/>
      <c r="C129" s="245"/>
      <c r="D129" s="48" t="s">
        <v>671</v>
      </c>
      <c r="E129" s="18" t="s">
        <v>650</v>
      </c>
      <c r="F129" s="10" t="s">
        <v>24</v>
      </c>
      <c r="G129" s="20" t="s">
        <v>798</v>
      </c>
      <c r="H129" s="19" t="s">
        <v>799</v>
      </c>
      <c r="I129" s="19" t="s">
        <v>507</v>
      </c>
      <c r="J129" s="42" t="s">
        <v>373</v>
      </c>
      <c r="K129" s="16">
        <v>9664.1</v>
      </c>
      <c r="L129" s="22">
        <v>26184</v>
      </c>
      <c r="M129" s="16">
        <v>61.79</v>
      </c>
      <c r="N129" s="16">
        <f t="shared" si="33"/>
        <v>61.78823418363735</v>
      </c>
      <c r="O129" s="15">
        <v>153</v>
      </c>
      <c r="P129" s="10" t="s">
        <v>31</v>
      </c>
      <c r="Q129" s="15">
        <v>222</v>
      </c>
      <c r="R129" s="10">
        <v>45498</v>
      </c>
      <c r="S129" s="45">
        <f t="shared" si="34"/>
        <v>1.1563206538344026</v>
      </c>
      <c r="T129" s="17">
        <f t="shared" si="35"/>
        <v>30277.1</v>
      </c>
      <c r="U129" s="56">
        <f t="shared" si="36"/>
        <v>5636.55</v>
      </c>
      <c r="V129" s="56">
        <f t="shared" si="37"/>
        <v>1026462.58</v>
      </c>
      <c r="W129" s="19" t="s">
        <v>788</v>
      </c>
      <c r="X129" s="10">
        <v>45476</v>
      </c>
      <c r="Y129" s="130" t="s">
        <v>54</v>
      </c>
      <c r="Z129" s="130" t="s">
        <v>782</v>
      </c>
      <c r="AA129" s="130"/>
      <c r="AB129" s="130"/>
      <c r="AC129" s="130"/>
      <c r="AD129" s="171"/>
      <c r="AE129" s="10">
        <v>45479</v>
      </c>
      <c r="AF129" s="10">
        <v>45499</v>
      </c>
      <c r="AG129" s="48" t="s">
        <v>801</v>
      </c>
      <c r="AH129" s="13">
        <v>46</v>
      </c>
      <c r="AI129" s="23"/>
      <c r="AJ129" s="13">
        <v>510</v>
      </c>
      <c r="AK129" s="70"/>
      <c r="AL129" s="219"/>
      <c r="AM129" s="13">
        <v>31.59</v>
      </c>
    </row>
    <row r="130" spans="1:39" ht="14.45" customHeight="1" x14ac:dyDescent="0.45">
      <c r="A130" s="80">
        <v>129</v>
      </c>
      <c r="B130" s="211" t="s">
        <v>802</v>
      </c>
      <c r="C130" s="212" t="s">
        <v>803</v>
      </c>
      <c r="D130" s="48" t="s">
        <v>671</v>
      </c>
      <c r="E130" s="18" t="s">
        <v>650</v>
      </c>
      <c r="F130" s="10" t="s">
        <v>24</v>
      </c>
      <c r="G130" s="20" t="s">
        <v>818</v>
      </c>
      <c r="H130" s="19" t="s">
        <v>819</v>
      </c>
      <c r="I130" s="19" t="s">
        <v>506</v>
      </c>
      <c r="J130" s="42" t="s">
        <v>522</v>
      </c>
      <c r="K130" s="16">
        <v>9241.5</v>
      </c>
      <c r="L130" s="22">
        <v>26192</v>
      </c>
      <c r="M130" s="16">
        <v>61.81</v>
      </c>
      <c r="N130" s="16">
        <f>+L130/423.77</f>
        <v>61.807112348679709</v>
      </c>
      <c r="O130" s="15">
        <v>152</v>
      </c>
      <c r="P130" s="10" t="s">
        <v>31</v>
      </c>
      <c r="Q130" s="15">
        <v>204</v>
      </c>
      <c r="R130" s="10">
        <v>45486</v>
      </c>
      <c r="S130" s="45">
        <f>+T130/L130</f>
        <v>1.1563416310323764</v>
      </c>
      <c r="T130" s="17">
        <f>+M130*490</f>
        <v>30286.9</v>
      </c>
      <c r="U130" s="56"/>
      <c r="V130" s="56"/>
      <c r="W130" s="19" t="s">
        <v>804</v>
      </c>
      <c r="X130" s="10">
        <v>45481</v>
      </c>
      <c r="Y130" s="130" t="s">
        <v>54</v>
      </c>
      <c r="Z130" s="130" t="s">
        <v>805</v>
      </c>
      <c r="AA130" s="130"/>
      <c r="AB130" s="130"/>
      <c r="AC130" s="130"/>
      <c r="AD130" s="157" t="s">
        <v>802</v>
      </c>
      <c r="AE130" s="10">
        <v>45482</v>
      </c>
      <c r="AF130" s="18">
        <v>45486</v>
      </c>
      <c r="AG130" s="48" t="s">
        <v>801</v>
      </c>
      <c r="AH130" s="13">
        <v>56.35</v>
      </c>
      <c r="AI130" s="23"/>
      <c r="AJ130" s="13">
        <v>340</v>
      </c>
      <c r="AK130" s="13"/>
      <c r="AL130" s="210">
        <f>830+2139</f>
        <v>2969</v>
      </c>
      <c r="AM130" s="13">
        <v>31.59</v>
      </c>
    </row>
    <row r="131" spans="1:39" ht="14.45" customHeight="1" x14ac:dyDescent="0.45">
      <c r="A131" s="80">
        <v>130</v>
      </c>
      <c r="B131" s="211"/>
      <c r="C131" s="212"/>
      <c r="D131" s="48" t="s">
        <v>671</v>
      </c>
      <c r="E131" s="18" t="s">
        <v>650</v>
      </c>
      <c r="F131" s="10" t="s">
        <v>24</v>
      </c>
      <c r="G131" s="19" t="s">
        <v>820</v>
      </c>
      <c r="H131" s="19" t="s">
        <v>821</v>
      </c>
      <c r="I131" s="19" t="s">
        <v>506</v>
      </c>
      <c r="J131" s="42" t="s">
        <v>793</v>
      </c>
      <c r="K131" s="16">
        <v>9293.5</v>
      </c>
      <c r="L131" s="22">
        <v>26336</v>
      </c>
      <c r="M131" s="16">
        <v>62.15</v>
      </c>
      <c r="N131" s="16">
        <f t="shared" ref="N131:N136" si="38">+L131/423.77</f>
        <v>62.146919319442155</v>
      </c>
      <c r="O131" s="15">
        <v>152</v>
      </c>
      <c r="P131" s="10" t="s">
        <v>31</v>
      </c>
      <c r="Q131" s="15">
        <v>205</v>
      </c>
      <c r="R131" s="10">
        <v>45486</v>
      </c>
      <c r="S131" s="45">
        <f t="shared" ref="S131:S136" si="39">+T131/L131</f>
        <v>1.1563449270959902</v>
      </c>
      <c r="T131" s="17">
        <f t="shared" ref="T131:T134" si="40">+M131*490</f>
        <v>30453.5</v>
      </c>
      <c r="U131" s="56"/>
      <c r="V131" s="56"/>
      <c r="W131" s="19" t="s">
        <v>812</v>
      </c>
      <c r="X131" s="10">
        <v>45481</v>
      </c>
      <c r="Y131" s="130" t="s">
        <v>54</v>
      </c>
      <c r="Z131" s="130" t="s">
        <v>806</v>
      </c>
      <c r="AA131" s="130"/>
      <c r="AB131" s="130"/>
      <c r="AC131" s="130"/>
      <c r="AD131" s="157"/>
      <c r="AE131" s="10">
        <v>45482</v>
      </c>
      <c r="AF131" s="18">
        <v>45486</v>
      </c>
      <c r="AG131" s="48" t="s">
        <v>801</v>
      </c>
      <c r="AH131" s="13">
        <v>56.35</v>
      </c>
      <c r="AI131" s="23"/>
      <c r="AJ131" s="13">
        <v>340</v>
      </c>
      <c r="AK131" s="70"/>
      <c r="AL131" s="210"/>
      <c r="AM131" s="13">
        <v>31.59</v>
      </c>
    </row>
    <row r="132" spans="1:39" ht="14.45" customHeight="1" x14ac:dyDescent="0.45">
      <c r="A132" s="80">
        <v>131</v>
      </c>
      <c r="B132" s="211"/>
      <c r="C132" s="212"/>
      <c r="D132" s="48" t="s">
        <v>671</v>
      </c>
      <c r="E132" s="18" t="s">
        <v>650</v>
      </c>
      <c r="F132" s="10" t="s">
        <v>24</v>
      </c>
      <c r="G132" s="19" t="s">
        <v>823</v>
      </c>
      <c r="H132" s="19" t="s">
        <v>822</v>
      </c>
      <c r="I132" s="19" t="s">
        <v>506</v>
      </c>
      <c r="J132" s="42" t="s">
        <v>746</v>
      </c>
      <c r="K132" s="16">
        <v>8154.5</v>
      </c>
      <c r="L132" s="22">
        <v>26128</v>
      </c>
      <c r="M132" s="16">
        <v>61.66</v>
      </c>
      <c r="N132" s="16">
        <f t="shared" si="38"/>
        <v>61.656087028340849</v>
      </c>
      <c r="O132" s="15">
        <v>152</v>
      </c>
      <c r="P132" s="10" t="s">
        <v>31</v>
      </c>
      <c r="Q132" s="15">
        <v>206</v>
      </c>
      <c r="R132" s="10">
        <v>45486</v>
      </c>
      <c r="S132" s="45">
        <f t="shared" si="39"/>
        <v>1.1563609920391915</v>
      </c>
      <c r="T132" s="17">
        <f t="shared" si="40"/>
        <v>30213.399999999998</v>
      </c>
      <c r="U132" s="56"/>
      <c r="V132" s="56"/>
      <c r="W132" s="19" t="s">
        <v>813</v>
      </c>
      <c r="X132" s="10">
        <v>45481</v>
      </c>
      <c r="Y132" s="130" t="s">
        <v>54</v>
      </c>
      <c r="Z132" s="130" t="s">
        <v>807</v>
      </c>
      <c r="AA132" s="130"/>
      <c r="AB132" s="130"/>
      <c r="AC132" s="130"/>
      <c r="AD132" s="157"/>
      <c r="AE132" s="10">
        <v>45482</v>
      </c>
      <c r="AF132" s="18">
        <v>45486</v>
      </c>
      <c r="AG132" s="48" t="s">
        <v>801</v>
      </c>
      <c r="AH132" s="13">
        <v>56.35</v>
      </c>
      <c r="AI132" s="23"/>
      <c r="AJ132" s="13">
        <v>340</v>
      </c>
      <c r="AK132" s="70"/>
      <c r="AL132" s="210"/>
      <c r="AM132" s="13">
        <v>31.59</v>
      </c>
    </row>
    <row r="133" spans="1:39" ht="14.45" customHeight="1" x14ac:dyDescent="0.45">
      <c r="A133" s="80">
        <v>132</v>
      </c>
      <c r="B133" s="211"/>
      <c r="C133" s="212"/>
      <c r="D133" s="48" t="s">
        <v>671</v>
      </c>
      <c r="E133" s="18" t="s">
        <v>650</v>
      </c>
      <c r="F133" s="10" t="s">
        <v>24</v>
      </c>
      <c r="G133" s="20" t="s">
        <v>824</v>
      </c>
      <c r="H133" s="19" t="s">
        <v>825</v>
      </c>
      <c r="I133" s="19" t="s">
        <v>507</v>
      </c>
      <c r="J133" s="42" t="s">
        <v>72</v>
      </c>
      <c r="K133" s="16">
        <v>8061.8</v>
      </c>
      <c r="L133" s="22">
        <v>25600</v>
      </c>
      <c r="M133" s="16">
        <v>60.41</v>
      </c>
      <c r="N133" s="16">
        <f t="shared" si="38"/>
        <v>60.410128135545229</v>
      </c>
      <c r="O133" s="15">
        <v>149</v>
      </c>
      <c r="P133" s="10" t="s">
        <v>31</v>
      </c>
      <c r="Q133" s="15">
        <v>207</v>
      </c>
      <c r="R133" s="10">
        <v>45486</v>
      </c>
      <c r="S133" s="45">
        <f t="shared" si="39"/>
        <v>1.1562851562499998</v>
      </c>
      <c r="T133" s="17">
        <f t="shared" si="40"/>
        <v>29600.899999999998</v>
      </c>
      <c r="U133" s="56"/>
      <c r="V133" s="56"/>
      <c r="W133" s="19" t="s">
        <v>814</v>
      </c>
      <c r="X133" s="10">
        <v>45481</v>
      </c>
      <c r="Y133" s="130" t="s">
        <v>54</v>
      </c>
      <c r="Z133" s="130" t="s">
        <v>808</v>
      </c>
      <c r="AA133" s="130"/>
      <c r="AB133" s="130"/>
      <c r="AC133" s="130"/>
      <c r="AD133" s="157"/>
      <c r="AE133" s="10">
        <v>45482</v>
      </c>
      <c r="AF133" s="18">
        <v>45486</v>
      </c>
      <c r="AG133" s="48" t="s">
        <v>801</v>
      </c>
      <c r="AH133" s="13">
        <v>56.35</v>
      </c>
      <c r="AI133" s="23"/>
      <c r="AJ133" s="13">
        <v>510</v>
      </c>
      <c r="AK133" s="70"/>
      <c r="AL133" s="210"/>
      <c r="AM133" s="13">
        <v>31.59</v>
      </c>
    </row>
    <row r="134" spans="1:39" ht="14.45" customHeight="1" x14ac:dyDescent="0.45">
      <c r="A134" s="80">
        <v>133</v>
      </c>
      <c r="B134" s="211"/>
      <c r="C134" s="212"/>
      <c r="D134" s="48" t="s">
        <v>671</v>
      </c>
      <c r="E134" s="18" t="s">
        <v>650</v>
      </c>
      <c r="F134" s="10" t="s">
        <v>24</v>
      </c>
      <c r="G134" s="20" t="s">
        <v>826</v>
      </c>
      <c r="H134" s="19" t="s">
        <v>827</v>
      </c>
      <c r="I134" s="19" t="s">
        <v>507</v>
      </c>
      <c r="J134" s="42" t="s">
        <v>746</v>
      </c>
      <c r="K134" s="16">
        <v>8123.6</v>
      </c>
      <c r="L134" s="22">
        <v>25648</v>
      </c>
      <c r="M134" s="16">
        <v>60.52</v>
      </c>
      <c r="N134" s="16">
        <f t="shared" si="38"/>
        <v>60.523397125799377</v>
      </c>
      <c r="O134" s="15">
        <v>148</v>
      </c>
      <c r="P134" s="10" t="s">
        <v>31</v>
      </c>
      <c r="Q134" s="15">
        <v>208</v>
      </c>
      <c r="R134" s="10">
        <v>45486</v>
      </c>
      <c r="S134" s="45">
        <f t="shared" si="39"/>
        <v>1.1562227074235809</v>
      </c>
      <c r="T134" s="17">
        <f t="shared" si="40"/>
        <v>29654.800000000003</v>
      </c>
      <c r="U134" s="56"/>
      <c r="V134" s="56"/>
      <c r="W134" s="19" t="s">
        <v>815</v>
      </c>
      <c r="X134" s="10">
        <v>45481</v>
      </c>
      <c r="Y134" s="130" t="s">
        <v>54</v>
      </c>
      <c r="Z134" s="130" t="s">
        <v>809</v>
      </c>
      <c r="AA134" s="130"/>
      <c r="AB134" s="130"/>
      <c r="AC134" s="130" t="s">
        <v>54</v>
      </c>
      <c r="AD134" s="157"/>
      <c r="AE134" s="10">
        <v>45483</v>
      </c>
      <c r="AF134" s="18">
        <v>45486</v>
      </c>
      <c r="AG134" s="48" t="s">
        <v>801</v>
      </c>
      <c r="AH134" s="13">
        <v>56.35</v>
      </c>
      <c r="AI134" s="23"/>
      <c r="AJ134" s="13">
        <v>510</v>
      </c>
      <c r="AK134" s="70"/>
      <c r="AL134" s="210"/>
      <c r="AM134" s="13">
        <v>31.59</v>
      </c>
    </row>
    <row r="135" spans="1:39" ht="14.45" customHeight="1" x14ac:dyDescent="0.45">
      <c r="A135" s="80">
        <v>134</v>
      </c>
      <c r="B135" s="211"/>
      <c r="C135" s="212"/>
      <c r="D135" s="48" t="s">
        <v>671</v>
      </c>
      <c r="E135" s="18" t="s">
        <v>650</v>
      </c>
      <c r="F135" s="10" t="s">
        <v>24</v>
      </c>
      <c r="G135" s="20" t="s">
        <v>828</v>
      </c>
      <c r="H135" s="19" t="s">
        <v>829</v>
      </c>
      <c r="I135" s="19" t="s">
        <v>511</v>
      </c>
      <c r="J135" s="42" t="s">
        <v>522</v>
      </c>
      <c r="K135" s="16">
        <v>8072.1</v>
      </c>
      <c r="L135" s="22">
        <v>25016</v>
      </c>
      <c r="M135" s="16">
        <v>59.03</v>
      </c>
      <c r="N135" s="16">
        <f t="shared" si="38"/>
        <v>59.0320220874531</v>
      </c>
      <c r="O135" s="15">
        <v>141</v>
      </c>
      <c r="P135" s="10" t="s">
        <v>31</v>
      </c>
      <c r="Q135" s="15">
        <v>209</v>
      </c>
      <c r="R135" s="10">
        <v>45486</v>
      </c>
      <c r="S135" s="45">
        <f t="shared" si="39"/>
        <v>1.1562480012791814</v>
      </c>
      <c r="T135" s="17">
        <f>+M135*490</f>
        <v>28924.7</v>
      </c>
      <c r="U135" s="56"/>
      <c r="V135" s="56"/>
      <c r="W135" s="19" t="s">
        <v>816</v>
      </c>
      <c r="X135" s="10">
        <v>45481</v>
      </c>
      <c r="Y135" s="130" t="s">
        <v>54</v>
      </c>
      <c r="Z135" s="130" t="s">
        <v>810</v>
      </c>
      <c r="AA135" s="130"/>
      <c r="AB135" s="130"/>
      <c r="AC135" s="130"/>
      <c r="AD135" s="157"/>
      <c r="AE135" s="10">
        <v>45483</v>
      </c>
      <c r="AF135" s="18">
        <v>45486</v>
      </c>
      <c r="AG135" s="48" t="s">
        <v>800</v>
      </c>
      <c r="AH135" s="13">
        <v>56.35</v>
      </c>
      <c r="AI135" s="23"/>
      <c r="AJ135" s="13">
        <v>510</v>
      </c>
      <c r="AK135" s="70"/>
      <c r="AL135" s="210"/>
      <c r="AM135" s="13">
        <v>31.59</v>
      </c>
    </row>
    <row r="136" spans="1:39" ht="14.45" customHeight="1" x14ac:dyDescent="0.45">
      <c r="A136" s="80">
        <v>135</v>
      </c>
      <c r="B136" s="211"/>
      <c r="C136" s="212"/>
      <c r="D136" s="48" t="s">
        <v>671</v>
      </c>
      <c r="E136" s="18" t="s">
        <v>650</v>
      </c>
      <c r="F136" s="10" t="s">
        <v>24</v>
      </c>
      <c r="G136" s="20" t="s">
        <v>830</v>
      </c>
      <c r="H136" s="19" t="s">
        <v>831</v>
      </c>
      <c r="I136" s="19" t="s">
        <v>507</v>
      </c>
      <c r="J136" s="42" t="s">
        <v>218</v>
      </c>
      <c r="K136" s="16">
        <v>9442.6</v>
      </c>
      <c r="L136" s="22">
        <v>26144</v>
      </c>
      <c r="M136" s="16">
        <v>61.69</v>
      </c>
      <c r="N136" s="16">
        <f t="shared" si="38"/>
        <v>61.693843358425561</v>
      </c>
      <c r="O136" s="15">
        <v>155</v>
      </c>
      <c r="P136" s="10" t="s">
        <v>31</v>
      </c>
      <c r="Q136" s="15">
        <v>210</v>
      </c>
      <c r="R136" s="10">
        <v>45486</v>
      </c>
      <c r="S136" s="45">
        <f t="shared" si="39"/>
        <v>1.1562155752753978</v>
      </c>
      <c r="T136" s="17">
        <f>+M136*490</f>
        <v>30228.1</v>
      </c>
      <c r="U136" s="56"/>
      <c r="V136" s="56"/>
      <c r="W136" s="19" t="s">
        <v>817</v>
      </c>
      <c r="X136" s="10">
        <v>45481</v>
      </c>
      <c r="Y136" s="130" t="s">
        <v>54</v>
      </c>
      <c r="Z136" s="130" t="s">
        <v>811</v>
      </c>
      <c r="AA136" s="130"/>
      <c r="AB136" s="130"/>
      <c r="AC136" s="130"/>
      <c r="AD136" s="157"/>
      <c r="AE136" s="10">
        <v>45484</v>
      </c>
      <c r="AF136" s="18">
        <v>45486</v>
      </c>
      <c r="AG136" s="48" t="s">
        <v>800</v>
      </c>
      <c r="AH136" s="13">
        <v>56.35</v>
      </c>
      <c r="AI136" s="23"/>
      <c r="AJ136" s="13">
        <v>510</v>
      </c>
      <c r="AK136" s="70"/>
      <c r="AL136" s="210"/>
      <c r="AM136" s="13">
        <v>31.59</v>
      </c>
    </row>
    <row r="137" spans="1:39" ht="14.45" customHeight="1" x14ac:dyDescent="0.45">
      <c r="A137" s="80">
        <v>136</v>
      </c>
      <c r="B137" s="193" t="s">
        <v>832</v>
      </c>
      <c r="C137" s="188" t="s">
        <v>850</v>
      </c>
      <c r="D137" s="48" t="s">
        <v>671</v>
      </c>
      <c r="E137" s="18" t="s">
        <v>650</v>
      </c>
      <c r="F137" s="10" t="s">
        <v>24</v>
      </c>
      <c r="G137" s="20" t="s">
        <v>846</v>
      </c>
      <c r="H137" s="19" t="s">
        <v>847</v>
      </c>
      <c r="I137" s="19" t="s">
        <v>511</v>
      </c>
      <c r="J137" s="42" t="s">
        <v>218</v>
      </c>
      <c r="K137" s="16">
        <v>9357</v>
      </c>
      <c r="L137" s="22">
        <v>25560</v>
      </c>
      <c r="M137" s="16">
        <v>60.32</v>
      </c>
      <c r="N137" s="16">
        <f>+L137/423.77</f>
        <v>60.315737310333439</v>
      </c>
      <c r="O137" s="15">
        <v>147</v>
      </c>
      <c r="P137" s="10" t="s">
        <v>31</v>
      </c>
      <c r="Q137" s="15">
        <v>211</v>
      </c>
      <c r="R137" s="10">
        <v>45496</v>
      </c>
      <c r="S137" s="45">
        <f>+T137/L137</f>
        <v>1.1799687010954616</v>
      </c>
      <c r="T137" s="17">
        <f t="shared" ref="T137:T140" si="41">+M137*500</f>
        <v>30160</v>
      </c>
      <c r="U137" s="56">
        <f>+U129-M137</f>
        <v>5576.2300000000005</v>
      </c>
      <c r="V137" s="56">
        <f>+V129-K137</f>
        <v>1017105.58</v>
      </c>
      <c r="W137" s="19" t="s">
        <v>839</v>
      </c>
      <c r="X137" s="10">
        <v>45490</v>
      </c>
      <c r="Y137" s="130" t="s">
        <v>54</v>
      </c>
      <c r="Z137" s="130" t="s">
        <v>833</v>
      </c>
      <c r="AA137" s="130" t="s">
        <v>894</v>
      </c>
      <c r="AB137" s="130"/>
      <c r="AC137" s="130"/>
      <c r="AD137" s="157" t="s">
        <v>832</v>
      </c>
      <c r="AE137" s="10">
        <v>45490</v>
      </c>
      <c r="AF137" s="18">
        <v>45496</v>
      </c>
      <c r="AG137" s="48" t="s">
        <v>800</v>
      </c>
      <c r="AH137" s="13">
        <v>56.35</v>
      </c>
      <c r="AI137" s="23"/>
      <c r="AJ137" s="13">
        <v>510</v>
      </c>
      <c r="AK137" s="13"/>
      <c r="AL137" s="210">
        <f>720+1845.75</f>
        <v>2565.75</v>
      </c>
      <c r="AM137" s="13">
        <v>31.59</v>
      </c>
    </row>
    <row r="138" spans="1:39" ht="14.45" customHeight="1" x14ac:dyDescent="0.45">
      <c r="A138" s="80">
        <v>137</v>
      </c>
      <c r="B138" s="193"/>
      <c r="C138" s="188"/>
      <c r="D138" s="48" t="s">
        <v>671</v>
      </c>
      <c r="E138" s="18" t="s">
        <v>650</v>
      </c>
      <c r="F138" s="10" t="s">
        <v>24</v>
      </c>
      <c r="G138" s="19" t="s">
        <v>849</v>
      </c>
      <c r="H138" s="19" t="s">
        <v>848</v>
      </c>
      <c r="I138" s="19" t="s">
        <v>507</v>
      </c>
      <c r="J138" s="42" t="s">
        <v>78</v>
      </c>
      <c r="K138" s="16">
        <v>9528.7999999999993</v>
      </c>
      <c r="L138" s="22">
        <v>26184</v>
      </c>
      <c r="M138" s="16">
        <v>61.79</v>
      </c>
      <c r="N138" s="16">
        <f t="shared" ref="N138:N142" si="42">+L138/423.77</f>
        <v>61.78823418363735</v>
      </c>
      <c r="O138" s="15">
        <v>152</v>
      </c>
      <c r="P138" s="10" t="s">
        <v>31</v>
      </c>
      <c r="Q138" s="15">
        <v>212</v>
      </c>
      <c r="R138" s="10">
        <v>45496</v>
      </c>
      <c r="S138" s="45">
        <f t="shared" ref="S138:S143" si="43">+T138/L138</f>
        <v>1.1799190345249007</v>
      </c>
      <c r="T138" s="17">
        <f t="shared" si="41"/>
        <v>30895</v>
      </c>
      <c r="U138" s="56">
        <f>+U137-M138</f>
        <v>5514.4400000000005</v>
      </c>
      <c r="V138" s="56">
        <f>+V137-K138</f>
        <v>1007576.7799999999</v>
      </c>
      <c r="W138" s="19" t="s">
        <v>840</v>
      </c>
      <c r="X138" s="10">
        <v>45490</v>
      </c>
      <c r="Y138" s="130" t="s">
        <v>54</v>
      </c>
      <c r="Z138" s="130" t="s">
        <v>834</v>
      </c>
      <c r="AA138" s="130" t="s">
        <v>895</v>
      </c>
      <c r="AB138" s="130"/>
      <c r="AC138" s="130"/>
      <c r="AD138" s="157"/>
      <c r="AE138" s="10">
        <v>45490</v>
      </c>
      <c r="AF138" s="18">
        <v>45496</v>
      </c>
      <c r="AG138" s="48" t="s">
        <v>800</v>
      </c>
      <c r="AH138" s="13">
        <v>56.35</v>
      </c>
      <c r="AI138" s="23"/>
      <c r="AJ138" s="13">
        <v>510</v>
      </c>
      <c r="AK138" s="70"/>
      <c r="AL138" s="210"/>
      <c r="AM138" s="13">
        <v>31.59</v>
      </c>
    </row>
    <row r="139" spans="1:39" ht="14.45" customHeight="1" x14ac:dyDescent="0.45">
      <c r="A139" s="80">
        <v>138</v>
      </c>
      <c r="B139" s="193"/>
      <c r="C139" s="188"/>
      <c r="D139" s="48" t="s">
        <v>671</v>
      </c>
      <c r="E139" s="18" t="s">
        <v>650</v>
      </c>
      <c r="F139" s="10" t="s">
        <v>24</v>
      </c>
      <c r="G139" s="19" t="s">
        <v>851</v>
      </c>
      <c r="H139" s="19" t="s">
        <v>864</v>
      </c>
      <c r="I139" s="19" t="s">
        <v>507</v>
      </c>
      <c r="J139" s="42" t="s">
        <v>746</v>
      </c>
      <c r="K139" s="16">
        <v>8186.1</v>
      </c>
      <c r="L139" s="22">
        <v>26072</v>
      </c>
      <c r="M139" s="16">
        <v>61.52</v>
      </c>
      <c r="N139" s="16">
        <f t="shared" si="42"/>
        <v>61.523939873044341</v>
      </c>
      <c r="O139" s="15">
        <v>153</v>
      </c>
      <c r="P139" s="10" t="s">
        <v>31</v>
      </c>
      <c r="Q139" s="15">
        <v>213</v>
      </c>
      <c r="R139" s="10">
        <v>45496</v>
      </c>
      <c r="S139" s="45">
        <f t="shared" si="43"/>
        <v>1.179809757594354</v>
      </c>
      <c r="T139" s="17">
        <f t="shared" si="41"/>
        <v>30760</v>
      </c>
      <c r="U139" s="56">
        <f>+U138-M139</f>
        <v>5452.92</v>
      </c>
      <c r="V139" s="56">
        <f>+V138-K139</f>
        <v>999390.67999999993</v>
      </c>
      <c r="W139" s="19" t="s">
        <v>841</v>
      </c>
      <c r="X139" s="10">
        <v>45490</v>
      </c>
      <c r="Y139" s="130" t="s">
        <v>54</v>
      </c>
      <c r="Z139" s="130" t="s">
        <v>835</v>
      </c>
      <c r="AA139" s="130" t="s">
        <v>896</v>
      </c>
      <c r="AB139" s="130"/>
      <c r="AC139" s="130" t="s">
        <v>54</v>
      </c>
      <c r="AD139" s="157"/>
      <c r="AE139" s="10">
        <v>45490</v>
      </c>
      <c r="AF139" s="18">
        <v>45496</v>
      </c>
      <c r="AG139" s="48" t="s">
        <v>800</v>
      </c>
      <c r="AH139" s="13">
        <v>56.35</v>
      </c>
      <c r="AI139" s="23"/>
      <c r="AJ139" s="13">
        <v>510</v>
      </c>
      <c r="AK139" s="70"/>
      <c r="AL139" s="210"/>
      <c r="AM139" s="13">
        <v>31.59</v>
      </c>
    </row>
    <row r="140" spans="1:39" ht="14.45" customHeight="1" x14ac:dyDescent="0.45">
      <c r="A140" s="80">
        <v>139</v>
      </c>
      <c r="B140" s="193"/>
      <c r="C140" s="188"/>
      <c r="D140" s="48" t="s">
        <v>671</v>
      </c>
      <c r="E140" s="18" t="s">
        <v>650</v>
      </c>
      <c r="F140" s="10" t="s">
        <v>24</v>
      </c>
      <c r="G140" s="20" t="s">
        <v>852</v>
      </c>
      <c r="H140" s="19" t="s">
        <v>853</v>
      </c>
      <c r="I140" s="19" t="s">
        <v>596</v>
      </c>
      <c r="J140" s="42" t="s">
        <v>740</v>
      </c>
      <c r="K140" s="16">
        <v>9225.6</v>
      </c>
      <c r="L140" s="22">
        <v>24792</v>
      </c>
      <c r="M140" s="16">
        <v>58.5</v>
      </c>
      <c r="N140" s="16">
        <f t="shared" si="42"/>
        <v>58.503433466267083</v>
      </c>
      <c r="O140" s="15">
        <v>143</v>
      </c>
      <c r="P140" s="10" t="s">
        <v>31</v>
      </c>
      <c r="Q140" s="15">
        <v>214</v>
      </c>
      <c r="R140" s="10">
        <v>45496</v>
      </c>
      <c r="S140" s="45">
        <f t="shared" si="43"/>
        <v>1.1798160696999032</v>
      </c>
      <c r="T140" s="17">
        <f t="shared" si="41"/>
        <v>29250</v>
      </c>
      <c r="U140" s="56">
        <f t="shared" ref="U140:U142" si="44">+U139-M140</f>
        <v>5394.42</v>
      </c>
      <c r="V140" s="56">
        <f t="shared" ref="V140:V143" si="45">+V139-K140</f>
        <v>990165.08</v>
      </c>
      <c r="W140" s="19" t="s">
        <v>842</v>
      </c>
      <c r="X140" s="10">
        <v>45490</v>
      </c>
      <c r="Y140" s="130" t="s">
        <v>54</v>
      </c>
      <c r="Z140" s="130" t="s">
        <v>836</v>
      </c>
      <c r="AA140" s="130" t="s">
        <v>897</v>
      </c>
      <c r="AB140" s="130"/>
      <c r="AC140" s="130"/>
      <c r="AD140" s="157"/>
      <c r="AE140" s="10">
        <v>45490</v>
      </c>
      <c r="AF140" s="18">
        <v>45496</v>
      </c>
      <c r="AG140" s="48" t="s">
        <v>800</v>
      </c>
      <c r="AH140" s="13">
        <v>56.35</v>
      </c>
      <c r="AI140" s="23"/>
      <c r="AJ140" s="13">
        <v>510</v>
      </c>
      <c r="AK140" s="70"/>
      <c r="AL140" s="210"/>
      <c r="AM140" s="13">
        <v>31.59</v>
      </c>
    </row>
    <row r="141" spans="1:39" ht="14.45" customHeight="1" x14ac:dyDescent="0.45">
      <c r="A141" s="80">
        <v>140</v>
      </c>
      <c r="B141" s="193"/>
      <c r="C141" s="188"/>
      <c r="D141" s="48" t="s">
        <v>671</v>
      </c>
      <c r="E141" s="18" t="s">
        <v>650</v>
      </c>
      <c r="F141" s="10" t="s">
        <v>24</v>
      </c>
      <c r="G141" s="20" t="s">
        <v>854</v>
      </c>
      <c r="H141" s="19" t="s">
        <v>855</v>
      </c>
      <c r="I141" s="19" t="s">
        <v>504</v>
      </c>
      <c r="J141" s="42" t="s">
        <v>746</v>
      </c>
      <c r="K141" s="16">
        <v>9876.2000000000007</v>
      </c>
      <c r="L141" s="22">
        <v>26064</v>
      </c>
      <c r="M141" s="16">
        <v>61.51</v>
      </c>
      <c r="N141" s="16">
        <f t="shared" si="42"/>
        <v>61.505061708001982</v>
      </c>
      <c r="O141" s="15">
        <v>164</v>
      </c>
      <c r="P141" s="10" t="s">
        <v>31</v>
      </c>
      <c r="Q141" s="15">
        <v>215</v>
      </c>
      <c r="R141" s="10">
        <v>45496</v>
      </c>
      <c r="S141" s="45">
        <f t="shared" si="43"/>
        <v>1.1563804481276856</v>
      </c>
      <c r="T141" s="17">
        <f t="shared" ref="T141:T142" si="46">+M141*490</f>
        <v>30139.899999999998</v>
      </c>
      <c r="U141" s="56">
        <f t="shared" si="44"/>
        <v>5332.91</v>
      </c>
      <c r="V141" s="56">
        <f t="shared" si="45"/>
        <v>980288.88</v>
      </c>
      <c r="W141" s="19" t="s">
        <v>843</v>
      </c>
      <c r="X141" s="10">
        <v>45490</v>
      </c>
      <c r="Y141" s="130" t="s">
        <v>54</v>
      </c>
      <c r="Z141" s="130" t="s">
        <v>837</v>
      </c>
      <c r="AA141" s="130" t="s">
        <v>898</v>
      </c>
      <c r="AB141" s="130"/>
      <c r="AC141" s="130"/>
      <c r="AD141" s="157"/>
      <c r="AE141" s="10">
        <v>45491</v>
      </c>
      <c r="AF141" s="18">
        <v>45496</v>
      </c>
      <c r="AG141" s="48" t="s">
        <v>875</v>
      </c>
      <c r="AH141" s="13">
        <v>56.35</v>
      </c>
      <c r="AI141" s="23"/>
      <c r="AJ141" s="13">
        <v>220</v>
      </c>
      <c r="AK141" s="70"/>
      <c r="AL141" s="210"/>
      <c r="AM141" s="13">
        <v>31.59</v>
      </c>
    </row>
    <row r="142" spans="1:39" ht="14.45" customHeight="1" x14ac:dyDescent="0.45">
      <c r="A142" s="80">
        <v>141</v>
      </c>
      <c r="B142" s="193"/>
      <c r="C142" s="188"/>
      <c r="D142" s="48" t="s">
        <v>671</v>
      </c>
      <c r="E142" s="18" t="s">
        <v>650</v>
      </c>
      <c r="F142" s="10" t="s">
        <v>24</v>
      </c>
      <c r="G142" s="20" t="s">
        <v>856</v>
      </c>
      <c r="H142" s="19" t="s">
        <v>857</v>
      </c>
      <c r="I142" s="19" t="s">
        <v>504</v>
      </c>
      <c r="J142" s="42" t="s">
        <v>293</v>
      </c>
      <c r="K142" s="16">
        <v>8496.4</v>
      </c>
      <c r="L142" s="22">
        <v>26208</v>
      </c>
      <c r="M142" s="16">
        <v>61.84</v>
      </c>
      <c r="N142" s="16">
        <f t="shared" si="42"/>
        <v>61.844868678764428</v>
      </c>
      <c r="O142" s="15">
        <v>160</v>
      </c>
      <c r="P142" s="10" t="s">
        <v>31</v>
      </c>
      <c r="Q142" s="15">
        <v>216</v>
      </c>
      <c r="R142" s="10">
        <v>45496</v>
      </c>
      <c r="S142" s="45">
        <f t="shared" si="43"/>
        <v>1.1561965811965813</v>
      </c>
      <c r="T142" s="17">
        <f t="shared" si="46"/>
        <v>30301.600000000002</v>
      </c>
      <c r="U142" s="56">
        <f t="shared" si="44"/>
        <v>5271.07</v>
      </c>
      <c r="V142" s="56">
        <f t="shared" si="45"/>
        <v>971792.48</v>
      </c>
      <c r="W142" s="19" t="s">
        <v>844</v>
      </c>
      <c r="X142" s="10">
        <v>45490</v>
      </c>
      <c r="Y142" s="130" t="s">
        <v>54</v>
      </c>
      <c r="Z142" s="130" t="s">
        <v>838</v>
      </c>
      <c r="AA142" s="130" t="s">
        <v>899</v>
      </c>
      <c r="AB142" s="130"/>
      <c r="AC142" s="130"/>
      <c r="AD142" s="157"/>
      <c r="AE142" s="10">
        <v>45492</v>
      </c>
      <c r="AF142" s="18">
        <v>45496</v>
      </c>
      <c r="AG142" s="48" t="s">
        <v>875</v>
      </c>
      <c r="AH142" s="13">
        <v>56.35</v>
      </c>
      <c r="AI142" s="23"/>
      <c r="AJ142" s="13">
        <v>220</v>
      </c>
      <c r="AK142" s="70"/>
      <c r="AL142" s="210"/>
      <c r="AM142" s="13">
        <v>31.59</v>
      </c>
    </row>
    <row r="143" spans="1:39" x14ac:dyDescent="0.45">
      <c r="A143" s="80">
        <v>142</v>
      </c>
      <c r="B143" s="82" t="s">
        <v>865</v>
      </c>
      <c r="C143" s="82" t="s">
        <v>866</v>
      </c>
      <c r="D143" s="50" t="s">
        <v>47</v>
      </c>
      <c r="E143" s="15" t="s">
        <v>893</v>
      </c>
      <c r="F143" s="10" t="s">
        <v>24</v>
      </c>
      <c r="G143" s="20" t="s">
        <v>867</v>
      </c>
      <c r="H143" s="20" t="s">
        <v>870</v>
      </c>
      <c r="I143" s="20" t="s">
        <v>511</v>
      </c>
      <c r="J143" s="142" t="s">
        <v>97</v>
      </c>
      <c r="K143" s="16">
        <f>8255+40</f>
        <v>8295</v>
      </c>
      <c r="L143" s="15">
        <v>25464</v>
      </c>
      <c r="M143" s="15">
        <v>60.09</v>
      </c>
      <c r="N143" s="16">
        <v>75</v>
      </c>
      <c r="O143" s="15">
        <v>145</v>
      </c>
      <c r="P143" s="10" t="s">
        <v>31</v>
      </c>
      <c r="Q143" s="15">
        <v>223</v>
      </c>
      <c r="R143" s="10">
        <v>45503</v>
      </c>
      <c r="S143" s="45">
        <f t="shared" si="43"/>
        <v>3.5344015080113103</v>
      </c>
      <c r="T143" s="17">
        <f>+N143*1200</f>
        <v>90000</v>
      </c>
      <c r="U143" s="56">
        <f>+U142-N143</f>
        <v>5196.07</v>
      </c>
      <c r="V143" s="56">
        <f t="shared" si="45"/>
        <v>963497.48</v>
      </c>
      <c r="W143" s="20" t="s">
        <v>869</v>
      </c>
      <c r="X143" s="10">
        <v>45497</v>
      </c>
      <c r="Y143" s="130" t="s">
        <v>54</v>
      </c>
      <c r="Z143" s="130" t="s">
        <v>868</v>
      </c>
      <c r="AA143" s="130"/>
      <c r="AB143" s="130"/>
      <c r="AC143" s="130"/>
      <c r="AD143" s="15" t="s">
        <v>923</v>
      </c>
      <c r="AE143" s="10">
        <v>45498</v>
      </c>
      <c r="AF143" s="18">
        <v>45503</v>
      </c>
      <c r="AG143" s="50" t="s">
        <v>256</v>
      </c>
      <c r="AH143" s="13">
        <v>56.35</v>
      </c>
      <c r="AI143" s="20"/>
      <c r="AJ143" s="13">
        <v>510</v>
      </c>
      <c r="AK143" s="20"/>
      <c r="AL143" s="23">
        <f>150+362.25</f>
        <v>512.25</v>
      </c>
      <c r="AM143" s="13">
        <v>31.59</v>
      </c>
    </row>
    <row r="144" spans="1:39" ht="14.45" customHeight="1" x14ac:dyDescent="0.45">
      <c r="A144" s="80">
        <v>143</v>
      </c>
      <c r="B144" s="213" t="s">
        <v>872</v>
      </c>
      <c r="C144" s="214" t="s">
        <v>871</v>
      </c>
      <c r="D144" s="48" t="s">
        <v>671</v>
      </c>
      <c r="E144" s="18" t="s">
        <v>650</v>
      </c>
      <c r="F144" s="10" t="s">
        <v>24</v>
      </c>
      <c r="G144" s="20" t="s">
        <v>876</v>
      </c>
      <c r="H144" s="19" t="s">
        <v>878</v>
      </c>
      <c r="I144" s="19" t="s">
        <v>507</v>
      </c>
      <c r="J144" s="42" t="s">
        <v>28</v>
      </c>
      <c r="K144" s="16">
        <v>8261.6</v>
      </c>
      <c r="L144" s="22">
        <v>25072</v>
      </c>
      <c r="M144" s="16">
        <v>59.16</v>
      </c>
      <c r="N144" s="16">
        <f>+L144/423.77</f>
        <v>59.164169242749608</v>
      </c>
      <c r="O144" s="15">
        <v>146</v>
      </c>
      <c r="P144" s="10" t="s">
        <v>31</v>
      </c>
      <c r="Q144" s="15">
        <v>224</v>
      </c>
      <c r="R144" s="10">
        <v>45508</v>
      </c>
      <c r="S144" s="45">
        <f>+T144/L144</f>
        <v>1.1562061263560943</v>
      </c>
      <c r="T144" s="17">
        <f>+M144*490</f>
        <v>28988.399999999998</v>
      </c>
      <c r="U144" s="56">
        <f>+U143-M144</f>
        <v>5136.91</v>
      </c>
      <c r="V144" s="56">
        <f>+V143-K144</f>
        <v>955235.88</v>
      </c>
      <c r="W144" s="19" t="s">
        <v>888</v>
      </c>
      <c r="X144" s="10">
        <v>45504</v>
      </c>
      <c r="Y144" s="130" t="s">
        <v>54</v>
      </c>
      <c r="Z144" s="130" t="s">
        <v>918</v>
      </c>
      <c r="AA144" s="130"/>
      <c r="AB144" s="130">
        <v>15383</v>
      </c>
      <c r="AC144" s="130"/>
      <c r="AD144" s="215" t="s">
        <v>872</v>
      </c>
      <c r="AE144" s="10">
        <v>45504</v>
      </c>
      <c r="AF144" s="18">
        <v>45508</v>
      </c>
      <c r="AG144" s="48" t="s">
        <v>875</v>
      </c>
      <c r="AH144" s="13">
        <v>56.35</v>
      </c>
      <c r="AI144" s="23"/>
      <c r="AJ144" s="13">
        <v>510</v>
      </c>
      <c r="AK144" s="13"/>
      <c r="AL144" s="210">
        <f>610+1535.25</f>
        <v>2145.25</v>
      </c>
      <c r="AM144" s="13">
        <v>31.59</v>
      </c>
    </row>
    <row r="145" spans="1:39" ht="14.45" customHeight="1" x14ac:dyDescent="0.45">
      <c r="A145" s="80">
        <v>144</v>
      </c>
      <c r="B145" s="213"/>
      <c r="C145" s="214"/>
      <c r="D145" s="48" t="s">
        <v>671</v>
      </c>
      <c r="E145" s="18" t="s">
        <v>650</v>
      </c>
      <c r="F145" s="10" t="s">
        <v>24</v>
      </c>
      <c r="G145" s="20" t="s">
        <v>877</v>
      </c>
      <c r="H145" s="19" t="s">
        <v>887</v>
      </c>
      <c r="I145" s="19" t="s">
        <v>504</v>
      </c>
      <c r="J145" s="42"/>
      <c r="K145" s="83">
        <v>9090.8700000000008</v>
      </c>
      <c r="L145" s="84">
        <v>26096</v>
      </c>
      <c r="M145" s="83">
        <v>61.58</v>
      </c>
      <c r="N145" s="83">
        <f t="shared" ref="N145:N148" si="47">+L145/423.77</f>
        <v>61.580574368171419</v>
      </c>
      <c r="O145" s="85">
        <v>168</v>
      </c>
      <c r="P145" s="10" t="s">
        <v>31</v>
      </c>
      <c r="Q145" s="15">
        <v>225</v>
      </c>
      <c r="R145" s="10">
        <v>45508</v>
      </c>
      <c r="S145" s="45">
        <f t="shared" ref="S145:S148" si="48">+T145/L145</f>
        <v>1.1562768240343348</v>
      </c>
      <c r="T145" s="17">
        <f t="shared" ref="T145:T148" si="49">+M145*490</f>
        <v>30174.2</v>
      </c>
      <c r="U145" s="56">
        <f>+U144-M145</f>
        <v>5075.33</v>
      </c>
      <c r="V145" s="56">
        <f>+V144-K145</f>
        <v>946145.01</v>
      </c>
      <c r="W145" s="19" t="s">
        <v>889</v>
      </c>
      <c r="X145" s="10">
        <v>45504</v>
      </c>
      <c r="Y145" s="130" t="s">
        <v>54</v>
      </c>
      <c r="Z145" s="130" t="s">
        <v>919</v>
      </c>
      <c r="AA145" s="130"/>
      <c r="AB145" s="130">
        <v>15386</v>
      </c>
      <c r="AC145" s="130"/>
      <c r="AD145" s="215"/>
      <c r="AE145" s="10">
        <v>45504</v>
      </c>
      <c r="AF145" s="18">
        <v>45508</v>
      </c>
      <c r="AG145" s="48" t="s">
        <v>875</v>
      </c>
      <c r="AH145" s="13">
        <v>56.35</v>
      </c>
      <c r="AI145" s="23"/>
      <c r="AJ145" s="13">
        <v>220</v>
      </c>
      <c r="AK145" s="70"/>
      <c r="AL145" s="210"/>
      <c r="AM145" s="13">
        <v>31.59</v>
      </c>
    </row>
    <row r="146" spans="1:39" ht="14.45" customHeight="1" x14ac:dyDescent="0.45">
      <c r="A146" s="80">
        <v>145</v>
      </c>
      <c r="B146" s="213"/>
      <c r="C146" s="214"/>
      <c r="D146" s="48" t="s">
        <v>671</v>
      </c>
      <c r="E146" s="18" t="s">
        <v>650</v>
      </c>
      <c r="F146" s="10" t="s">
        <v>24</v>
      </c>
      <c r="G146" s="19" t="s">
        <v>879</v>
      </c>
      <c r="H146" s="19" t="s">
        <v>884</v>
      </c>
      <c r="I146" s="19" t="s">
        <v>880</v>
      </c>
      <c r="J146" s="42" t="s">
        <v>72</v>
      </c>
      <c r="K146" s="83">
        <v>9333.5</v>
      </c>
      <c r="L146" s="84">
        <v>26208</v>
      </c>
      <c r="M146" s="83">
        <v>61.84</v>
      </c>
      <c r="N146" s="83">
        <f t="shared" si="47"/>
        <v>61.844868678764428</v>
      </c>
      <c r="O146" s="85">
        <v>160</v>
      </c>
      <c r="P146" s="10" t="s">
        <v>31</v>
      </c>
      <c r="Q146" s="15">
        <v>226</v>
      </c>
      <c r="R146" s="10">
        <v>45508</v>
      </c>
      <c r="S146" s="45">
        <f t="shared" si="48"/>
        <v>1.1561965811965813</v>
      </c>
      <c r="T146" s="17">
        <f t="shared" si="49"/>
        <v>30301.600000000002</v>
      </c>
      <c r="U146" s="56">
        <f t="shared" ref="U146:U148" si="50">+U145-M146</f>
        <v>5013.49</v>
      </c>
      <c r="V146" s="56">
        <f t="shared" ref="V146:V148" si="51">+V145-K146</f>
        <v>936811.51</v>
      </c>
      <c r="W146" s="19" t="s">
        <v>890</v>
      </c>
      <c r="X146" s="10">
        <v>45504</v>
      </c>
      <c r="Y146" s="130" t="s">
        <v>54</v>
      </c>
      <c r="Z146" s="130" t="s">
        <v>920</v>
      </c>
      <c r="AA146" s="130"/>
      <c r="AB146" s="130">
        <v>15388</v>
      </c>
      <c r="AC146" s="130"/>
      <c r="AD146" s="215"/>
      <c r="AE146" s="10">
        <v>45505</v>
      </c>
      <c r="AF146" s="18">
        <v>45508</v>
      </c>
      <c r="AG146" s="48" t="s">
        <v>875</v>
      </c>
      <c r="AH146" s="13">
        <v>56.35</v>
      </c>
      <c r="AI146" s="23"/>
      <c r="AJ146" s="13">
        <v>340</v>
      </c>
      <c r="AK146" s="70"/>
      <c r="AL146" s="210"/>
      <c r="AM146" s="13">
        <v>31.59</v>
      </c>
    </row>
    <row r="147" spans="1:39" ht="14.45" customHeight="1" x14ac:dyDescent="0.45">
      <c r="A147" s="80">
        <v>146</v>
      </c>
      <c r="B147" s="213"/>
      <c r="C147" s="214"/>
      <c r="D147" s="48" t="s">
        <v>671</v>
      </c>
      <c r="E147" s="18" t="s">
        <v>650</v>
      </c>
      <c r="F147" s="10" t="s">
        <v>24</v>
      </c>
      <c r="G147" s="20" t="s">
        <v>881</v>
      </c>
      <c r="H147" s="19" t="s">
        <v>882</v>
      </c>
      <c r="I147" s="19" t="s">
        <v>504</v>
      </c>
      <c r="J147" s="42" t="s">
        <v>883</v>
      </c>
      <c r="K147" s="83">
        <v>8895.9</v>
      </c>
      <c r="L147" s="84">
        <v>26056</v>
      </c>
      <c r="M147" s="83">
        <v>61.49</v>
      </c>
      <c r="N147" s="83">
        <f t="shared" si="47"/>
        <v>61.48618354295963</v>
      </c>
      <c r="O147" s="85">
        <v>156</v>
      </c>
      <c r="P147" s="10" t="s">
        <v>31</v>
      </c>
      <c r="Q147" s="15">
        <v>227</v>
      </c>
      <c r="R147" s="10">
        <v>45508</v>
      </c>
      <c r="S147" s="45">
        <f t="shared" si="48"/>
        <v>1.1563593797973597</v>
      </c>
      <c r="T147" s="17">
        <f t="shared" si="49"/>
        <v>30130.100000000002</v>
      </c>
      <c r="U147" s="56">
        <f t="shared" si="50"/>
        <v>4952</v>
      </c>
      <c r="V147" s="56">
        <f t="shared" si="51"/>
        <v>927915.61</v>
      </c>
      <c r="W147" s="19" t="s">
        <v>891</v>
      </c>
      <c r="X147" s="10">
        <v>45504</v>
      </c>
      <c r="Y147" s="130" t="s">
        <v>54</v>
      </c>
      <c r="Z147" s="130" t="s">
        <v>921</v>
      </c>
      <c r="AA147" s="130"/>
      <c r="AB147" s="130">
        <v>15392</v>
      </c>
      <c r="AC147" s="130"/>
      <c r="AD147" s="215"/>
      <c r="AE147" s="10">
        <v>45505</v>
      </c>
      <c r="AF147" s="18">
        <v>45508</v>
      </c>
      <c r="AG147" s="48" t="s">
        <v>875</v>
      </c>
      <c r="AH147" s="13">
        <v>56.35</v>
      </c>
      <c r="AI147" s="23"/>
      <c r="AJ147" s="13">
        <v>220</v>
      </c>
      <c r="AK147" s="70"/>
      <c r="AL147" s="210"/>
      <c r="AM147" s="13">
        <v>31.59</v>
      </c>
    </row>
    <row r="148" spans="1:39" ht="14.45" customHeight="1" x14ac:dyDescent="0.45">
      <c r="A148" s="80">
        <v>147</v>
      </c>
      <c r="B148" s="213"/>
      <c r="C148" s="214"/>
      <c r="D148" s="48" t="s">
        <v>671</v>
      </c>
      <c r="E148" s="18" t="s">
        <v>650</v>
      </c>
      <c r="F148" s="10" t="s">
        <v>24</v>
      </c>
      <c r="G148" s="20" t="s">
        <v>885</v>
      </c>
      <c r="H148" s="19" t="s">
        <v>886</v>
      </c>
      <c r="I148" s="19" t="s">
        <v>511</v>
      </c>
      <c r="J148" s="42" t="s">
        <v>218</v>
      </c>
      <c r="K148" s="83">
        <v>8757.5</v>
      </c>
      <c r="L148" s="84">
        <v>24328</v>
      </c>
      <c r="M148" s="83">
        <v>57.41</v>
      </c>
      <c r="N148" s="83">
        <f t="shared" si="47"/>
        <v>57.408499893810323</v>
      </c>
      <c r="O148" s="85">
        <v>141</v>
      </c>
      <c r="P148" s="10" t="s">
        <v>31</v>
      </c>
      <c r="Q148" s="15">
        <v>228</v>
      </c>
      <c r="R148" s="10">
        <v>45508</v>
      </c>
      <c r="S148" s="45">
        <f t="shared" si="48"/>
        <v>1.1563178230845115</v>
      </c>
      <c r="T148" s="17">
        <f t="shared" si="49"/>
        <v>28130.899999999998</v>
      </c>
      <c r="U148" s="56">
        <f t="shared" si="50"/>
        <v>4894.59</v>
      </c>
      <c r="V148" s="56">
        <f t="shared" si="51"/>
        <v>919158.11</v>
      </c>
      <c r="W148" s="19" t="s">
        <v>892</v>
      </c>
      <c r="X148" s="10">
        <v>45504</v>
      </c>
      <c r="Y148" s="130" t="s">
        <v>54</v>
      </c>
      <c r="Z148" s="130" t="s">
        <v>922</v>
      </c>
      <c r="AA148" s="130"/>
      <c r="AB148" s="130">
        <v>15396</v>
      </c>
      <c r="AC148" s="130"/>
      <c r="AD148" s="215"/>
      <c r="AE148" s="10">
        <v>45505</v>
      </c>
      <c r="AF148" s="18">
        <v>45508</v>
      </c>
      <c r="AG148" s="48" t="s">
        <v>925</v>
      </c>
      <c r="AH148" s="13">
        <v>56.35</v>
      </c>
      <c r="AI148" s="23"/>
      <c r="AJ148" s="13">
        <v>510</v>
      </c>
      <c r="AK148" s="70"/>
      <c r="AL148" s="210"/>
      <c r="AM148" s="13">
        <v>31.59</v>
      </c>
    </row>
    <row r="149" spans="1:39" ht="14.45" customHeight="1" x14ac:dyDescent="0.45">
      <c r="A149" s="80">
        <v>148</v>
      </c>
      <c r="B149" s="187" t="s">
        <v>900</v>
      </c>
      <c r="C149" s="224" t="s">
        <v>907</v>
      </c>
      <c r="D149" s="48" t="s">
        <v>901</v>
      </c>
      <c r="E149" s="18" t="s">
        <v>650</v>
      </c>
      <c r="F149" s="10" t="s">
        <v>24</v>
      </c>
      <c r="G149" s="20" t="s">
        <v>904</v>
      </c>
      <c r="H149" s="19" t="s">
        <v>905</v>
      </c>
      <c r="I149" s="19" t="s">
        <v>504</v>
      </c>
      <c r="J149" s="42" t="s">
        <v>908</v>
      </c>
      <c r="K149" s="16">
        <v>9496</v>
      </c>
      <c r="L149" s="22">
        <v>26144</v>
      </c>
      <c r="M149" s="16">
        <v>61.69</v>
      </c>
      <c r="N149" s="16">
        <f>+L149/423.77</f>
        <v>61.693843358425561</v>
      </c>
      <c r="O149" s="15">
        <v>156</v>
      </c>
      <c r="P149" s="10" t="s">
        <v>31</v>
      </c>
      <c r="Q149" s="15">
        <v>229</v>
      </c>
      <c r="R149" s="10">
        <v>45514</v>
      </c>
      <c r="S149" s="45">
        <f>+T149/L149</f>
        <v>1.1562155752753978</v>
      </c>
      <c r="T149" s="17">
        <f>+M149*490</f>
        <v>30228.1</v>
      </c>
      <c r="U149" s="56">
        <f>+U148-M149</f>
        <v>4832.9000000000005</v>
      </c>
      <c r="V149" s="56">
        <f>+V148-K149</f>
        <v>909662.11</v>
      </c>
      <c r="W149" s="19" t="s">
        <v>902</v>
      </c>
      <c r="X149" s="10">
        <v>45511</v>
      </c>
      <c r="Y149" s="130" t="s">
        <v>54</v>
      </c>
      <c r="Z149" s="130" t="s">
        <v>913</v>
      </c>
      <c r="AA149" s="130"/>
      <c r="AB149" s="130">
        <v>15399</v>
      </c>
      <c r="AC149" s="130"/>
      <c r="AD149" s="215" t="s">
        <v>900</v>
      </c>
      <c r="AE149" s="18">
        <v>45511</v>
      </c>
      <c r="AF149" s="18">
        <v>45514</v>
      </c>
      <c r="AG149" s="48" t="s">
        <v>873</v>
      </c>
      <c r="AH149" s="13">
        <v>56.35</v>
      </c>
      <c r="AI149" s="23"/>
      <c r="AJ149" s="13">
        <v>220</v>
      </c>
      <c r="AK149" s="13"/>
      <c r="AL149" s="210"/>
      <c r="AM149" s="13">
        <v>31.59</v>
      </c>
    </row>
    <row r="150" spans="1:39" ht="14.45" customHeight="1" x14ac:dyDescent="0.45">
      <c r="A150" s="80">
        <v>149</v>
      </c>
      <c r="B150" s="187"/>
      <c r="C150" s="224"/>
      <c r="D150" s="48" t="s">
        <v>901</v>
      </c>
      <c r="E150" s="18" t="s">
        <v>650</v>
      </c>
      <c r="F150" s="10" t="s">
        <v>24</v>
      </c>
      <c r="G150" s="20" t="s">
        <v>906</v>
      </c>
      <c r="H150" s="19" t="s">
        <v>912</v>
      </c>
      <c r="I150" s="19" t="s">
        <v>880</v>
      </c>
      <c r="J150" s="42" t="s">
        <v>746</v>
      </c>
      <c r="K150" s="83">
        <v>9100</v>
      </c>
      <c r="L150" s="84">
        <v>26160</v>
      </c>
      <c r="M150" s="83">
        <v>61.73</v>
      </c>
      <c r="N150" s="83">
        <f t="shared" ref="N150:N152" si="52">+L150/423.77</f>
        <v>61.731599688510279</v>
      </c>
      <c r="O150" s="85">
        <v>158</v>
      </c>
      <c r="P150" s="10" t="s">
        <v>31</v>
      </c>
      <c r="Q150" s="15">
        <v>230</v>
      </c>
      <c r="R150" s="10">
        <v>45514</v>
      </c>
      <c r="S150" s="45">
        <f t="shared" ref="S150:S152" si="53">+T150/L150</f>
        <v>1.1562576452599387</v>
      </c>
      <c r="T150" s="17">
        <f t="shared" ref="T150" si="54">+M150*490</f>
        <v>30247.699999999997</v>
      </c>
      <c r="U150" s="56">
        <f>+U149-M150</f>
        <v>4771.170000000001</v>
      </c>
      <c r="V150" s="56">
        <f>+V149-K150</f>
        <v>900562.11</v>
      </c>
      <c r="W150" s="19" t="s">
        <v>903</v>
      </c>
      <c r="X150" s="10">
        <v>45511</v>
      </c>
      <c r="Y150" s="130" t="s">
        <v>54</v>
      </c>
      <c r="Z150" s="130" t="s">
        <v>914</v>
      </c>
      <c r="AA150" s="130"/>
      <c r="AB150" s="130">
        <v>15402</v>
      </c>
      <c r="AC150" s="130"/>
      <c r="AD150" s="215"/>
      <c r="AE150" s="18">
        <v>45512</v>
      </c>
      <c r="AF150" s="18">
        <v>45514</v>
      </c>
      <c r="AG150" s="48" t="s">
        <v>873</v>
      </c>
      <c r="AH150" s="13">
        <v>56.35</v>
      </c>
      <c r="AI150" s="23"/>
      <c r="AJ150" s="13">
        <v>340</v>
      </c>
      <c r="AK150" s="70"/>
      <c r="AL150" s="210"/>
      <c r="AM150" s="13">
        <v>31.59</v>
      </c>
    </row>
    <row r="151" spans="1:39" ht="14.45" customHeight="1" x14ac:dyDescent="0.45">
      <c r="A151" s="80">
        <v>150</v>
      </c>
      <c r="B151" s="172">
        <v>64975739</v>
      </c>
      <c r="C151" s="208" t="s">
        <v>926</v>
      </c>
      <c r="D151" s="48" t="s">
        <v>671</v>
      </c>
      <c r="E151" s="18" t="s">
        <v>938</v>
      </c>
      <c r="F151" s="10" t="s">
        <v>24</v>
      </c>
      <c r="G151" s="20" t="s">
        <v>927</v>
      </c>
      <c r="H151" s="19" t="s">
        <v>928</v>
      </c>
      <c r="I151" s="19" t="s">
        <v>504</v>
      </c>
      <c r="J151" s="42" t="s">
        <v>929</v>
      </c>
      <c r="K151" s="83">
        <v>9832.059999999994</v>
      </c>
      <c r="L151" s="84">
        <v>26112</v>
      </c>
      <c r="M151" s="83">
        <v>61.62</v>
      </c>
      <c r="N151" s="83">
        <f t="shared" si="52"/>
        <v>61.618330698256131</v>
      </c>
      <c r="O151" s="85">
        <v>152</v>
      </c>
      <c r="P151" s="10" t="s">
        <v>31</v>
      </c>
      <c r="Q151" s="15">
        <v>231</v>
      </c>
      <c r="R151" s="10">
        <v>45574</v>
      </c>
      <c r="S151" s="45">
        <f t="shared" si="53"/>
        <v>1.1138419117647058</v>
      </c>
      <c r="T151" s="17">
        <f t="shared" ref="T151:T154" si="55">+M151*472</f>
        <v>29084.639999999999</v>
      </c>
      <c r="U151" s="56">
        <f t="shared" ref="U151:U152" si="56">+U150-M151</f>
        <v>4709.5500000000011</v>
      </c>
      <c r="V151" s="56">
        <f t="shared" ref="V151:V152" si="57">+V150-K151</f>
        <v>890730.05</v>
      </c>
      <c r="W151" s="19" t="s">
        <v>931</v>
      </c>
      <c r="X151" s="10">
        <v>45567</v>
      </c>
      <c r="Y151" s="130" t="s">
        <v>54</v>
      </c>
      <c r="Z151" s="130" t="s">
        <v>974</v>
      </c>
      <c r="AA151" s="130" t="s">
        <v>959</v>
      </c>
      <c r="AB151" s="130">
        <v>22934</v>
      </c>
      <c r="AC151" s="130"/>
      <c r="AD151" s="200" t="s">
        <v>936</v>
      </c>
      <c r="AE151" s="10">
        <v>45568</v>
      </c>
      <c r="AF151" s="18">
        <v>45574</v>
      </c>
      <c r="AG151" s="48" t="s">
        <v>925</v>
      </c>
      <c r="AH151" s="13"/>
      <c r="AI151" s="23"/>
      <c r="AJ151" s="13"/>
      <c r="AK151" s="70"/>
      <c r="AL151" s="23"/>
      <c r="AM151" s="13">
        <v>31.59</v>
      </c>
    </row>
    <row r="152" spans="1:39" ht="14.45" customHeight="1" x14ac:dyDescent="0.45">
      <c r="A152" s="80">
        <v>151</v>
      </c>
      <c r="B152" s="174"/>
      <c r="C152" s="209"/>
      <c r="D152" s="48" t="s">
        <v>671</v>
      </c>
      <c r="E152" s="18" t="s">
        <v>938</v>
      </c>
      <c r="F152" s="10" t="s">
        <v>24</v>
      </c>
      <c r="G152" s="20" t="s">
        <v>930</v>
      </c>
      <c r="H152" s="19" t="s">
        <v>933</v>
      </c>
      <c r="I152" s="19" t="s">
        <v>504</v>
      </c>
      <c r="J152" s="42" t="s">
        <v>934</v>
      </c>
      <c r="K152" s="83">
        <v>9508.9000000000015</v>
      </c>
      <c r="L152" s="84">
        <v>25504</v>
      </c>
      <c r="M152" s="83">
        <v>60.18</v>
      </c>
      <c r="N152" s="83">
        <f t="shared" si="52"/>
        <v>60.183590155036931</v>
      </c>
      <c r="O152" s="85">
        <v>166</v>
      </c>
      <c r="P152" s="10" t="s">
        <v>31</v>
      </c>
      <c r="Q152" s="15">
        <v>232</v>
      </c>
      <c r="R152" s="10">
        <v>45574</v>
      </c>
      <c r="S152" s="45">
        <f t="shared" si="53"/>
        <v>1.1137452948557089</v>
      </c>
      <c r="T152" s="17">
        <f t="shared" si="55"/>
        <v>28404.959999999999</v>
      </c>
      <c r="U152" s="56">
        <f t="shared" si="56"/>
        <v>4649.3700000000008</v>
      </c>
      <c r="V152" s="56">
        <f t="shared" si="57"/>
        <v>881221.15</v>
      </c>
      <c r="W152" s="19" t="s">
        <v>932</v>
      </c>
      <c r="X152" s="10">
        <v>45567</v>
      </c>
      <c r="Y152" s="130" t="s">
        <v>54</v>
      </c>
      <c r="Z152" s="130" t="s">
        <v>975</v>
      </c>
      <c r="AA152" s="130" t="s">
        <v>960</v>
      </c>
      <c r="AB152" s="130">
        <v>22935</v>
      </c>
      <c r="AC152" s="130"/>
      <c r="AD152" s="202"/>
      <c r="AE152" s="10">
        <v>45568</v>
      </c>
      <c r="AF152" s="18">
        <v>45574</v>
      </c>
      <c r="AG152" s="48" t="s">
        <v>925</v>
      </c>
      <c r="AH152" s="13"/>
      <c r="AI152" s="23"/>
      <c r="AJ152" s="13"/>
      <c r="AK152" s="70"/>
      <c r="AL152" s="23"/>
      <c r="AM152" s="13">
        <v>31.59</v>
      </c>
    </row>
    <row r="153" spans="1:39" ht="14.45" customHeight="1" x14ac:dyDescent="0.45">
      <c r="A153" s="80">
        <v>152</v>
      </c>
      <c r="B153" s="162">
        <v>62977495</v>
      </c>
      <c r="C153" s="206" t="s">
        <v>187</v>
      </c>
      <c r="D153" s="48" t="s">
        <v>671</v>
      </c>
      <c r="E153" s="18" t="s">
        <v>938</v>
      </c>
      <c r="F153" s="10" t="s">
        <v>24</v>
      </c>
      <c r="G153" s="20" t="s">
        <v>939</v>
      </c>
      <c r="H153" s="19" t="s">
        <v>940</v>
      </c>
      <c r="I153" s="19" t="s">
        <v>504</v>
      </c>
      <c r="J153" s="42" t="s">
        <v>941</v>
      </c>
      <c r="K153" s="83">
        <v>9992</v>
      </c>
      <c r="L153" s="84">
        <v>26024</v>
      </c>
      <c r="M153" s="83">
        <v>61.41</v>
      </c>
      <c r="N153" s="83">
        <f t="shared" ref="N153:N154" si="58">+L153/423.77</f>
        <v>61.410670882790193</v>
      </c>
      <c r="O153" s="85">
        <v>168</v>
      </c>
      <c r="P153" s="10" t="s">
        <v>31</v>
      </c>
      <c r="Q153" s="15">
        <v>233</v>
      </c>
      <c r="R153" s="10">
        <v>45580</v>
      </c>
      <c r="S153" s="45">
        <f t="shared" ref="S153:S154" si="59">+T153/L153</f>
        <v>1.1137995696280356</v>
      </c>
      <c r="T153" s="17">
        <f t="shared" si="55"/>
        <v>28985.519999999997</v>
      </c>
      <c r="U153" s="56">
        <f t="shared" ref="U153:U154" si="60">+U152-M153</f>
        <v>4587.9600000000009</v>
      </c>
      <c r="V153" s="56">
        <f t="shared" ref="V153:V154" si="61">+V152-K153</f>
        <v>871229.15</v>
      </c>
      <c r="W153" t="s">
        <v>944</v>
      </c>
      <c r="X153" s="10">
        <v>45575</v>
      </c>
      <c r="Y153" s="130" t="s">
        <v>54</v>
      </c>
      <c r="Z153" s="130" t="s">
        <v>981</v>
      </c>
      <c r="AA153" s="130"/>
      <c r="AB153" s="130">
        <v>24217</v>
      </c>
      <c r="AC153" s="130"/>
      <c r="AD153" s="200" t="s">
        <v>937</v>
      </c>
      <c r="AE153" s="10">
        <v>45575</v>
      </c>
      <c r="AF153" s="18">
        <v>45580</v>
      </c>
      <c r="AG153" s="48" t="s">
        <v>925</v>
      </c>
      <c r="AH153" s="13"/>
      <c r="AI153" s="23"/>
      <c r="AJ153" s="13"/>
      <c r="AK153" s="70"/>
      <c r="AL153" s="23"/>
      <c r="AM153" s="13">
        <v>31.59</v>
      </c>
    </row>
    <row r="154" spans="1:39" ht="14.45" customHeight="1" x14ac:dyDescent="0.45">
      <c r="A154" s="80">
        <v>153</v>
      </c>
      <c r="B154" s="163"/>
      <c r="C154" s="207"/>
      <c r="D154" s="48" t="s">
        <v>671</v>
      </c>
      <c r="E154" s="18" t="s">
        <v>938</v>
      </c>
      <c r="F154" s="10" t="s">
        <v>24</v>
      </c>
      <c r="G154" s="20" t="s">
        <v>943</v>
      </c>
      <c r="H154" s="19" t="s">
        <v>946</v>
      </c>
      <c r="I154" s="19" t="s">
        <v>504</v>
      </c>
      <c r="J154" s="42" t="s">
        <v>942</v>
      </c>
      <c r="K154" s="83">
        <v>9937.4</v>
      </c>
      <c r="L154" s="84">
        <v>25960</v>
      </c>
      <c r="M154" s="83">
        <v>61.26</v>
      </c>
      <c r="N154" s="83">
        <f t="shared" si="58"/>
        <v>61.259645562451333</v>
      </c>
      <c r="O154" s="85">
        <v>183</v>
      </c>
      <c r="P154" s="10" t="s">
        <v>31</v>
      </c>
      <c r="Q154" s="15">
        <v>234</v>
      </c>
      <c r="R154" s="10">
        <v>45580</v>
      </c>
      <c r="S154" s="45">
        <f t="shared" si="59"/>
        <v>1.1138181818181818</v>
      </c>
      <c r="T154" s="17">
        <f t="shared" si="55"/>
        <v>28914.719999999998</v>
      </c>
      <c r="U154" s="56">
        <f t="shared" si="60"/>
        <v>4526.7000000000007</v>
      </c>
      <c r="V154" s="56">
        <f t="shared" si="61"/>
        <v>861291.75</v>
      </c>
      <c r="W154" s="19" t="s">
        <v>945</v>
      </c>
      <c r="X154" s="10">
        <v>45575</v>
      </c>
      <c r="Y154" s="130" t="s">
        <v>54</v>
      </c>
      <c r="Z154" s="130" t="s">
        <v>982</v>
      </c>
      <c r="AA154" s="130"/>
      <c r="AB154" s="130">
        <v>24218</v>
      </c>
      <c r="AC154" s="130"/>
      <c r="AD154" s="202"/>
      <c r="AE154" s="10">
        <v>45575</v>
      </c>
      <c r="AF154" s="18">
        <v>45580</v>
      </c>
      <c r="AG154" s="48" t="s">
        <v>970</v>
      </c>
      <c r="AH154" s="13"/>
      <c r="AI154" s="23"/>
      <c r="AJ154" s="13"/>
      <c r="AK154" s="70"/>
      <c r="AL154" s="23"/>
      <c r="AM154" s="13">
        <v>31.59</v>
      </c>
    </row>
    <row r="155" spans="1:39" ht="14.45" customHeight="1" x14ac:dyDescent="0.45">
      <c r="A155" s="80">
        <v>154</v>
      </c>
      <c r="B155" s="248">
        <v>63312152</v>
      </c>
      <c r="C155" s="236" t="s">
        <v>948</v>
      </c>
      <c r="D155" s="48" t="s">
        <v>671</v>
      </c>
      <c r="E155" s="18" t="s">
        <v>938</v>
      </c>
      <c r="F155" s="10" t="s">
        <v>24</v>
      </c>
      <c r="G155" s="20" t="s">
        <v>956</v>
      </c>
      <c r="H155" s="19" t="s">
        <v>957</v>
      </c>
      <c r="I155" s="19" t="s">
        <v>504</v>
      </c>
      <c r="J155" s="42" t="s">
        <v>50</v>
      </c>
      <c r="K155" s="83">
        <v>9844.6</v>
      </c>
      <c r="L155" s="84">
        <v>26048</v>
      </c>
      <c r="M155" s="83">
        <v>61.47</v>
      </c>
      <c r="N155" s="83">
        <f t="shared" ref="N155:N156" si="62">+L155/423.77</f>
        <v>61.46730537791727</v>
      </c>
      <c r="O155" s="85">
        <v>166</v>
      </c>
      <c r="P155" s="10" t="s">
        <v>31</v>
      </c>
      <c r="Q155" s="15">
        <v>235</v>
      </c>
      <c r="R155" s="10">
        <v>45593</v>
      </c>
      <c r="S155" s="45">
        <f t="shared" ref="S155:S156" si="63">+T155/L155</f>
        <v>1.1091408169533168</v>
      </c>
      <c r="T155" s="17">
        <f>+M155*470</f>
        <v>28890.899999999998</v>
      </c>
      <c r="U155" s="56">
        <f t="shared" ref="U155:U156" si="64">+U154-M155</f>
        <v>4465.2300000000005</v>
      </c>
      <c r="V155" s="56">
        <f t="shared" ref="V155:V156" si="65">+V154-K155</f>
        <v>851447.15</v>
      </c>
      <c r="W155" s="19" t="s">
        <v>953</v>
      </c>
      <c r="X155" s="10">
        <v>45582</v>
      </c>
      <c r="Y155" s="130" t="s">
        <v>54</v>
      </c>
      <c r="Z155" s="130" t="s">
        <v>949</v>
      </c>
      <c r="AA155" s="130" t="s">
        <v>978</v>
      </c>
      <c r="AB155" s="130">
        <v>25273</v>
      </c>
      <c r="AC155" s="130"/>
      <c r="AD155" s="215" t="s">
        <v>947</v>
      </c>
      <c r="AE155" s="10">
        <v>45582</v>
      </c>
      <c r="AF155" s="18">
        <v>45593</v>
      </c>
      <c r="AG155" s="48" t="s">
        <v>970</v>
      </c>
      <c r="AH155" s="13"/>
      <c r="AI155" s="23"/>
      <c r="AJ155" s="13"/>
      <c r="AK155" s="70"/>
      <c r="AL155" s="23"/>
      <c r="AM155" s="13">
        <v>31.59</v>
      </c>
    </row>
    <row r="156" spans="1:39" ht="14.45" customHeight="1" x14ac:dyDescent="0.45">
      <c r="A156" s="80">
        <v>155</v>
      </c>
      <c r="B156" s="248"/>
      <c r="C156" s="236"/>
      <c r="D156" s="48" t="s">
        <v>671</v>
      </c>
      <c r="E156" s="18" t="s">
        <v>938</v>
      </c>
      <c r="F156" s="10" t="s">
        <v>24</v>
      </c>
      <c r="G156" s="20" t="s">
        <v>955</v>
      </c>
      <c r="H156" s="19" t="s">
        <v>958</v>
      </c>
      <c r="I156" s="19" t="s">
        <v>504</v>
      </c>
      <c r="J156" s="42" t="s">
        <v>270</v>
      </c>
      <c r="K156" s="83">
        <v>10044.4</v>
      </c>
      <c r="L156" s="84">
        <v>25920</v>
      </c>
      <c r="M156" s="83">
        <v>61.17</v>
      </c>
      <c r="N156" s="83">
        <f t="shared" si="62"/>
        <v>61.165254737239543</v>
      </c>
      <c r="O156" s="85">
        <v>154</v>
      </c>
      <c r="P156" s="10" t="s">
        <v>31</v>
      </c>
      <c r="Q156" s="15">
        <v>236</v>
      </c>
      <c r="R156" s="10">
        <v>45593</v>
      </c>
      <c r="S156" s="45">
        <f t="shared" si="63"/>
        <v>1.1091782407407409</v>
      </c>
      <c r="T156" s="17">
        <f>+M156*470</f>
        <v>28749.9</v>
      </c>
      <c r="U156" s="56">
        <f t="shared" si="64"/>
        <v>4404.0600000000004</v>
      </c>
      <c r="V156" s="56">
        <f t="shared" si="65"/>
        <v>841402.75</v>
      </c>
      <c r="W156" s="19" t="s">
        <v>952</v>
      </c>
      <c r="X156" s="10">
        <v>45582</v>
      </c>
      <c r="Y156" s="130" t="s">
        <v>54</v>
      </c>
      <c r="Z156" s="130" t="s">
        <v>950</v>
      </c>
      <c r="AA156" s="130" t="s">
        <v>979</v>
      </c>
      <c r="AB156" s="130">
        <v>25275</v>
      </c>
      <c r="AC156" s="130"/>
      <c r="AD156" s="215"/>
      <c r="AE156" s="10">
        <v>45582</v>
      </c>
      <c r="AF156" s="18">
        <v>45593</v>
      </c>
      <c r="AG156" s="48" t="s">
        <v>970</v>
      </c>
      <c r="AH156" s="13"/>
      <c r="AI156" s="23"/>
      <c r="AJ156" s="13"/>
      <c r="AK156" s="70"/>
      <c r="AL156" s="23"/>
      <c r="AM156" s="13">
        <v>31.59</v>
      </c>
    </row>
    <row r="157" spans="1:39" ht="14.45" customHeight="1" x14ac:dyDescent="0.45">
      <c r="A157" s="80">
        <v>156</v>
      </c>
      <c r="B157" s="248"/>
      <c r="C157" s="236"/>
      <c r="D157" s="48" t="s">
        <v>671</v>
      </c>
      <c r="E157" s="18" t="s">
        <v>938</v>
      </c>
      <c r="F157" s="10" t="s">
        <v>24</v>
      </c>
      <c r="G157" s="20" t="s">
        <v>961</v>
      </c>
      <c r="H157" s="19" t="s">
        <v>962</v>
      </c>
      <c r="I157" s="19" t="s">
        <v>972</v>
      </c>
      <c r="J157" s="42" t="s">
        <v>28</v>
      </c>
      <c r="K157" s="83">
        <v>8651.91</v>
      </c>
      <c r="L157" s="84">
        <v>25600</v>
      </c>
      <c r="M157" s="83">
        <v>60.41</v>
      </c>
      <c r="N157" s="83">
        <f t="shared" ref="N157:N158" si="66">+L157/423.77</f>
        <v>60.410128135545229</v>
      </c>
      <c r="O157" s="85">
        <v>152</v>
      </c>
      <c r="P157" s="10" t="s">
        <v>31</v>
      </c>
      <c r="Q157" s="15">
        <v>237</v>
      </c>
      <c r="R157" s="10">
        <v>45593</v>
      </c>
      <c r="S157" s="45">
        <f t="shared" ref="S157:S158" si="67">+T157/L157</f>
        <v>0.36812343749999998</v>
      </c>
      <c r="T157" s="17">
        <f>+M157*156</f>
        <v>9423.9599999999991</v>
      </c>
      <c r="U157" s="56">
        <f t="shared" ref="U157:U158" si="68">+U156-M157</f>
        <v>4343.6500000000005</v>
      </c>
      <c r="V157" s="56">
        <f t="shared" ref="V157:V158" si="69">+V156-K157</f>
        <v>832750.84</v>
      </c>
      <c r="W157" s="19" t="s">
        <v>954</v>
      </c>
      <c r="X157" s="10">
        <v>45582</v>
      </c>
      <c r="Y157" s="130" t="s">
        <v>54</v>
      </c>
      <c r="Z157" s="130" t="s">
        <v>951</v>
      </c>
      <c r="AA157" s="130" t="s">
        <v>980</v>
      </c>
      <c r="AB157" s="130">
        <v>25277</v>
      </c>
      <c r="AC157" s="130"/>
      <c r="AD157" s="215"/>
      <c r="AE157" s="10">
        <v>45583</v>
      </c>
      <c r="AF157" s="18">
        <v>45593</v>
      </c>
      <c r="AG157" s="48" t="s">
        <v>971</v>
      </c>
      <c r="AH157" s="13"/>
      <c r="AI157" s="23"/>
      <c r="AJ157" s="13"/>
      <c r="AK157" s="70"/>
      <c r="AL157" s="23"/>
      <c r="AM157" s="13">
        <v>31.59</v>
      </c>
    </row>
    <row r="158" spans="1:39" ht="14.45" customHeight="1" x14ac:dyDescent="0.45">
      <c r="A158" s="80">
        <v>157</v>
      </c>
      <c r="B158" s="246">
        <v>67979592</v>
      </c>
      <c r="C158" s="247" t="s">
        <v>976</v>
      </c>
      <c r="D158" s="48" t="s">
        <v>671</v>
      </c>
      <c r="E158" s="18" t="s">
        <v>938</v>
      </c>
      <c r="F158" s="10" t="s">
        <v>24</v>
      </c>
      <c r="G158" s="20" t="s">
        <v>963</v>
      </c>
      <c r="H158" s="19" t="s">
        <v>977</v>
      </c>
      <c r="I158" s="19" t="s">
        <v>504</v>
      </c>
      <c r="J158" s="42" t="s">
        <v>908</v>
      </c>
      <c r="K158" s="83">
        <v>9815.1</v>
      </c>
      <c r="L158" s="84">
        <v>26112</v>
      </c>
      <c r="M158" s="83">
        <v>61.62</v>
      </c>
      <c r="N158" s="83">
        <f t="shared" si="66"/>
        <v>61.618330698256131</v>
      </c>
      <c r="O158" s="85">
        <v>156</v>
      </c>
      <c r="P158" s="10" t="s">
        <v>31</v>
      </c>
      <c r="Q158" s="15">
        <v>238</v>
      </c>
      <c r="R158" s="10">
        <v>45604</v>
      </c>
      <c r="S158" s="45">
        <f t="shared" si="67"/>
        <v>1.1091222426470588</v>
      </c>
      <c r="T158" s="17">
        <f>+M158*470</f>
        <v>28961.399999999998</v>
      </c>
      <c r="U158" s="56">
        <f t="shared" si="68"/>
        <v>4282.0300000000007</v>
      </c>
      <c r="V158" s="56">
        <f t="shared" si="69"/>
        <v>822935.74</v>
      </c>
      <c r="W158" s="19" t="s">
        <v>965</v>
      </c>
      <c r="X158" s="10">
        <v>45590</v>
      </c>
      <c r="Y158" s="130" t="s">
        <v>54</v>
      </c>
      <c r="Z158" s="130" t="s">
        <v>967</v>
      </c>
      <c r="AA158" s="130"/>
      <c r="AB158" s="130">
        <v>26587</v>
      </c>
      <c r="AC158" s="130" t="s">
        <v>54</v>
      </c>
      <c r="AD158" s="200" t="s">
        <v>973</v>
      </c>
      <c r="AE158" s="10">
        <v>45591</v>
      </c>
      <c r="AF158" s="18">
        <v>45604</v>
      </c>
      <c r="AG158" s="48" t="s">
        <v>970</v>
      </c>
      <c r="AH158" s="13"/>
      <c r="AI158" s="23"/>
      <c r="AJ158" s="13"/>
      <c r="AK158" s="70"/>
      <c r="AL158" s="23"/>
      <c r="AM158" s="13">
        <v>31.59</v>
      </c>
    </row>
    <row r="159" spans="1:39" ht="14.45" customHeight="1" x14ac:dyDescent="0.45">
      <c r="A159" s="80">
        <v>158</v>
      </c>
      <c r="B159" s="246"/>
      <c r="C159" s="247"/>
      <c r="D159" s="48" t="s">
        <v>671</v>
      </c>
      <c r="E159" s="18" t="s">
        <v>938</v>
      </c>
      <c r="F159" s="10" t="s">
        <v>24</v>
      </c>
      <c r="G159" s="20" t="s">
        <v>964</v>
      </c>
      <c r="H159" s="19" t="s">
        <v>969</v>
      </c>
      <c r="I159" s="19" t="s">
        <v>972</v>
      </c>
      <c r="J159" s="42" t="s">
        <v>522</v>
      </c>
      <c r="K159" s="83">
        <v>8645.2999999999993</v>
      </c>
      <c r="L159" s="84">
        <v>25504</v>
      </c>
      <c r="M159" s="83">
        <v>60.18</v>
      </c>
      <c r="N159" s="83">
        <f t="shared" ref="N159:N160" si="70">+L159/423.77</f>
        <v>60.183590155036931</v>
      </c>
      <c r="O159" s="85">
        <v>164</v>
      </c>
      <c r="P159" s="10" t="s">
        <v>31</v>
      </c>
      <c r="Q159" s="15">
        <v>239</v>
      </c>
      <c r="R159" s="10">
        <v>45604</v>
      </c>
      <c r="S159" s="45">
        <f t="shared" ref="S159:S161" si="71">+T159/L159</f>
        <v>0.3681022584692597</v>
      </c>
      <c r="T159" s="17">
        <f>+M159*156</f>
        <v>9388.08</v>
      </c>
      <c r="U159" s="56">
        <f t="shared" ref="U159:U160" si="72">+U158-M159</f>
        <v>4221.8500000000004</v>
      </c>
      <c r="V159" s="56">
        <f t="shared" ref="V159:V160" si="73">+V158-K159</f>
        <v>814290.44</v>
      </c>
      <c r="W159" s="19" t="s">
        <v>966</v>
      </c>
      <c r="X159" s="10">
        <v>45590</v>
      </c>
      <c r="Y159" s="130" t="s">
        <v>54</v>
      </c>
      <c r="Z159" s="130" t="s">
        <v>968</v>
      </c>
      <c r="AA159" s="130"/>
      <c r="AB159" s="130">
        <v>2689</v>
      </c>
      <c r="AC159" s="130"/>
      <c r="AD159" s="202"/>
      <c r="AE159" s="10">
        <v>45591</v>
      </c>
      <c r="AF159" s="18">
        <v>45604</v>
      </c>
      <c r="AG159" s="48" t="s">
        <v>971</v>
      </c>
      <c r="AH159" s="13"/>
      <c r="AI159" s="23"/>
      <c r="AJ159" s="13"/>
      <c r="AK159" s="70"/>
      <c r="AL159" s="23"/>
      <c r="AM159" s="13">
        <v>31.59</v>
      </c>
    </row>
    <row r="160" spans="1:39" ht="14.45" customHeight="1" x14ac:dyDescent="0.45">
      <c r="A160" s="80">
        <v>159</v>
      </c>
      <c r="B160" s="194" t="s">
        <v>992</v>
      </c>
      <c r="C160" s="197" t="s">
        <v>698</v>
      </c>
      <c r="D160" s="48" t="s">
        <v>901</v>
      </c>
      <c r="E160" s="18" t="s">
        <v>650</v>
      </c>
      <c r="F160" s="10" t="s">
        <v>24</v>
      </c>
      <c r="G160" s="20" t="s">
        <v>986</v>
      </c>
      <c r="H160" s="19" t="s">
        <v>987</v>
      </c>
      <c r="I160" s="19" t="s">
        <v>504</v>
      </c>
      <c r="J160" s="42" t="s">
        <v>97</v>
      </c>
      <c r="K160" s="83">
        <v>10169.700000000001</v>
      </c>
      <c r="L160" s="84">
        <v>26144</v>
      </c>
      <c r="M160" s="83">
        <v>61.69</v>
      </c>
      <c r="N160" s="83">
        <f t="shared" si="70"/>
        <v>61.693843358425561</v>
      </c>
      <c r="O160" s="85">
        <v>152</v>
      </c>
      <c r="P160" s="10" t="s">
        <v>31</v>
      </c>
      <c r="Q160" s="15">
        <v>243</v>
      </c>
      <c r="R160" s="10">
        <v>45612</v>
      </c>
      <c r="S160" s="45">
        <f t="shared" si="71"/>
        <v>1.1562155752753978</v>
      </c>
      <c r="T160" s="17">
        <f>+M160*490</f>
        <v>30228.1</v>
      </c>
      <c r="U160" s="56">
        <f t="shared" si="72"/>
        <v>4160.1600000000008</v>
      </c>
      <c r="V160" s="56">
        <f t="shared" si="73"/>
        <v>804120.74</v>
      </c>
      <c r="W160" s="19" t="s">
        <v>990</v>
      </c>
      <c r="X160" s="10">
        <v>45609</v>
      </c>
      <c r="Y160" s="130" t="s">
        <v>54</v>
      </c>
      <c r="Z160" s="130"/>
      <c r="AA160" s="130" t="s">
        <v>1004</v>
      </c>
      <c r="AB160" s="130">
        <v>28156</v>
      </c>
      <c r="AC160" s="130" t="s">
        <v>54</v>
      </c>
      <c r="AD160" s="200" t="s">
        <v>992</v>
      </c>
      <c r="AE160" s="10">
        <v>45609</v>
      </c>
      <c r="AF160" s="18">
        <v>45612</v>
      </c>
      <c r="AG160" s="48" t="s">
        <v>873</v>
      </c>
      <c r="AH160" s="13"/>
      <c r="AI160" s="23"/>
      <c r="AJ160" s="13"/>
      <c r="AK160" s="70"/>
      <c r="AL160" s="23"/>
      <c r="AM160" s="13">
        <v>31.59</v>
      </c>
    </row>
    <row r="161" spans="1:39" ht="14.45" customHeight="1" x14ac:dyDescent="0.45">
      <c r="A161" s="80">
        <v>160</v>
      </c>
      <c r="B161" s="195"/>
      <c r="C161" s="198"/>
      <c r="D161" s="48" t="s">
        <v>901</v>
      </c>
      <c r="E161" s="18" t="s">
        <v>650</v>
      </c>
      <c r="F161" s="10" t="s">
        <v>24</v>
      </c>
      <c r="G161" s="20" t="s">
        <v>988</v>
      </c>
      <c r="H161" s="19" t="s">
        <v>991</v>
      </c>
      <c r="I161" s="19" t="s">
        <v>504</v>
      </c>
      <c r="J161" s="42" t="s">
        <v>989</v>
      </c>
      <c r="K161" s="83">
        <v>10083.299999999999</v>
      </c>
      <c r="L161" s="84">
        <v>26144</v>
      </c>
      <c r="M161" s="83">
        <v>61.69</v>
      </c>
      <c r="N161" s="83">
        <f t="shared" ref="N161:N162" si="74">+L161/423.77</f>
        <v>61.693843358425561</v>
      </c>
      <c r="O161" s="85">
        <v>152</v>
      </c>
      <c r="P161" s="10" t="s">
        <v>31</v>
      </c>
      <c r="Q161" s="15">
        <v>244</v>
      </c>
      <c r="R161" s="10">
        <v>45612</v>
      </c>
      <c r="S161" s="45">
        <f t="shared" si="71"/>
        <v>1.1562155752753978</v>
      </c>
      <c r="T161" s="17">
        <f>+M161*490</f>
        <v>30228.1</v>
      </c>
      <c r="U161" s="56">
        <f t="shared" ref="U161:U162" si="75">+U160-M161</f>
        <v>4098.4700000000012</v>
      </c>
      <c r="V161" s="56">
        <f t="shared" ref="V161:V162" si="76">+V160-K161</f>
        <v>794037.44</v>
      </c>
      <c r="W161" s="19" t="s">
        <v>985</v>
      </c>
      <c r="X161" s="10">
        <v>45609</v>
      </c>
      <c r="Y161" s="130" t="s">
        <v>54</v>
      </c>
      <c r="Z161" s="130"/>
      <c r="AA161" s="130" t="s">
        <v>1005</v>
      </c>
      <c r="AB161" s="130">
        <v>28161</v>
      </c>
      <c r="AC161" s="130"/>
      <c r="AD161" s="201"/>
      <c r="AE161" s="10">
        <v>45609</v>
      </c>
      <c r="AF161" s="18">
        <v>45612</v>
      </c>
      <c r="AG161" s="48" t="s">
        <v>873</v>
      </c>
      <c r="AH161" s="13"/>
      <c r="AI161" s="23"/>
      <c r="AJ161" s="13"/>
      <c r="AK161" s="70"/>
      <c r="AL161" s="23"/>
      <c r="AM161" s="13">
        <v>31.59</v>
      </c>
    </row>
    <row r="162" spans="1:39" ht="14.45" customHeight="1" x14ac:dyDescent="0.45">
      <c r="A162" s="80">
        <v>161</v>
      </c>
      <c r="B162" s="196"/>
      <c r="C162" s="199"/>
      <c r="D162" s="48" t="s">
        <v>901</v>
      </c>
      <c r="E162" s="18" t="s">
        <v>650</v>
      </c>
      <c r="F162" s="10" t="s">
        <v>24</v>
      </c>
      <c r="G162" s="20" t="s">
        <v>993</v>
      </c>
      <c r="H162" s="19" t="s">
        <v>995</v>
      </c>
      <c r="I162" s="19" t="s">
        <v>504</v>
      </c>
      <c r="J162" s="42" t="s">
        <v>78</v>
      </c>
      <c r="K162" s="83">
        <v>10766</v>
      </c>
      <c r="L162" s="84">
        <v>26112</v>
      </c>
      <c r="M162" s="83">
        <v>61.62</v>
      </c>
      <c r="N162" s="83">
        <f t="shared" si="74"/>
        <v>61.618330698256131</v>
      </c>
      <c r="O162" s="85">
        <v>152</v>
      </c>
      <c r="P162" s="10" t="s">
        <v>31</v>
      </c>
      <c r="Q162" s="15">
        <v>245</v>
      </c>
      <c r="R162" s="10">
        <v>45612</v>
      </c>
      <c r="S162" s="45">
        <f t="shared" ref="S162" si="77">+T162/L162</f>
        <v>1.1563189338235293</v>
      </c>
      <c r="T162" s="17">
        <f>+M162*490</f>
        <v>30193.8</v>
      </c>
      <c r="U162" s="56">
        <f t="shared" si="75"/>
        <v>4036.8500000000013</v>
      </c>
      <c r="V162" s="56">
        <f t="shared" si="76"/>
        <v>783271.44</v>
      </c>
      <c r="W162" s="19" t="s">
        <v>996</v>
      </c>
      <c r="X162" s="10">
        <v>45610</v>
      </c>
      <c r="Y162" s="130" t="s">
        <v>54</v>
      </c>
      <c r="Z162" s="130"/>
      <c r="AA162" s="130" t="s">
        <v>1006</v>
      </c>
      <c r="AB162" s="130">
        <v>28164</v>
      </c>
      <c r="AC162" s="130"/>
      <c r="AD162" s="202"/>
      <c r="AE162" s="10">
        <v>45610</v>
      </c>
      <c r="AF162" s="18">
        <v>45612</v>
      </c>
      <c r="AG162" s="48" t="s">
        <v>873</v>
      </c>
      <c r="AH162" s="13"/>
      <c r="AI162" s="23"/>
      <c r="AJ162" s="13"/>
      <c r="AK162" s="70"/>
      <c r="AL162" s="23"/>
      <c r="AM162" s="13">
        <v>31.59</v>
      </c>
    </row>
    <row r="163" spans="1:39" ht="13.5" customHeight="1" x14ac:dyDescent="0.45">
      <c r="A163" s="80">
        <v>162</v>
      </c>
      <c r="B163" s="105" t="s">
        <v>983</v>
      </c>
      <c r="C163" s="106" t="s">
        <v>698</v>
      </c>
      <c r="D163" s="48" t="s">
        <v>671</v>
      </c>
      <c r="E163" s="18" t="s">
        <v>650</v>
      </c>
      <c r="F163" s="10" t="s">
        <v>24</v>
      </c>
      <c r="G163" s="20" t="s">
        <v>994</v>
      </c>
      <c r="H163" s="19" t="s">
        <v>998</v>
      </c>
      <c r="I163" s="19" t="s">
        <v>972</v>
      </c>
      <c r="J163" s="42" t="s">
        <v>97</v>
      </c>
      <c r="K163" s="83">
        <v>9493</v>
      </c>
      <c r="L163" s="84">
        <v>25408</v>
      </c>
      <c r="M163" s="83">
        <v>59.96</v>
      </c>
      <c r="N163" s="83">
        <f t="shared" ref="N163" si="78">+L163/423.77</f>
        <v>59.957052174528641</v>
      </c>
      <c r="O163" s="85">
        <v>164</v>
      </c>
      <c r="P163" s="10" t="s">
        <v>31</v>
      </c>
      <c r="Q163" s="15">
        <v>246</v>
      </c>
      <c r="R163" s="10">
        <v>45612</v>
      </c>
      <c r="S163" s="45">
        <f t="shared" ref="S163" si="79">+T163/L163</f>
        <v>0.36814231738035263</v>
      </c>
      <c r="T163" s="17">
        <f t="shared" ref="T163" si="80">+M163*156</f>
        <v>9353.76</v>
      </c>
      <c r="U163" s="56">
        <f t="shared" ref="U163" si="81">+U162-M163</f>
        <v>3976.8900000000012</v>
      </c>
      <c r="V163" s="56">
        <f t="shared" ref="V163" si="82">+V162-K163</f>
        <v>773778.44</v>
      </c>
      <c r="W163" s="19" t="s">
        <v>997</v>
      </c>
      <c r="X163" s="10">
        <v>45610</v>
      </c>
      <c r="Y163" s="130" t="s">
        <v>54</v>
      </c>
      <c r="Z163" s="130"/>
      <c r="AA163" s="130" t="s">
        <v>1007</v>
      </c>
      <c r="AB163" s="130">
        <v>28169</v>
      </c>
      <c r="AC163" s="130"/>
      <c r="AD163" s="108" t="s">
        <v>983</v>
      </c>
      <c r="AE163" s="10">
        <v>45610</v>
      </c>
      <c r="AF163" s="18">
        <v>45612</v>
      </c>
      <c r="AG163" s="48"/>
      <c r="AH163" s="13"/>
      <c r="AI163" s="23"/>
      <c r="AJ163" s="13"/>
      <c r="AK163" s="70"/>
      <c r="AL163" s="23"/>
      <c r="AM163" s="13">
        <v>31.59</v>
      </c>
    </row>
    <row r="164" spans="1:39" ht="14.45" customHeight="1" x14ac:dyDescent="0.45">
      <c r="A164" s="80">
        <v>163</v>
      </c>
      <c r="B164" s="184">
        <v>62985773</v>
      </c>
      <c r="C164" s="184" t="s">
        <v>191</v>
      </c>
      <c r="D164" s="48" t="s">
        <v>671</v>
      </c>
      <c r="E164" s="18" t="s">
        <v>938</v>
      </c>
      <c r="F164" s="10" t="s">
        <v>24</v>
      </c>
      <c r="G164" s="20" t="s">
        <v>1008</v>
      </c>
      <c r="H164" s="19" t="s">
        <v>1009</v>
      </c>
      <c r="I164" s="19" t="s">
        <v>504</v>
      </c>
      <c r="J164" s="42" t="s">
        <v>989</v>
      </c>
      <c r="K164" s="83">
        <v>10514.3</v>
      </c>
      <c r="L164" s="84">
        <v>26144</v>
      </c>
      <c r="M164" s="83">
        <v>61.69</v>
      </c>
      <c r="N164" s="83">
        <f t="shared" ref="N164:N165" si="83">+L164/423.77</f>
        <v>61.693843358425561</v>
      </c>
      <c r="O164" s="85">
        <v>152</v>
      </c>
      <c r="P164" s="10" t="s">
        <v>31</v>
      </c>
      <c r="Q164" s="15">
        <v>247</v>
      </c>
      <c r="R164" s="10">
        <v>45625</v>
      </c>
      <c r="S164" s="45">
        <f t="shared" ref="S164:S165" si="84">+T164/L164</f>
        <v>1.1090231028151774</v>
      </c>
      <c r="T164" s="17">
        <f>+M164*470</f>
        <v>28994.3</v>
      </c>
      <c r="U164" s="56">
        <f>6000-M164</f>
        <v>5938.31</v>
      </c>
      <c r="V164" s="56">
        <f>1080000-K164</f>
        <v>1069485.7</v>
      </c>
      <c r="W164" s="19" t="s">
        <v>1013</v>
      </c>
      <c r="X164" s="10">
        <v>45602</v>
      </c>
      <c r="Y164" s="130" t="s">
        <v>54</v>
      </c>
      <c r="Z164" s="130" t="s">
        <v>1045</v>
      </c>
      <c r="AA164" s="130" t="s">
        <v>1048</v>
      </c>
      <c r="AB164" s="130">
        <v>29726</v>
      </c>
      <c r="AC164" s="130"/>
      <c r="AD164" s="169" t="s">
        <v>1010</v>
      </c>
      <c r="AE164" s="10">
        <v>45616</v>
      </c>
      <c r="AF164" s="18">
        <v>45625</v>
      </c>
      <c r="AG164" s="48" t="s">
        <v>984</v>
      </c>
      <c r="AH164" s="13"/>
      <c r="AI164" s="23"/>
      <c r="AJ164" s="13"/>
      <c r="AK164" s="70"/>
      <c r="AL164" s="23"/>
      <c r="AM164" s="13">
        <v>31.59</v>
      </c>
    </row>
    <row r="165" spans="1:39" ht="14.45" customHeight="1" x14ac:dyDescent="0.45">
      <c r="A165" s="80">
        <v>164</v>
      </c>
      <c r="B165" s="185"/>
      <c r="C165" s="185"/>
      <c r="D165" s="48" t="s">
        <v>671</v>
      </c>
      <c r="E165" s="18" t="s">
        <v>938</v>
      </c>
      <c r="F165" s="10" t="s">
        <v>24</v>
      </c>
      <c r="G165" s="20" t="s">
        <v>1014</v>
      </c>
      <c r="H165" s="19" t="s">
        <v>1015</v>
      </c>
      <c r="I165" s="19" t="s">
        <v>504</v>
      </c>
      <c r="J165" s="42" t="s">
        <v>28</v>
      </c>
      <c r="K165" s="83">
        <v>10274.700000000001</v>
      </c>
      <c r="L165" s="84">
        <v>25584</v>
      </c>
      <c r="M165" s="83">
        <v>60.37</v>
      </c>
      <c r="N165" s="83">
        <f t="shared" si="83"/>
        <v>60.37237180546051</v>
      </c>
      <c r="O165" s="85">
        <v>182</v>
      </c>
      <c r="P165" s="10" t="s">
        <v>31</v>
      </c>
      <c r="Q165" s="15">
        <v>248</v>
      </c>
      <c r="R165" s="10">
        <v>45625</v>
      </c>
      <c r="S165" s="45">
        <f t="shared" si="84"/>
        <v>1.1090486241400874</v>
      </c>
      <c r="T165" s="17">
        <f t="shared" ref="T165:T171" si="85">+M165*470</f>
        <v>28373.899999999998</v>
      </c>
      <c r="U165" s="56">
        <f t="shared" ref="U165" si="86">+U164-M165</f>
        <v>5877.9400000000005</v>
      </c>
      <c r="V165" s="56">
        <f t="shared" ref="V165" si="87">+V164-K165</f>
        <v>1059211</v>
      </c>
      <c r="W165" s="19" t="s">
        <v>1012</v>
      </c>
      <c r="X165" s="10">
        <v>45602</v>
      </c>
      <c r="Y165" s="130" t="s">
        <v>54</v>
      </c>
      <c r="Z165" s="130" t="s">
        <v>1046</v>
      </c>
      <c r="AA165" s="130" t="s">
        <v>1049</v>
      </c>
      <c r="AB165" s="130">
        <v>29732</v>
      </c>
      <c r="AC165" s="130"/>
      <c r="AD165" s="170"/>
      <c r="AE165" s="10">
        <v>45618</v>
      </c>
      <c r="AF165" s="18">
        <v>45625</v>
      </c>
      <c r="AG165" s="48" t="s">
        <v>984</v>
      </c>
      <c r="AH165" s="13"/>
      <c r="AI165" s="23"/>
      <c r="AJ165" s="13"/>
      <c r="AK165" s="70"/>
      <c r="AL165" s="23"/>
      <c r="AM165" s="13">
        <v>31.59</v>
      </c>
    </row>
    <row r="166" spans="1:39" ht="14.45" customHeight="1" x14ac:dyDescent="0.45">
      <c r="A166" s="80">
        <v>165</v>
      </c>
      <c r="B166" s="186"/>
      <c r="C166" s="186"/>
      <c r="D166" s="48" t="s">
        <v>671</v>
      </c>
      <c r="E166" s="18" t="s">
        <v>938</v>
      </c>
      <c r="F166" s="10" t="s">
        <v>24</v>
      </c>
      <c r="G166" s="20" t="s">
        <v>1016</v>
      </c>
      <c r="H166" s="19" t="s">
        <v>1017</v>
      </c>
      <c r="I166" s="19" t="s">
        <v>504</v>
      </c>
      <c r="J166" s="42" t="s">
        <v>218</v>
      </c>
      <c r="K166" s="83">
        <v>10106.9</v>
      </c>
      <c r="L166" s="84">
        <v>26064</v>
      </c>
      <c r="M166" s="83">
        <v>61.51</v>
      </c>
      <c r="N166" s="83">
        <f t="shared" ref="N166:N168" si="88">+L166/423.77</f>
        <v>61.505061708001982</v>
      </c>
      <c r="O166" s="85">
        <v>156</v>
      </c>
      <c r="P166" s="10" t="s">
        <v>31</v>
      </c>
      <c r="Q166" s="15">
        <v>249</v>
      </c>
      <c r="R166" s="10">
        <v>45625</v>
      </c>
      <c r="S166" s="45">
        <f t="shared" ref="S166:S168" si="89">+T166/L166</f>
        <v>1.1091812461632904</v>
      </c>
      <c r="T166" s="17">
        <f t="shared" si="85"/>
        <v>28909.7</v>
      </c>
      <c r="U166" s="56">
        <f t="shared" ref="U166" si="90">+U165-M166</f>
        <v>5816.43</v>
      </c>
      <c r="V166" s="56">
        <f t="shared" ref="V166" si="91">+V165-K166</f>
        <v>1049104.1000000001</v>
      </c>
      <c r="W166" s="19" t="s">
        <v>1011</v>
      </c>
      <c r="X166" s="10">
        <v>45602</v>
      </c>
      <c r="Y166" s="130" t="s">
        <v>54</v>
      </c>
      <c r="Z166" s="130" t="s">
        <v>1047</v>
      </c>
      <c r="AA166" s="130" t="s">
        <v>1050</v>
      </c>
      <c r="AB166" s="130">
        <v>29735</v>
      </c>
      <c r="AC166" s="130"/>
      <c r="AD166" s="171"/>
      <c r="AE166" s="10">
        <v>45618</v>
      </c>
      <c r="AF166" s="18">
        <v>45625</v>
      </c>
      <c r="AG166" s="48" t="s">
        <v>984</v>
      </c>
      <c r="AH166" s="13"/>
      <c r="AI166" s="23"/>
      <c r="AJ166" s="13"/>
      <c r="AK166" s="70"/>
      <c r="AL166" s="23"/>
      <c r="AM166" s="13">
        <v>31.59</v>
      </c>
    </row>
    <row r="167" spans="1:39" ht="14.45" customHeight="1" x14ac:dyDescent="0.45">
      <c r="A167" s="80">
        <v>166</v>
      </c>
      <c r="B167" s="242">
        <v>62987827</v>
      </c>
      <c r="C167" s="242" t="s">
        <v>1019</v>
      </c>
      <c r="D167" s="48" t="s">
        <v>671</v>
      </c>
      <c r="E167" s="18" t="s">
        <v>938</v>
      </c>
      <c r="F167" s="10" t="s">
        <v>24</v>
      </c>
      <c r="G167" s="20" t="s">
        <v>1023</v>
      </c>
      <c r="H167" s="19" t="s">
        <v>1024</v>
      </c>
      <c r="I167" s="19" t="s">
        <v>504</v>
      </c>
      <c r="J167" s="42" t="s">
        <v>941</v>
      </c>
      <c r="K167" s="83">
        <v>11001.7</v>
      </c>
      <c r="L167" s="84">
        <v>26144</v>
      </c>
      <c r="M167" s="83">
        <v>61.69</v>
      </c>
      <c r="N167" s="83">
        <f t="shared" si="88"/>
        <v>61.693843358425561</v>
      </c>
      <c r="O167" s="85">
        <v>152</v>
      </c>
      <c r="P167" s="10" t="s">
        <v>31</v>
      </c>
      <c r="Q167" s="15">
        <v>250</v>
      </c>
      <c r="R167" s="10">
        <v>45630</v>
      </c>
      <c r="S167" s="45">
        <f t="shared" si="89"/>
        <v>1.1090231028151774</v>
      </c>
      <c r="T167" s="17">
        <f t="shared" si="85"/>
        <v>28994.3</v>
      </c>
      <c r="U167" s="56">
        <f t="shared" ref="U167:U173" si="92">+U166-M167</f>
        <v>5754.7400000000007</v>
      </c>
      <c r="V167" s="56">
        <f t="shared" ref="V167:V173" si="93">+V166-K167</f>
        <v>1038102.4000000001</v>
      </c>
      <c r="W167" s="19" t="s">
        <v>1020</v>
      </c>
      <c r="X167" s="10">
        <v>45622</v>
      </c>
      <c r="Y167" s="130" t="s">
        <v>54</v>
      </c>
      <c r="Z167" s="130" t="s">
        <v>1102</v>
      </c>
      <c r="AA167" s="130" t="s">
        <v>1072</v>
      </c>
      <c r="AB167" s="130">
        <v>30595</v>
      </c>
      <c r="AC167" s="130"/>
      <c r="AD167" s="169" t="s">
        <v>1031</v>
      </c>
      <c r="AE167" s="10">
        <v>45625</v>
      </c>
      <c r="AF167" s="18">
        <v>45630</v>
      </c>
      <c r="AG167" s="48" t="s">
        <v>984</v>
      </c>
      <c r="AH167" s="13"/>
      <c r="AI167" s="23"/>
      <c r="AJ167" s="13"/>
      <c r="AK167" s="70"/>
      <c r="AL167" s="23"/>
      <c r="AM167" s="13">
        <v>31.59</v>
      </c>
    </row>
    <row r="168" spans="1:39" ht="14.85" customHeight="1" x14ac:dyDescent="0.45">
      <c r="A168" s="80">
        <v>167</v>
      </c>
      <c r="B168" s="243"/>
      <c r="C168" s="243"/>
      <c r="D168" s="48" t="s">
        <v>671</v>
      </c>
      <c r="E168" s="18" t="s">
        <v>938</v>
      </c>
      <c r="F168" s="10" t="s">
        <v>24</v>
      </c>
      <c r="G168" s="20" t="s">
        <v>1025</v>
      </c>
      <c r="H168" s="20" t="s">
        <v>1026</v>
      </c>
      <c r="I168" s="19" t="s">
        <v>504</v>
      </c>
      <c r="J168" s="42" t="s">
        <v>270</v>
      </c>
      <c r="K168" s="83">
        <v>10196.799999999999</v>
      </c>
      <c r="L168" s="84">
        <v>26144</v>
      </c>
      <c r="M168" s="83">
        <v>61.69</v>
      </c>
      <c r="N168" s="83">
        <f t="shared" si="88"/>
        <v>61.693843358425561</v>
      </c>
      <c r="O168" s="85">
        <v>152</v>
      </c>
      <c r="P168" s="10" t="s">
        <v>31</v>
      </c>
      <c r="Q168" s="15">
        <v>251</v>
      </c>
      <c r="R168" s="10">
        <v>45630</v>
      </c>
      <c r="S168" s="45">
        <f t="shared" si="89"/>
        <v>1.1090231028151774</v>
      </c>
      <c r="T168" s="17">
        <f t="shared" si="85"/>
        <v>28994.3</v>
      </c>
      <c r="U168" s="56">
        <f t="shared" si="92"/>
        <v>5693.0500000000011</v>
      </c>
      <c r="V168" s="56">
        <f t="shared" si="93"/>
        <v>1027905.6000000001</v>
      </c>
      <c r="W168" s="19" t="s">
        <v>1021</v>
      </c>
      <c r="X168" s="10">
        <v>45622</v>
      </c>
      <c r="Y168" s="130" t="s">
        <v>54</v>
      </c>
      <c r="Z168" s="130" t="s">
        <v>1103</v>
      </c>
      <c r="AA168" s="130" t="s">
        <v>1073</v>
      </c>
      <c r="AB168" s="130">
        <v>30602</v>
      </c>
      <c r="AC168" s="130"/>
      <c r="AD168" s="170"/>
      <c r="AE168" s="10">
        <v>45625</v>
      </c>
      <c r="AF168" s="18">
        <v>45630</v>
      </c>
      <c r="AG168" s="48" t="s">
        <v>1001</v>
      </c>
      <c r="AH168" s="13"/>
      <c r="AI168" s="23"/>
      <c r="AJ168" s="13"/>
      <c r="AK168" s="70"/>
      <c r="AL168" s="23"/>
      <c r="AM168" s="13">
        <v>31.59</v>
      </c>
    </row>
    <row r="169" spans="1:39" ht="14.45" customHeight="1" x14ac:dyDescent="0.45">
      <c r="A169" s="80">
        <v>168</v>
      </c>
      <c r="B169" s="244"/>
      <c r="C169" s="244"/>
      <c r="D169" s="48" t="s">
        <v>671</v>
      </c>
      <c r="E169" s="18" t="s">
        <v>938</v>
      </c>
      <c r="F169" s="10" t="s">
        <v>24</v>
      </c>
      <c r="G169" s="20" t="s">
        <v>1027</v>
      </c>
      <c r="H169" s="20" t="s">
        <v>1028</v>
      </c>
      <c r="I169" s="19" t="s">
        <v>506</v>
      </c>
      <c r="J169" s="42" t="s">
        <v>989</v>
      </c>
      <c r="K169" s="83">
        <v>9695.5</v>
      </c>
      <c r="L169" s="84">
        <v>26144</v>
      </c>
      <c r="M169" s="83">
        <v>61.69</v>
      </c>
      <c r="N169" s="83">
        <f t="shared" ref="N169:N172" si="94">+L169/423.77</f>
        <v>61.693843358425561</v>
      </c>
      <c r="O169" s="85">
        <v>152</v>
      </c>
      <c r="P169" s="10" t="s">
        <v>31</v>
      </c>
      <c r="Q169" s="15">
        <v>252</v>
      </c>
      <c r="R169" s="10">
        <v>45630</v>
      </c>
      <c r="S169" s="45">
        <f t="shared" ref="S169:S172" si="95">+T169/L169</f>
        <v>1.1090231028151774</v>
      </c>
      <c r="T169" s="17">
        <f t="shared" si="85"/>
        <v>28994.3</v>
      </c>
      <c r="U169" s="56">
        <f t="shared" si="92"/>
        <v>5631.3600000000015</v>
      </c>
      <c r="V169" s="56">
        <f t="shared" si="93"/>
        <v>1018210.1000000001</v>
      </c>
      <c r="W169" s="19" t="s">
        <v>1022</v>
      </c>
      <c r="X169" s="10">
        <v>45622</v>
      </c>
      <c r="Y169" s="130" t="s">
        <v>54</v>
      </c>
      <c r="Z169" s="130" t="s">
        <v>1104</v>
      </c>
      <c r="AA169" s="130" t="s">
        <v>1074</v>
      </c>
      <c r="AB169" s="130">
        <v>30605</v>
      </c>
      <c r="AC169" s="130"/>
      <c r="AD169" s="171"/>
      <c r="AE169" s="10">
        <v>45625</v>
      </c>
      <c r="AF169" s="18">
        <v>45630</v>
      </c>
      <c r="AG169" s="48" t="s">
        <v>1001</v>
      </c>
      <c r="AH169" s="13"/>
      <c r="AI169" s="23"/>
      <c r="AJ169" s="13"/>
      <c r="AK169" s="70"/>
      <c r="AL169" s="23"/>
      <c r="AM169" s="13">
        <v>31.59</v>
      </c>
    </row>
    <row r="170" spans="1:39" ht="14.45" customHeight="1" x14ac:dyDescent="0.45">
      <c r="A170" s="80">
        <v>169</v>
      </c>
      <c r="B170" s="181" t="s">
        <v>1032</v>
      </c>
      <c r="C170" s="181" t="s">
        <v>1030</v>
      </c>
      <c r="D170" s="48" t="s">
        <v>671</v>
      </c>
      <c r="E170" s="18" t="s">
        <v>650</v>
      </c>
      <c r="F170" s="10" t="s">
        <v>24</v>
      </c>
      <c r="G170" s="20" t="s">
        <v>1033</v>
      </c>
      <c r="H170" s="20" t="s">
        <v>1034</v>
      </c>
      <c r="I170" s="19" t="s">
        <v>504</v>
      </c>
      <c r="J170" s="42" t="s">
        <v>78</v>
      </c>
      <c r="K170" s="83">
        <v>10017.800000000003</v>
      </c>
      <c r="L170" s="84">
        <v>26048</v>
      </c>
      <c r="M170" s="83">
        <v>61.47</v>
      </c>
      <c r="N170" s="83">
        <f t="shared" si="94"/>
        <v>61.46730537791727</v>
      </c>
      <c r="O170" s="85">
        <v>160</v>
      </c>
      <c r="P170" s="10" t="s">
        <v>31</v>
      </c>
      <c r="Q170" s="15">
        <v>253</v>
      </c>
      <c r="R170" s="10">
        <v>45633</v>
      </c>
      <c r="S170" s="45">
        <f t="shared" si="95"/>
        <v>1.1091408169533168</v>
      </c>
      <c r="T170" s="17">
        <f t="shared" si="85"/>
        <v>28890.899999999998</v>
      </c>
      <c r="U170" s="56">
        <f t="shared" si="92"/>
        <v>5569.8900000000012</v>
      </c>
      <c r="V170" s="56">
        <f t="shared" si="93"/>
        <v>1008192.3</v>
      </c>
      <c r="W170" s="19" t="s">
        <v>1036</v>
      </c>
      <c r="X170" s="10">
        <v>45622</v>
      </c>
      <c r="Y170" s="130" t="s">
        <v>54</v>
      </c>
      <c r="Z170" s="130" t="s">
        <v>1105</v>
      </c>
      <c r="AA170" s="130"/>
      <c r="AB170" s="130">
        <v>31208</v>
      </c>
      <c r="AC170" s="130"/>
      <c r="AD170" s="169" t="s">
        <v>1032</v>
      </c>
      <c r="AE170" s="10">
        <v>45629</v>
      </c>
      <c r="AF170" s="18">
        <v>45633</v>
      </c>
      <c r="AG170" s="48" t="s">
        <v>1001</v>
      </c>
      <c r="AH170" s="13"/>
      <c r="AI170" s="23"/>
      <c r="AJ170" s="13"/>
      <c r="AK170" s="70"/>
      <c r="AL170" s="23"/>
      <c r="AM170" s="13">
        <v>31.59</v>
      </c>
    </row>
    <row r="171" spans="1:39" ht="14.45" customHeight="1" x14ac:dyDescent="0.45">
      <c r="A171" s="80">
        <v>170</v>
      </c>
      <c r="B171" s="182"/>
      <c r="C171" s="182"/>
      <c r="D171" s="48" t="s">
        <v>671</v>
      </c>
      <c r="E171" s="18" t="s">
        <v>650</v>
      </c>
      <c r="F171" s="10" t="s">
        <v>24</v>
      </c>
      <c r="G171" s="20" t="s">
        <v>1035</v>
      </c>
      <c r="H171" s="20" t="s">
        <v>1038</v>
      </c>
      <c r="I171" s="19" t="s">
        <v>506</v>
      </c>
      <c r="J171" s="42" t="s">
        <v>28</v>
      </c>
      <c r="K171" s="83">
        <v>9589.5</v>
      </c>
      <c r="L171" s="84">
        <v>26144</v>
      </c>
      <c r="M171" s="83">
        <v>61.69</v>
      </c>
      <c r="N171" s="83">
        <f t="shared" si="94"/>
        <v>61.693843358425561</v>
      </c>
      <c r="O171" s="85">
        <v>154</v>
      </c>
      <c r="P171" s="10" t="s">
        <v>31</v>
      </c>
      <c r="Q171" s="15">
        <v>254</v>
      </c>
      <c r="R171" s="10">
        <v>45633</v>
      </c>
      <c r="S171" s="45">
        <f t="shared" si="95"/>
        <v>1.1090231028151774</v>
      </c>
      <c r="T171" s="17">
        <f t="shared" si="85"/>
        <v>28994.3</v>
      </c>
      <c r="U171" s="56">
        <f t="shared" si="92"/>
        <v>5508.2000000000016</v>
      </c>
      <c r="V171" s="56">
        <f t="shared" si="93"/>
        <v>998602.8</v>
      </c>
      <c r="W171" s="19" t="s">
        <v>1039</v>
      </c>
      <c r="X171" s="10">
        <v>45622</v>
      </c>
      <c r="Y171" s="130" t="s">
        <v>54</v>
      </c>
      <c r="Z171" s="130" t="s">
        <v>1106</v>
      </c>
      <c r="AA171" s="130"/>
      <c r="AB171" s="130">
        <v>31211</v>
      </c>
      <c r="AC171" s="130"/>
      <c r="AD171" s="170"/>
      <c r="AE171" s="10">
        <v>45629</v>
      </c>
      <c r="AF171" s="18">
        <v>45633</v>
      </c>
      <c r="AG171" s="48" t="s">
        <v>1001</v>
      </c>
      <c r="AH171" s="13"/>
      <c r="AI171" s="23"/>
      <c r="AJ171" s="13"/>
      <c r="AK171" s="70"/>
      <c r="AL171" s="23"/>
      <c r="AM171" s="13">
        <v>31.59</v>
      </c>
    </row>
    <row r="172" spans="1:39" ht="14.45" customHeight="1" x14ac:dyDescent="0.45">
      <c r="A172" s="80">
        <v>171</v>
      </c>
      <c r="B172" s="182"/>
      <c r="C172" s="182"/>
      <c r="D172" s="48" t="s">
        <v>671</v>
      </c>
      <c r="E172" s="18" t="s">
        <v>650</v>
      </c>
      <c r="F172" s="10" t="s">
        <v>24</v>
      </c>
      <c r="G172" s="20" t="s">
        <v>1040</v>
      </c>
      <c r="H172" s="20" t="s">
        <v>1041</v>
      </c>
      <c r="I172" s="19" t="s">
        <v>504</v>
      </c>
      <c r="J172" s="42" t="s">
        <v>218</v>
      </c>
      <c r="K172" s="83">
        <v>10004.299999999997</v>
      </c>
      <c r="L172" s="84">
        <v>25784</v>
      </c>
      <c r="M172" s="83">
        <v>60.84</v>
      </c>
      <c r="N172" s="83">
        <f t="shared" si="94"/>
        <v>60.844325931519457</v>
      </c>
      <c r="O172" s="85">
        <v>177</v>
      </c>
      <c r="P172" s="10" t="s">
        <v>31</v>
      </c>
      <c r="Q172" s="15">
        <v>255</v>
      </c>
      <c r="R172" s="10">
        <v>45633</v>
      </c>
      <c r="S172" s="45">
        <f t="shared" si="95"/>
        <v>1.1326093701520323</v>
      </c>
      <c r="T172" s="17">
        <f>+M172*480</f>
        <v>29203.200000000001</v>
      </c>
      <c r="U172" s="56">
        <f t="shared" si="92"/>
        <v>5447.3600000000015</v>
      </c>
      <c r="V172" s="56">
        <f t="shared" si="93"/>
        <v>988598.5</v>
      </c>
      <c r="W172" s="19" t="s">
        <v>1037</v>
      </c>
      <c r="X172" s="10">
        <v>45622</v>
      </c>
      <c r="Y172" s="130" t="s">
        <v>54</v>
      </c>
      <c r="Z172" s="130" t="s">
        <v>1107</v>
      </c>
      <c r="AA172" s="130"/>
      <c r="AB172" s="130">
        <v>31212</v>
      </c>
      <c r="AC172" s="130"/>
      <c r="AD172" s="170"/>
      <c r="AE172" s="10">
        <v>45629</v>
      </c>
      <c r="AF172" s="18">
        <v>45633</v>
      </c>
      <c r="AG172" s="48" t="s">
        <v>1029</v>
      </c>
      <c r="AH172" s="13"/>
      <c r="AI172" s="23"/>
      <c r="AJ172" s="13"/>
      <c r="AK172" s="70"/>
      <c r="AL172" s="23"/>
      <c r="AM172" s="13">
        <v>31.59</v>
      </c>
    </row>
    <row r="173" spans="1:39" ht="15.75" customHeight="1" x14ac:dyDescent="0.45">
      <c r="A173" s="80">
        <v>172</v>
      </c>
      <c r="B173" s="183"/>
      <c r="C173" s="183"/>
      <c r="D173" s="48" t="s">
        <v>671</v>
      </c>
      <c r="E173" s="18" t="s">
        <v>650</v>
      </c>
      <c r="F173" s="10" t="s">
        <v>24</v>
      </c>
      <c r="G173" s="20" t="s">
        <v>1043</v>
      </c>
      <c r="H173" s="20" t="s">
        <v>1044</v>
      </c>
      <c r="I173" s="19" t="s">
        <v>504</v>
      </c>
      <c r="J173" s="42" t="s">
        <v>78</v>
      </c>
      <c r="K173" s="83">
        <v>9793.8000000000029</v>
      </c>
      <c r="L173" s="84">
        <v>26112</v>
      </c>
      <c r="M173" s="83">
        <v>61.62</v>
      </c>
      <c r="N173" s="83">
        <f t="shared" ref="N173:N176" si="96">+L173/423.77</f>
        <v>61.618330698256131</v>
      </c>
      <c r="O173" s="85">
        <v>156</v>
      </c>
      <c r="P173" s="10" t="s">
        <v>31</v>
      </c>
      <c r="Q173" s="15">
        <v>256</v>
      </c>
      <c r="R173" s="10">
        <v>45633</v>
      </c>
      <c r="S173" s="45">
        <f t="shared" ref="S173:S176" si="97">+T173/L173</f>
        <v>1.132720588235294</v>
      </c>
      <c r="T173" s="17">
        <f t="shared" ref="T173:T177" si="98">+M173*480</f>
        <v>29577.599999999999</v>
      </c>
      <c r="U173" s="56">
        <f t="shared" si="92"/>
        <v>5385.7400000000016</v>
      </c>
      <c r="V173" s="56">
        <f t="shared" si="93"/>
        <v>978804.7</v>
      </c>
      <c r="W173" s="19" t="s">
        <v>1042</v>
      </c>
      <c r="X173" s="10">
        <v>45631</v>
      </c>
      <c r="Y173" s="130" t="s">
        <v>54</v>
      </c>
      <c r="Z173" s="130" t="s">
        <v>1108</v>
      </c>
      <c r="AA173" s="130"/>
      <c r="AB173" s="130">
        <v>31214</v>
      </c>
      <c r="AC173" s="130"/>
      <c r="AD173" s="171"/>
      <c r="AE173" s="10">
        <v>45631</v>
      </c>
      <c r="AF173" s="18">
        <v>45633</v>
      </c>
      <c r="AG173" s="48" t="s">
        <v>1029</v>
      </c>
      <c r="AH173" s="13"/>
      <c r="AI173" s="23"/>
      <c r="AJ173" s="13"/>
      <c r="AK173" s="70"/>
      <c r="AL173" s="23"/>
      <c r="AM173" s="13">
        <v>31.59</v>
      </c>
    </row>
    <row r="174" spans="1:39" ht="14.45" customHeight="1" x14ac:dyDescent="0.45">
      <c r="A174" s="80">
        <v>173</v>
      </c>
      <c r="B174" s="178" t="s">
        <v>1054</v>
      </c>
      <c r="C174" s="178" t="s">
        <v>1053</v>
      </c>
      <c r="D174" s="48" t="s">
        <v>671</v>
      </c>
      <c r="E174" s="18" t="s">
        <v>650</v>
      </c>
      <c r="F174" s="10" t="s">
        <v>24</v>
      </c>
      <c r="G174" s="20" t="s">
        <v>1055</v>
      </c>
      <c r="H174" s="20" t="s">
        <v>1056</v>
      </c>
      <c r="I174" s="19" t="s">
        <v>504</v>
      </c>
      <c r="J174" s="42" t="s">
        <v>270</v>
      </c>
      <c r="K174" s="83">
        <v>9864.899999999996</v>
      </c>
      <c r="L174" s="84">
        <v>26144</v>
      </c>
      <c r="M174" s="83">
        <v>61.69</v>
      </c>
      <c r="N174" s="83">
        <f t="shared" si="96"/>
        <v>61.693843358425561</v>
      </c>
      <c r="O174" s="85">
        <v>152</v>
      </c>
      <c r="P174" s="10" t="s">
        <v>31</v>
      </c>
      <c r="Q174" s="15">
        <v>257</v>
      </c>
      <c r="R174" s="10">
        <v>45640</v>
      </c>
      <c r="S174" s="45">
        <f t="shared" si="97"/>
        <v>1.1326193390452874</v>
      </c>
      <c r="T174" s="17">
        <f t="shared" si="98"/>
        <v>29611.199999999997</v>
      </c>
      <c r="U174" s="56">
        <f t="shared" ref="U174:U177" si="99">+U173-M174</f>
        <v>5324.050000000002</v>
      </c>
      <c r="V174" s="56">
        <f t="shared" ref="V174:V177" si="100">+V173-K174</f>
        <v>968939.79999999993</v>
      </c>
      <c r="W174" s="19" t="s">
        <v>1060</v>
      </c>
      <c r="X174" s="10">
        <v>45636</v>
      </c>
      <c r="Y174" s="130" t="s">
        <v>54</v>
      </c>
      <c r="Z174" s="130" t="s">
        <v>1061</v>
      </c>
      <c r="AA174" s="130"/>
      <c r="AB174" s="130">
        <v>31215</v>
      </c>
      <c r="AC174" s="130"/>
      <c r="AD174" s="169" t="s">
        <v>1054</v>
      </c>
      <c r="AE174" s="10">
        <v>45636</v>
      </c>
      <c r="AF174" s="18">
        <v>45640</v>
      </c>
      <c r="AG174" s="48" t="s">
        <v>1029</v>
      </c>
      <c r="AH174" s="13"/>
      <c r="AI174" s="23"/>
      <c r="AJ174" s="13"/>
      <c r="AK174" s="70"/>
      <c r="AL174" s="23"/>
      <c r="AM174" s="13">
        <v>31.59</v>
      </c>
    </row>
    <row r="175" spans="1:39" ht="14.45" customHeight="1" x14ac:dyDescent="0.45">
      <c r="A175" s="80">
        <v>174</v>
      </c>
      <c r="B175" s="179"/>
      <c r="C175" s="179"/>
      <c r="D175" s="48" t="s">
        <v>671</v>
      </c>
      <c r="E175" s="18" t="s">
        <v>650</v>
      </c>
      <c r="F175" s="10" t="s">
        <v>24</v>
      </c>
      <c r="G175" s="20" t="s">
        <v>1057</v>
      </c>
      <c r="H175" s="20" t="s">
        <v>1058</v>
      </c>
      <c r="I175" s="19" t="s">
        <v>1059</v>
      </c>
      <c r="J175" s="42" t="s">
        <v>746</v>
      </c>
      <c r="K175" s="83">
        <v>8638.5</v>
      </c>
      <c r="L175" s="84">
        <v>26104</v>
      </c>
      <c r="M175" s="83">
        <v>61.6</v>
      </c>
      <c r="N175" s="83">
        <f t="shared" si="96"/>
        <v>61.599452533213771</v>
      </c>
      <c r="O175" s="85">
        <v>154</v>
      </c>
      <c r="P175" s="10" t="s">
        <v>31</v>
      </c>
      <c r="Q175" s="15">
        <v>258</v>
      </c>
      <c r="R175" s="10">
        <v>45640</v>
      </c>
      <c r="S175" s="45">
        <f t="shared" si="97"/>
        <v>1.1326999693533557</v>
      </c>
      <c r="T175" s="17">
        <f t="shared" si="98"/>
        <v>29568</v>
      </c>
      <c r="U175" s="56">
        <f t="shared" si="99"/>
        <v>5262.4500000000016</v>
      </c>
      <c r="V175" s="56">
        <f t="shared" si="100"/>
        <v>960301.29999999993</v>
      </c>
      <c r="W175" s="19" t="s">
        <v>1065</v>
      </c>
      <c r="X175" s="10">
        <v>45636</v>
      </c>
      <c r="Y175" s="130" t="s">
        <v>54</v>
      </c>
      <c r="Z175" s="130" t="s">
        <v>1062</v>
      </c>
      <c r="AA175" s="130"/>
      <c r="AB175" s="130">
        <v>31216</v>
      </c>
      <c r="AC175" s="130"/>
      <c r="AD175" s="170"/>
      <c r="AE175" s="10">
        <v>45636</v>
      </c>
      <c r="AF175" s="18">
        <v>45640</v>
      </c>
      <c r="AG175" s="48" t="s">
        <v>1029</v>
      </c>
      <c r="AH175" s="13"/>
      <c r="AI175" s="23"/>
      <c r="AJ175" s="13"/>
      <c r="AK175" s="70"/>
      <c r="AL175" s="23"/>
      <c r="AM175" s="13">
        <v>31.59</v>
      </c>
    </row>
    <row r="176" spans="1:39" ht="14.45" customHeight="1" x14ac:dyDescent="0.45">
      <c r="A176" s="80">
        <v>175</v>
      </c>
      <c r="B176" s="179"/>
      <c r="C176" s="179"/>
      <c r="D176" s="48" t="s">
        <v>671</v>
      </c>
      <c r="E176" s="18" t="s">
        <v>650</v>
      </c>
      <c r="F176" s="10" t="s">
        <v>24</v>
      </c>
      <c r="G176" s="20" t="s">
        <v>1068</v>
      </c>
      <c r="H176" s="20" t="s">
        <v>1069</v>
      </c>
      <c r="I176" s="19" t="s">
        <v>504</v>
      </c>
      <c r="J176" s="42" t="s">
        <v>50</v>
      </c>
      <c r="K176" s="83">
        <v>9870</v>
      </c>
      <c r="L176" s="84">
        <v>26112</v>
      </c>
      <c r="M176" s="83">
        <v>61.62</v>
      </c>
      <c r="N176" s="83">
        <f t="shared" si="96"/>
        <v>61.618330698256131</v>
      </c>
      <c r="O176" s="85">
        <v>156</v>
      </c>
      <c r="P176" s="10" t="s">
        <v>31</v>
      </c>
      <c r="Q176" s="15">
        <v>259</v>
      </c>
      <c r="R176" s="10">
        <v>45640</v>
      </c>
      <c r="S176" s="45">
        <f t="shared" si="97"/>
        <v>1.132720588235294</v>
      </c>
      <c r="T176" s="17">
        <f t="shared" si="98"/>
        <v>29577.599999999999</v>
      </c>
      <c r="U176" s="56">
        <f t="shared" si="99"/>
        <v>5200.8300000000017</v>
      </c>
      <c r="V176" s="56">
        <f t="shared" si="100"/>
        <v>950431.29999999993</v>
      </c>
      <c r="W176" s="19" t="s">
        <v>1066</v>
      </c>
      <c r="X176" s="10">
        <v>45636</v>
      </c>
      <c r="Y176" s="130" t="s">
        <v>54</v>
      </c>
      <c r="Z176" s="130" t="s">
        <v>1063</v>
      </c>
      <c r="AA176" s="130"/>
      <c r="AB176" s="130">
        <v>31217</v>
      </c>
      <c r="AC176" s="130"/>
      <c r="AD176" s="170"/>
      <c r="AE176" s="10">
        <v>45637</v>
      </c>
      <c r="AF176" s="18">
        <v>45640</v>
      </c>
      <c r="AG176" s="48" t="s">
        <v>1051</v>
      </c>
      <c r="AH176" s="13"/>
      <c r="AI176" s="23"/>
      <c r="AJ176" s="13"/>
      <c r="AK176" s="70"/>
      <c r="AL176" s="23"/>
      <c r="AM176" s="13">
        <v>31.59</v>
      </c>
    </row>
    <row r="177" spans="1:39" ht="14.45" customHeight="1" x14ac:dyDescent="0.45">
      <c r="A177" s="80">
        <v>176</v>
      </c>
      <c r="B177" s="180"/>
      <c r="C177" s="180"/>
      <c r="D177" s="48" t="s">
        <v>671</v>
      </c>
      <c r="E177" s="18" t="s">
        <v>650</v>
      </c>
      <c r="F177" s="10" t="s">
        <v>24</v>
      </c>
      <c r="G177" s="20" t="s">
        <v>1070</v>
      </c>
      <c r="H177" s="20" t="s">
        <v>1071</v>
      </c>
      <c r="I177" s="19" t="s">
        <v>504</v>
      </c>
      <c r="J177" s="42" t="s">
        <v>28</v>
      </c>
      <c r="K177" s="83">
        <v>9852.9</v>
      </c>
      <c r="L177" s="84">
        <v>26056</v>
      </c>
      <c r="M177" s="83">
        <v>61.49</v>
      </c>
      <c r="N177" s="83">
        <f t="shared" ref="N177:N181" si="101">+L177/423.77</f>
        <v>61.48618354295963</v>
      </c>
      <c r="O177" s="85">
        <v>153</v>
      </c>
      <c r="P177" s="10" t="s">
        <v>31</v>
      </c>
      <c r="Q177" s="15">
        <v>260</v>
      </c>
      <c r="R177" s="10">
        <v>45640</v>
      </c>
      <c r="S177" s="45">
        <f t="shared" ref="S177:S181" si="102">+T177/L177</f>
        <v>1.1327602087810869</v>
      </c>
      <c r="T177" s="17">
        <f t="shared" si="98"/>
        <v>29515.200000000001</v>
      </c>
      <c r="U177" s="56">
        <f t="shared" si="99"/>
        <v>5139.340000000002</v>
      </c>
      <c r="V177" s="56">
        <f t="shared" si="100"/>
        <v>940578.39999999991</v>
      </c>
      <c r="W177" s="19" t="s">
        <v>1067</v>
      </c>
      <c r="X177" s="10">
        <v>45636</v>
      </c>
      <c r="Y177" s="130" t="s">
        <v>54</v>
      </c>
      <c r="Z177" s="130" t="s">
        <v>1064</v>
      </c>
      <c r="AA177" s="130"/>
      <c r="AB177" s="130">
        <v>31218</v>
      </c>
      <c r="AC177" s="130"/>
      <c r="AD177" s="171"/>
      <c r="AE177" s="10">
        <v>45638</v>
      </c>
      <c r="AF177" s="18">
        <v>45640</v>
      </c>
      <c r="AG177" s="48" t="s">
        <v>1051</v>
      </c>
      <c r="AH177" s="13"/>
      <c r="AI177" s="23"/>
      <c r="AJ177" s="13"/>
      <c r="AK177" s="70"/>
      <c r="AL177" s="23"/>
      <c r="AM177" s="13">
        <v>31.59</v>
      </c>
    </row>
    <row r="178" spans="1:39" ht="14.45" customHeight="1" x14ac:dyDescent="0.45">
      <c r="A178" s="80">
        <v>177</v>
      </c>
      <c r="B178" s="175" t="s">
        <v>1078</v>
      </c>
      <c r="C178" s="159" t="s">
        <v>1079</v>
      </c>
      <c r="D178" s="119" t="s">
        <v>671</v>
      </c>
      <c r="E178" s="18" t="s">
        <v>1076</v>
      </c>
      <c r="F178" s="18" t="s">
        <v>1077</v>
      </c>
      <c r="G178" s="120" t="s">
        <v>1081</v>
      </c>
      <c r="H178" s="20" t="s">
        <v>1082</v>
      </c>
      <c r="I178" s="19" t="s">
        <v>1080</v>
      </c>
      <c r="J178" s="42" t="s">
        <v>1083</v>
      </c>
      <c r="K178" s="83">
        <v>8582</v>
      </c>
      <c r="L178" s="84">
        <v>26024</v>
      </c>
      <c r="M178" s="83">
        <v>61.41</v>
      </c>
      <c r="N178" s="83">
        <f t="shared" si="101"/>
        <v>61.410670882790193</v>
      </c>
      <c r="O178" s="85">
        <v>154</v>
      </c>
      <c r="P178" s="10" t="s">
        <v>31</v>
      </c>
      <c r="Q178" s="15">
        <v>261</v>
      </c>
      <c r="R178" s="10">
        <v>45652</v>
      </c>
      <c r="S178" s="45">
        <f t="shared" si="102"/>
        <v>0.3303642791269597</v>
      </c>
      <c r="T178" s="17">
        <f>+M178*140</f>
        <v>8597.4</v>
      </c>
      <c r="U178" s="56">
        <f t="shared" ref="U178:U180" si="103">+U177-M178</f>
        <v>5077.9300000000021</v>
      </c>
      <c r="V178" s="56">
        <f t="shared" ref="V178:V180" si="104">+V177-K178</f>
        <v>931996.39999999991</v>
      </c>
      <c r="W178" s="19" t="s">
        <v>1084</v>
      </c>
      <c r="X178" s="10">
        <v>45642</v>
      </c>
      <c r="Y178" s="130" t="s">
        <v>54</v>
      </c>
      <c r="Z178" s="130" t="s">
        <v>1158</v>
      </c>
      <c r="AA178" s="130"/>
      <c r="AB178" s="130"/>
      <c r="AC178" s="130"/>
      <c r="AD178" s="169" t="s">
        <v>1110</v>
      </c>
      <c r="AE178" s="10">
        <v>45643</v>
      </c>
      <c r="AF178" s="18">
        <v>45652</v>
      </c>
      <c r="AG178" s="48" t="s">
        <v>1051</v>
      </c>
      <c r="AH178" s="13"/>
      <c r="AI178" s="23"/>
      <c r="AJ178" s="13"/>
      <c r="AK178" s="70"/>
      <c r="AL178" s="23"/>
      <c r="AM178" s="13">
        <v>31.59</v>
      </c>
    </row>
    <row r="179" spans="1:39" ht="14.45" customHeight="1" x14ac:dyDescent="0.45">
      <c r="A179" s="80">
        <v>178</v>
      </c>
      <c r="B179" s="176"/>
      <c r="C179" s="160"/>
      <c r="D179" s="48" t="s">
        <v>671</v>
      </c>
      <c r="E179" s="18" t="s">
        <v>1076</v>
      </c>
      <c r="F179" s="18" t="s">
        <v>1077</v>
      </c>
      <c r="G179" s="20" t="s">
        <v>1089</v>
      </c>
      <c r="H179" s="20" t="s">
        <v>1088</v>
      </c>
      <c r="I179" s="19" t="s">
        <v>506</v>
      </c>
      <c r="J179" s="42" t="s">
        <v>1090</v>
      </c>
      <c r="K179" s="83">
        <v>9712.5</v>
      </c>
      <c r="L179" s="84">
        <v>26256</v>
      </c>
      <c r="M179" s="83">
        <v>61.96</v>
      </c>
      <c r="N179" s="83">
        <f t="shared" si="101"/>
        <v>61.958137669018576</v>
      </c>
      <c r="O179" s="85">
        <v>152</v>
      </c>
      <c r="P179" s="10" t="s">
        <v>31</v>
      </c>
      <c r="Q179" s="15">
        <v>262</v>
      </c>
      <c r="R179" s="10">
        <v>45652</v>
      </c>
      <c r="S179" s="45">
        <f t="shared" si="102"/>
        <v>0.33037781840341252</v>
      </c>
      <c r="T179" s="17">
        <f t="shared" ref="T179:T183" si="105">+M179*140</f>
        <v>8674.4</v>
      </c>
      <c r="U179" s="56">
        <f t="shared" si="103"/>
        <v>5015.9700000000021</v>
      </c>
      <c r="V179" s="56">
        <f t="shared" si="104"/>
        <v>922283.89999999991</v>
      </c>
      <c r="W179" s="19" t="s">
        <v>1085</v>
      </c>
      <c r="X179" s="10">
        <v>45642</v>
      </c>
      <c r="Y179" s="130" t="s">
        <v>54</v>
      </c>
      <c r="Z179" s="130" t="s">
        <v>1159</v>
      </c>
      <c r="AA179" s="130"/>
      <c r="AB179" s="130"/>
      <c r="AC179" s="130"/>
      <c r="AD179" s="170"/>
      <c r="AE179" s="10">
        <v>45643</v>
      </c>
      <c r="AF179" s="18">
        <v>45652</v>
      </c>
      <c r="AG179" s="48" t="s">
        <v>1051</v>
      </c>
      <c r="AH179" s="13"/>
      <c r="AI179" s="23"/>
      <c r="AJ179" s="13"/>
      <c r="AK179" s="70"/>
      <c r="AL179" s="23"/>
      <c r="AM179" s="13">
        <v>31.59</v>
      </c>
    </row>
    <row r="180" spans="1:39" ht="14.45" customHeight="1" x14ac:dyDescent="0.45">
      <c r="A180" s="80">
        <v>179</v>
      </c>
      <c r="B180" s="176"/>
      <c r="C180" s="160"/>
      <c r="D180" s="48" t="s">
        <v>671</v>
      </c>
      <c r="E180" s="18" t="s">
        <v>1076</v>
      </c>
      <c r="F180" s="18" t="s">
        <v>1077</v>
      </c>
      <c r="G180" s="20" t="s">
        <v>1091</v>
      </c>
      <c r="H180" s="20" t="s">
        <v>1092</v>
      </c>
      <c r="I180" s="19" t="s">
        <v>504</v>
      </c>
      <c r="J180" s="42" t="s">
        <v>1090</v>
      </c>
      <c r="K180" s="83">
        <v>10059.299999999997</v>
      </c>
      <c r="L180" s="84">
        <v>26144</v>
      </c>
      <c r="M180" s="83">
        <v>61.69</v>
      </c>
      <c r="N180" s="83">
        <f t="shared" si="101"/>
        <v>61.693843358425561</v>
      </c>
      <c r="O180" s="85">
        <v>152</v>
      </c>
      <c r="P180" s="10" t="s">
        <v>31</v>
      </c>
      <c r="Q180" s="15">
        <v>263</v>
      </c>
      <c r="R180" s="10">
        <v>45652</v>
      </c>
      <c r="S180" s="45">
        <f t="shared" si="102"/>
        <v>0.33034730722154226</v>
      </c>
      <c r="T180" s="17">
        <f t="shared" si="105"/>
        <v>8636.6</v>
      </c>
      <c r="U180" s="56">
        <f t="shared" si="103"/>
        <v>4954.2800000000025</v>
      </c>
      <c r="V180" s="56">
        <f t="shared" si="104"/>
        <v>912224.59999999986</v>
      </c>
      <c r="W180" s="19" t="s">
        <v>1086</v>
      </c>
      <c r="X180" s="10">
        <v>45642</v>
      </c>
      <c r="Y180" s="130" t="s">
        <v>54</v>
      </c>
      <c r="Z180" s="130" t="s">
        <v>1160</v>
      </c>
      <c r="AA180" s="130"/>
      <c r="AB180" s="130"/>
      <c r="AC180" s="130"/>
      <c r="AD180" s="170"/>
      <c r="AE180" s="10">
        <v>45644</v>
      </c>
      <c r="AF180" s="18">
        <v>45652</v>
      </c>
      <c r="AG180" s="48" t="s">
        <v>1051</v>
      </c>
      <c r="AH180" s="13"/>
      <c r="AI180" s="23"/>
      <c r="AJ180" s="13"/>
      <c r="AK180" s="70"/>
      <c r="AL180" s="23"/>
      <c r="AM180" s="13">
        <v>31.59</v>
      </c>
    </row>
    <row r="181" spans="1:39" ht="14.45" customHeight="1" x14ac:dyDescent="0.45">
      <c r="A181" s="80">
        <v>180</v>
      </c>
      <c r="B181" s="176"/>
      <c r="C181" s="160"/>
      <c r="D181" s="48" t="s">
        <v>671</v>
      </c>
      <c r="E181" s="18" t="s">
        <v>1076</v>
      </c>
      <c r="F181" s="18" t="s">
        <v>1077</v>
      </c>
      <c r="G181" s="20" t="s">
        <v>1093</v>
      </c>
      <c r="H181" s="20" t="s">
        <v>1094</v>
      </c>
      <c r="I181" s="19" t="s">
        <v>972</v>
      </c>
      <c r="J181" s="42" t="s">
        <v>908</v>
      </c>
      <c r="K181" s="83">
        <v>9616.9000000000015</v>
      </c>
      <c r="L181" s="84">
        <v>25472</v>
      </c>
      <c r="M181" s="83">
        <v>60.11</v>
      </c>
      <c r="N181" s="83">
        <f t="shared" si="101"/>
        <v>60.108077494867501</v>
      </c>
      <c r="O181" s="85">
        <v>163</v>
      </c>
      <c r="P181" s="10" t="s">
        <v>31</v>
      </c>
      <c r="Q181" s="15">
        <v>264</v>
      </c>
      <c r="R181" s="10">
        <v>45652</v>
      </c>
      <c r="S181" s="45">
        <f t="shared" si="102"/>
        <v>0.33037845477386935</v>
      </c>
      <c r="T181" s="17">
        <f t="shared" si="105"/>
        <v>8415.4</v>
      </c>
      <c r="U181" s="56">
        <f t="shared" ref="U181:U186" si="106">+U180-M181</f>
        <v>4894.1700000000028</v>
      </c>
      <c r="V181" s="56">
        <f t="shared" ref="V181:V186" si="107">+V180-K181</f>
        <v>902607.69999999984</v>
      </c>
      <c r="W181" s="19" t="s">
        <v>1087</v>
      </c>
      <c r="X181" s="10">
        <v>45642</v>
      </c>
      <c r="Y181" s="130" t="s">
        <v>54</v>
      </c>
      <c r="Z181" s="130" t="s">
        <v>1161</v>
      </c>
      <c r="AA181" s="130"/>
      <c r="AB181" s="130"/>
      <c r="AC181" s="130"/>
      <c r="AD181" s="170"/>
      <c r="AE181" s="10">
        <v>45645</v>
      </c>
      <c r="AF181" s="18">
        <v>45652</v>
      </c>
      <c r="AG181" s="48" t="s">
        <v>1075</v>
      </c>
      <c r="AH181" s="13"/>
      <c r="AI181" s="23"/>
      <c r="AJ181" s="13"/>
      <c r="AK181" s="70"/>
      <c r="AL181" s="23"/>
      <c r="AM181" s="13">
        <v>31.59</v>
      </c>
    </row>
    <row r="182" spans="1:39" ht="14.45" customHeight="1" x14ac:dyDescent="0.45">
      <c r="A182" s="80">
        <v>181</v>
      </c>
      <c r="B182" s="177"/>
      <c r="C182" s="161"/>
      <c r="D182" s="48" t="s">
        <v>671</v>
      </c>
      <c r="E182" s="18" t="s">
        <v>1076</v>
      </c>
      <c r="F182" s="18" t="s">
        <v>1077</v>
      </c>
      <c r="G182" s="20" t="s">
        <v>1099</v>
      </c>
      <c r="H182" s="20" t="s">
        <v>1101</v>
      </c>
      <c r="I182" s="19" t="s">
        <v>504</v>
      </c>
      <c r="J182" s="42" t="s">
        <v>28</v>
      </c>
      <c r="K182" s="83">
        <v>10004.99</v>
      </c>
      <c r="L182" s="84">
        <v>25816</v>
      </c>
      <c r="M182" s="83">
        <v>60.92</v>
      </c>
      <c r="N182" s="83">
        <f t="shared" ref="N182" si="108">+L182/423.77</f>
        <v>60.919838591688894</v>
      </c>
      <c r="O182" s="85">
        <v>153</v>
      </c>
      <c r="P182" s="10" t="s">
        <v>31</v>
      </c>
      <c r="Q182" s="15">
        <v>265</v>
      </c>
      <c r="R182" s="10">
        <v>45652</v>
      </c>
      <c r="S182" s="45">
        <f t="shared" ref="S182:S194" si="109">+T182/L182</f>
        <v>0.33036876355748379</v>
      </c>
      <c r="T182" s="17">
        <f t="shared" si="105"/>
        <v>8528.8000000000011</v>
      </c>
      <c r="U182" s="56">
        <f t="shared" si="106"/>
        <v>4833.2500000000027</v>
      </c>
      <c r="V182" s="56">
        <f t="shared" si="107"/>
        <v>892602.70999999985</v>
      </c>
      <c r="W182" s="19" t="s">
        <v>1098</v>
      </c>
      <c r="X182" s="10">
        <v>45647</v>
      </c>
      <c r="Y182" s="130" t="s">
        <v>54</v>
      </c>
      <c r="Z182" s="130" t="s">
        <v>1162</v>
      </c>
      <c r="AA182" s="130"/>
      <c r="AB182" s="130"/>
      <c r="AC182" s="130"/>
      <c r="AD182" s="171"/>
      <c r="AE182" s="10">
        <v>45649</v>
      </c>
      <c r="AF182" s="18">
        <v>45652</v>
      </c>
      <c r="AG182" s="48" t="s">
        <v>1075</v>
      </c>
      <c r="AH182" s="13"/>
      <c r="AI182" s="23"/>
      <c r="AJ182" s="13"/>
      <c r="AK182" s="70"/>
      <c r="AL182" s="23"/>
      <c r="AM182" s="13">
        <v>31.59</v>
      </c>
    </row>
    <row r="183" spans="1:39" x14ac:dyDescent="0.45">
      <c r="A183" s="80">
        <v>182</v>
      </c>
      <c r="B183" s="82" t="s">
        <v>1095</v>
      </c>
      <c r="C183" s="82" t="s">
        <v>1079</v>
      </c>
      <c r="D183" s="50" t="s">
        <v>47</v>
      </c>
      <c r="E183" s="18" t="s">
        <v>1076</v>
      </c>
      <c r="F183" s="18" t="s">
        <v>1077</v>
      </c>
      <c r="G183" s="20" t="s">
        <v>1097</v>
      </c>
      <c r="H183" s="20" t="s">
        <v>1096</v>
      </c>
      <c r="I183" s="20" t="s">
        <v>504</v>
      </c>
      <c r="J183" s="142" t="s">
        <v>1090</v>
      </c>
      <c r="K183" s="16">
        <v>11038.8</v>
      </c>
      <c r="L183" s="15">
        <v>26064</v>
      </c>
      <c r="M183" s="15">
        <v>61.51</v>
      </c>
      <c r="N183" s="16">
        <v>75</v>
      </c>
      <c r="O183" s="15">
        <v>158</v>
      </c>
      <c r="P183" s="10" t="s">
        <v>31</v>
      </c>
      <c r="Q183" s="15">
        <v>266</v>
      </c>
      <c r="R183" s="10">
        <v>45652</v>
      </c>
      <c r="S183" s="45">
        <f t="shared" si="109"/>
        <v>0.33039441375076734</v>
      </c>
      <c r="T183" s="17">
        <f t="shared" si="105"/>
        <v>8611.4</v>
      </c>
      <c r="U183" s="56">
        <f>+U182-N183</f>
        <v>4758.2500000000027</v>
      </c>
      <c r="V183" s="56">
        <f t="shared" si="107"/>
        <v>881563.9099999998</v>
      </c>
      <c r="W183" s="19" t="s">
        <v>1100</v>
      </c>
      <c r="X183" s="10">
        <v>45647</v>
      </c>
      <c r="Y183" s="130" t="s">
        <v>54</v>
      </c>
      <c r="Z183" s="130" t="s">
        <v>1163</v>
      </c>
      <c r="AA183" s="130"/>
      <c r="AB183" s="130"/>
      <c r="AC183" s="130"/>
      <c r="AD183" s="15" t="s">
        <v>1109</v>
      </c>
      <c r="AE183" s="10">
        <v>45647</v>
      </c>
      <c r="AF183" s="18">
        <v>45652</v>
      </c>
      <c r="AG183" s="50" t="s">
        <v>256</v>
      </c>
      <c r="AH183" s="13"/>
      <c r="AI183" s="20"/>
      <c r="AJ183" s="13"/>
      <c r="AK183" s="20"/>
      <c r="AL183" s="23"/>
      <c r="AM183" s="13">
        <v>31.59</v>
      </c>
    </row>
    <row r="184" spans="1:39" ht="14.45" customHeight="1" x14ac:dyDescent="0.45">
      <c r="A184" s="80">
        <v>183</v>
      </c>
      <c r="B184" s="167" t="s">
        <v>1112</v>
      </c>
      <c r="C184" s="168" t="s">
        <v>1113</v>
      </c>
      <c r="D184" s="119" t="s">
        <v>671</v>
      </c>
      <c r="E184" s="18" t="s">
        <v>1076</v>
      </c>
      <c r="F184" s="18" t="s">
        <v>1077</v>
      </c>
      <c r="G184" s="20" t="s">
        <v>1118</v>
      </c>
      <c r="H184" s="20" t="s">
        <v>1124</v>
      </c>
      <c r="I184" s="19" t="s">
        <v>1119</v>
      </c>
      <c r="J184" s="42" t="s">
        <v>28</v>
      </c>
      <c r="K184" s="83">
        <v>7749.2999999999993</v>
      </c>
      <c r="L184" s="84">
        <v>26048</v>
      </c>
      <c r="M184" s="83">
        <v>61.47</v>
      </c>
      <c r="N184" s="83">
        <f t="shared" ref="N184:N195" si="110">+L184/423.77</f>
        <v>61.46730537791727</v>
      </c>
      <c r="O184" s="85">
        <v>164</v>
      </c>
      <c r="P184" s="10" t="s">
        <v>31</v>
      </c>
      <c r="Q184" s="15">
        <v>267</v>
      </c>
      <c r="R184" s="10">
        <v>45663</v>
      </c>
      <c r="S184" s="45">
        <f t="shared" si="109"/>
        <v>1.1327395577395576</v>
      </c>
      <c r="T184" s="17">
        <f>+M184*480</f>
        <v>29505.599999999999</v>
      </c>
      <c r="U184" s="56">
        <f t="shared" si="106"/>
        <v>4696.7800000000025</v>
      </c>
      <c r="V184" s="56">
        <f t="shared" si="107"/>
        <v>873814.60999999975</v>
      </c>
      <c r="W184" s="19" t="s">
        <v>1114</v>
      </c>
      <c r="X184" s="10">
        <v>45653</v>
      </c>
      <c r="Y184" s="130" t="s">
        <v>54</v>
      </c>
      <c r="Z184" s="130" t="s">
        <v>1200</v>
      </c>
      <c r="AA184" s="130" t="s">
        <v>1186</v>
      </c>
      <c r="AB184" s="130">
        <v>33603</v>
      </c>
      <c r="AC184" s="130"/>
      <c r="AD184" s="169" t="s">
        <v>1129</v>
      </c>
      <c r="AE184" s="10">
        <v>45654</v>
      </c>
      <c r="AF184" s="10">
        <v>45663</v>
      </c>
      <c r="AG184" s="48" t="s">
        <v>1075</v>
      </c>
      <c r="AH184" s="13"/>
      <c r="AI184" s="23"/>
      <c r="AJ184" s="13"/>
      <c r="AK184" s="70"/>
      <c r="AL184" s="23"/>
      <c r="AM184" s="13">
        <v>31.59</v>
      </c>
    </row>
    <row r="185" spans="1:39" ht="14.45" customHeight="1" x14ac:dyDescent="0.45">
      <c r="A185" s="80">
        <v>184</v>
      </c>
      <c r="B185" s="167"/>
      <c r="C185" s="168"/>
      <c r="D185" s="48" t="s">
        <v>671</v>
      </c>
      <c r="E185" s="18" t="s">
        <v>1076</v>
      </c>
      <c r="F185" s="18" t="s">
        <v>1077</v>
      </c>
      <c r="G185" s="20" t="s">
        <v>1120</v>
      </c>
      <c r="H185" s="20" t="s">
        <v>1122</v>
      </c>
      <c r="I185" s="19" t="s">
        <v>504</v>
      </c>
      <c r="J185" s="42" t="s">
        <v>78</v>
      </c>
      <c r="K185" s="83">
        <v>10907.400000000003</v>
      </c>
      <c r="L185" s="84">
        <v>26144</v>
      </c>
      <c r="M185" s="83">
        <v>61.69</v>
      </c>
      <c r="N185" s="83">
        <f t="shared" si="110"/>
        <v>61.693843358425561</v>
      </c>
      <c r="O185" s="85">
        <v>152</v>
      </c>
      <c r="P185" s="10" t="s">
        <v>31</v>
      </c>
      <c r="Q185" s="15">
        <v>268</v>
      </c>
      <c r="R185" s="10">
        <v>45663</v>
      </c>
      <c r="S185" s="45">
        <f t="shared" si="109"/>
        <v>1.1326193390452874</v>
      </c>
      <c r="T185" s="17">
        <f t="shared" ref="T185:T195" si="111">+M185*480</f>
        <v>29611.199999999997</v>
      </c>
      <c r="U185" s="56">
        <f t="shared" si="106"/>
        <v>4635.0900000000029</v>
      </c>
      <c r="V185" s="56">
        <f t="shared" si="107"/>
        <v>862907.20999999973</v>
      </c>
      <c r="W185" s="19" t="s">
        <v>1115</v>
      </c>
      <c r="X185" s="10">
        <v>45653</v>
      </c>
      <c r="Y185" s="130" t="s">
        <v>54</v>
      </c>
      <c r="Z185" s="130" t="s">
        <v>1201</v>
      </c>
      <c r="AA185" s="130" t="s">
        <v>1187</v>
      </c>
      <c r="AB185" s="130">
        <v>33605</v>
      </c>
      <c r="AC185" s="130"/>
      <c r="AD185" s="170"/>
      <c r="AE185" s="10">
        <v>45654</v>
      </c>
      <c r="AF185" s="10">
        <v>45663</v>
      </c>
      <c r="AG185" s="48" t="s">
        <v>1075</v>
      </c>
      <c r="AH185" s="13"/>
      <c r="AI185" s="23"/>
      <c r="AJ185" s="13"/>
      <c r="AK185" s="70"/>
      <c r="AL185" s="23"/>
      <c r="AM185" s="13">
        <v>31.59</v>
      </c>
    </row>
    <row r="186" spans="1:39" ht="14.45" customHeight="1" x14ac:dyDescent="0.45">
      <c r="A186" s="80">
        <v>185</v>
      </c>
      <c r="B186" s="167"/>
      <c r="C186" s="168"/>
      <c r="D186" s="48" t="s">
        <v>671</v>
      </c>
      <c r="E186" s="18" t="s">
        <v>1076</v>
      </c>
      <c r="F186" s="18" t="s">
        <v>1077</v>
      </c>
      <c r="G186" s="20" t="s">
        <v>1121</v>
      </c>
      <c r="H186" s="20" t="s">
        <v>1123</v>
      </c>
      <c r="I186" s="19" t="s">
        <v>504</v>
      </c>
      <c r="J186" s="42" t="s">
        <v>28</v>
      </c>
      <c r="K186" s="83">
        <v>10258.200000000001</v>
      </c>
      <c r="L186" s="84">
        <v>25968</v>
      </c>
      <c r="M186" s="83">
        <v>61.28</v>
      </c>
      <c r="N186" s="83">
        <f t="shared" si="110"/>
        <v>61.278523727493692</v>
      </c>
      <c r="O186" s="85">
        <v>155</v>
      </c>
      <c r="P186" s="10" t="s">
        <v>31</v>
      </c>
      <c r="Q186" s="15">
        <v>269</v>
      </c>
      <c r="R186" s="10">
        <v>45663</v>
      </c>
      <c r="S186" s="45">
        <f t="shared" si="109"/>
        <v>1.1327171903881701</v>
      </c>
      <c r="T186" s="17">
        <f t="shared" si="111"/>
        <v>29414.400000000001</v>
      </c>
      <c r="U186" s="56">
        <f t="shared" si="106"/>
        <v>4573.8100000000031</v>
      </c>
      <c r="V186" s="56">
        <f t="shared" si="107"/>
        <v>852649.00999999978</v>
      </c>
      <c r="W186" s="19" t="s">
        <v>1116</v>
      </c>
      <c r="X186" s="10">
        <v>45653</v>
      </c>
      <c r="Y186" s="130" t="s">
        <v>54</v>
      </c>
      <c r="Z186" s="130" t="s">
        <v>1202</v>
      </c>
      <c r="AA186" s="130" t="s">
        <v>1188</v>
      </c>
      <c r="AB186" s="130">
        <v>33606</v>
      </c>
      <c r="AC186" s="130"/>
      <c r="AD186" s="170"/>
      <c r="AE186" s="10">
        <v>45655</v>
      </c>
      <c r="AF186" s="10">
        <v>45663</v>
      </c>
      <c r="AG186" s="48" t="s">
        <v>1075</v>
      </c>
      <c r="AH186" s="13"/>
      <c r="AI186" s="23"/>
      <c r="AJ186" s="13"/>
      <c r="AK186" s="70"/>
      <c r="AL186" s="23"/>
      <c r="AM186" s="13">
        <v>31.59</v>
      </c>
    </row>
    <row r="187" spans="1:39" ht="14.45" customHeight="1" x14ac:dyDescent="0.45">
      <c r="A187" s="80">
        <v>186</v>
      </c>
      <c r="B187" s="167"/>
      <c r="C187" s="168"/>
      <c r="D187" s="48" t="s">
        <v>671</v>
      </c>
      <c r="E187" s="18" t="s">
        <v>1076</v>
      </c>
      <c r="F187" s="18" t="s">
        <v>1077</v>
      </c>
      <c r="G187" s="20" t="s">
        <v>1125</v>
      </c>
      <c r="H187" s="20" t="s">
        <v>1126</v>
      </c>
      <c r="I187" s="19" t="s">
        <v>504</v>
      </c>
      <c r="J187" s="42" t="s">
        <v>78</v>
      </c>
      <c r="K187" s="83">
        <v>8983.7000000000007</v>
      </c>
      <c r="L187" s="84">
        <v>25888</v>
      </c>
      <c r="M187" s="83">
        <v>61.09</v>
      </c>
      <c r="N187" s="83">
        <f t="shared" si="110"/>
        <v>61.089742077070113</v>
      </c>
      <c r="O187" s="85">
        <v>154</v>
      </c>
      <c r="P187" s="10" t="s">
        <v>31</v>
      </c>
      <c r="Q187" s="15">
        <v>270</v>
      </c>
      <c r="R187" s="10">
        <v>45663</v>
      </c>
      <c r="S187" s="45">
        <f t="shared" si="109"/>
        <v>1.1326946847960446</v>
      </c>
      <c r="T187" s="17">
        <f t="shared" si="111"/>
        <v>29323.200000000001</v>
      </c>
      <c r="U187" s="56">
        <f>+U186-M187</f>
        <v>4512.720000000003</v>
      </c>
      <c r="V187" s="56">
        <f>+V186-K187</f>
        <v>843665.30999999982</v>
      </c>
      <c r="W187" s="19" t="s">
        <v>1117</v>
      </c>
      <c r="X187" s="10">
        <v>45653</v>
      </c>
      <c r="Y187" s="130" t="s">
        <v>54</v>
      </c>
      <c r="Z187" s="130" t="s">
        <v>1203</v>
      </c>
      <c r="AA187" s="130" t="s">
        <v>1189</v>
      </c>
      <c r="AB187" s="130">
        <v>33607</v>
      </c>
      <c r="AC187" s="130"/>
      <c r="AD187" s="171"/>
      <c r="AE187" s="10">
        <v>45656</v>
      </c>
      <c r="AF187" s="10">
        <v>45663</v>
      </c>
      <c r="AG187" s="48" t="s">
        <v>1111</v>
      </c>
      <c r="AH187" s="13"/>
      <c r="AI187" s="23"/>
      <c r="AJ187" s="13"/>
      <c r="AK187" s="70"/>
      <c r="AL187" s="23"/>
      <c r="AM187" s="13">
        <v>31.59</v>
      </c>
    </row>
    <row r="188" spans="1:39" ht="14.45" customHeight="1" x14ac:dyDescent="0.45">
      <c r="A188" s="80">
        <v>187</v>
      </c>
      <c r="B188" s="164" t="s">
        <v>1131</v>
      </c>
      <c r="C188" s="164" t="s">
        <v>719</v>
      </c>
      <c r="D188" s="119" t="s">
        <v>671</v>
      </c>
      <c r="E188" s="18" t="s">
        <v>650</v>
      </c>
      <c r="F188" s="18" t="s">
        <v>1130</v>
      </c>
      <c r="G188" s="150" t="s">
        <v>1132</v>
      </c>
      <c r="H188" s="20" t="s">
        <v>1143</v>
      </c>
      <c r="I188" s="19" t="s">
        <v>504</v>
      </c>
      <c r="J188" s="42" t="s">
        <v>522</v>
      </c>
      <c r="K188" s="83">
        <v>9782.4000000000015</v>
      </c>
      <c r="L188" s="84">
        <v>26112</v>
      </c>
      <c r="M188" s="83">
        <v>61.62</v>
      </c>
      <c r="N188" s="83">
        <f t="shared" si="110"/>
        <v>61.618330698256131</v>
      </c>
      <c r="O188" s="85">
        <v>152</v>
      </c>
      <c r="P188" s="10" t="s">
        <v>31</v>
      </c>
      <c r="Q188" s="15">
        <v>271</v>
      </c>
      <c r="R188" s="10">
        <v>45671</v>
      </c>
      <c r="S188" s="45">
        <f t="shared" si="109"/>
        <v>1.132720588235294</v>
      </c>
      <c r="T188" s="17">
        <f>+M188*480</f>
        <v>29577.599999999999</v>
      </c>
      <c r="U188" s="56">
        <f t="shared" ref="U188:U198" si="112">+U187-M188</f>
        <v>4451.1000000000031</v>
      </c>
      <c r="V188" s="56">
        <f t="shared" ref="V188:V198" si="113">+V187-K188</f>
        <v>833882.9099999998</v>
      </c>
      <c r="W188" s="19" t="s">
        <v>1138</v>
      </c>
      <c r="X188" s="10">
        <v>45664</v>
      </c>
      <c r="Y188" s="130" t="s">
        <v>54</v>
      </c>
      <c r="Z188" s="130" t="s">
        <v>1134</v>
      </c>
      <c r="AA188" s="130" t="s">
        <v>1179</v>
      </c>
      <c r="AB188" s="130">
        <v>36360</v>
      </c>
      <c r="AC188" s="130"/>
      <c r="AD188" s="157" t="s">
        <v>1133</v>
      </c>
      <c r="AE188" s="10">
        <v>45664</v>
      </c>
      <c r="AF188" s="18">
        <v>45671</v>
      </c>
      <c r="AG188" s="48" t="s">
        <v>1111</v>
      </c>
      <c r="AH188" s="13"/>
      <c r="AI188" s="23"/>
      <c r="AJ188" s="13">
        <v>220</v>
      </c>
      <c r="AK188" s="70"/>
      <c r="AL188" s="23"/>
      <c r="AM188" s="13">
        <v>31.59</v>
      </c>
    </row>
    <row r="189" spans="1:39" ht="14.45" customHeight="1" x14ac:dyDescent="0.45">
      <c r="A189" s="80">
        <v>188</v>
      </c>
      <c r="B189" s="165"/>
      <c r="C189" s="165"/>
      <c r="D189" s="48" t="s">
        <v>671</v>
      </c>
      <c r="E189" s="18" t="s">
        <v>650</v>
      </c>
      <c r="F189" s="18" t="s">
        <v>1130</v>
      </c>
      <c r="G189" s="128" t="s">
        <v>1144</v>
      </c>
      <c r="H189" s="20" t="s">
        <v>1147</v>
      </c>
      <c r="I189" s="19" t="s">
        <v>1080</v>
      </c>
      <c r="J189" s="42" t="s">
        <v>97</v>
      </c>
      <c r="K189" s="115">
        <v>9528</v>
      </c>
      <c r="L189" s="84">
        <v>25968</v>
      </c>
      <c r="M189" s="83">
        <v>61.28</v>
      </c>
      <c r="N189" s="83">
        <f t="shared" ref="N189:N191" si="114">+L189/423.77</f>
        <v>61.278523727493692</v>
      </c>
      <c r="O189" s="85">
        <v>156</v>
      </c>
      <c r="P189" s="10" t="s">
        <v>31</v>
      </c>
      <c r="Q189" s="15">
        <v>272</v>
      </c>
      <c r="R189" s="10">
        <v>45671</v>
      </c>
      <c r="S189" s="45">
        <f t="shared" ref="S189:S191" si="115">+T189/L189</f>
        <v>1.1327171903881701</v>
      </c>
      <c r="T189" s="17">
        <f t="shared" ref="T189:T194" si="116">+M189*480</f>
        <v>29414.400000000001</v>
      </c>
      <c r="U189" s="56">
        <f t="shared" si="112"/>
        <v>4389.8200000000033</v>
      </c>
      <c r="V189" s="56">
        <f t="shared" si="113"/>
        <v>824354.9099999998</v>
      </c>
      <c r="W189" s="19" t="s">
        <v>1139</v>
      </c>
      <c r="X189" s="10">
        <v>45664</v>
      </c>
      <c r="Y189" s="130" t="s">
        <v>54</v>
      </c>
      <c r="Z189" s="130" t="s">
        <v>1135</v>
      </c>
      <c r="AA189" s="130" t="s">
        <v>1180</v>
      </c>
      <c r="AB189" s="130">
        <v>36364</v>
      </c>
      <c r="AC189" s="130"/>
      <c r="AD189" s="157"/>
      <c r="AE189" s="10">
        <v>45665</v>
      </c>
      <c r="AF189" s="18">
        <v>45671</v>
      </c>
      <c r="AG189" s="48" t="s">
        <v>1111</v>
      </c>
      <c r="AH189" s="13"/>
      <c r="AI189" s="23"/>
      <c r="AJ189" s="13">
        <v>450</v>
      </c>
      <c r="AK189" s="70"/>
      <c r="AL189" s="23"/>
      <c r="AM189" s="13">
        <v>31.59</v>
      </c>
    </row>
    <row r="190" spans="1:39" ht="14.45" customHeight="1" x14ac:dyDescent="0.45">
      <c r="A190" s="80">
        <v>189</v>
      </c>
      <c r="B190" s="165"/>
      <c r="C190" s="165"/>
      <c r="D190" s="48" t="s">
        <v>671</v>
      </c>
      <c r="E190" s="18" t="s">
        <v>650</v>
      </c>
      <c r="F190" s="18" t="s">
        <v>1130</v>
      </c>
      <c r="G190" s="128" t="s">
        <v>1145</v>
      </c>
      <c r="H190" s="20" t="s">
        <v>1148</v>
      </c>
      <c r="I190" s="19" t="s">
        <v>1080</v>
      </c>
      <c r="J190" s="42" t="s">
        <v>522</v>
      </c>
      <c r="K190" s="115">
        <v>8507</v>
      </c>
      <c r="L190" s="122">
        <v>26144</v>
      </c>
      <c r="M190" s="115">
        <v>61.69</v>
      </c>
      <c r="N190" s="83">
        <f t="shared" si="114"/>
        <v>61.693843358425561</v>
      </c>
      <c r="O190" s="85">
        <v>153</v>
      </c>
      <c r="P190" s="10" t="s">
        <v>31</v>
      </c>
      <c r="Q190" s="15">
        <v>273</v>
      </c>
      <c r="R190" s="10">
        <v>45671</v>
      </c>
      <c r="S190" s="45">
        <f t="shared" si="115"/>
        <v>1.1326193390452874</v>
      </c>
      <c r="T190" s="17">
        <f t="shared" si="116"/>
        <v>29611.199999999997</v>
      </c>
      <c r="U190" s="56">
        <f t="shared" si="112"/>
        <v>4328.1300000000037</v>
      </c>
      <c r="V190" s="56">
        <f t="shared" si="113"/>
        <v>815847.9099999998</v>
      </c>
      <c r="W190" s="19" t="s">
        <v>1141</v>
      </c>
      <c r="X190" s="10">
        <v>45664</v>
      </c>
      <c r="Y190" s="130" t="s">
        <v>54</v>
      </c>
      <c r="Z190" s="130" t="s">
        <v>1136</v>
      </c>
      <c r="AA190" s="130" t="s">
        <v>1181</v>
      </c>
      <c r="AB190" s="130">
        <v>36365</v>
      </c>
      <c r="AC190" s="130"/>
      <c r="AD190" s="157"/>
      <c r="AE190" s="10">
        <v>45665</v>
      </c>
      <c r="AF190" s="18">
        <v>45671</v>
      </c>
      <c r="AG190" s="48" t="s">
        <v>1111</v>
      </c>
      <c r="AH190" s="13"/>
      <c r="AI190" s="23"/>
      <c r="AJ190" s="13">
        <v>450</v>
      </c>
      <c r="AK190" s="70"/>
      <c r="AL190" s="23"/>
      <c r="AM190" s="13">
        <v>31.59</v>
      </c>
    </row>
    <row r="191" spans="1:39" ht="14.45" customHeight="1" x14ac:dyDescent="0.45">
      <c r="A191" s="80">
        <v>190</v>
      </c>
      <c r="B191" s="165"/>
      <c r="C191" s="165"/>
      <c r="D191" s="48" t="s">
        <v>671</v>
      </c>
      <c r="E191" s="18" t="s">
        <v>650</v>
      </c>
      <c r="F191" s="18" t="s">
        <v>1130</v>
      </c>
      <c r="G191" s="128" t="s">
        <v>1146</v>
      </c>
      <c r="H191" s="20" t="s">
        <v>1178</v>
      </c>
      <c r="I191" s="19" t="s">
        <v>1080</v>
      </c>
      <c r="J191" s="42" t="s">
        <v>1083</v>
      </c>
      <c r="K191" s="115">
        <v>9502</v>
      </c>
      <c r="L191" s="122">
        <v>26000</v>
      </c>
      <c r="M191" s="115">
        <v>61.35</v>
      </c>
      <c r="N191" s="83">
        <f t="shared" si="114"/>
        <v>61.354036387663122</v>
      </c>
      <c r="O191" s="85">
        <v>158</v>
      </c>
      <c r="P191" s="10" t="s">
        <v>31</v>
      </c>
      <c r="Q191" s="15">
        <v>274</v>
      </c>
      <c r="R191" s="10">
        <v>45671</v>
      </c>
      <c r="S191" s="45">
        <f t="shared" si="115"/>
        <v>1.1326153846153846</v>
      </c>
      <c r="T191" s="17">
        <f t="shared" si="116"/>
        <v>29448</v>
      </c>
      <c r="U191" s="56">
        <f t="shared" si="112"/>
        <v>4266.7800000000034</v>
      </c>
      <c r="V191" s="56">
        <f t="shared" si="113"/>
        <v>806345.9099999998</v>
      </c>
      <c r="W191" s="19" t="s">
        <v>1140</v>
      </c>
      <c r="X191" s="10">
        <v>45664</v>
      </c>
      <c r="Y191" s="130" t="s">
        <v>54</v>
      </c>
      <c r="Z191" s="130" t="s">
        <v>1137</v>
      </c>
      <c r="AA191" s="130" t="s">
        <v>1182</v>
      </c>
      <c r="AB191" s="130">
        <v>36366</v>
      </c>
      <c r="AC191" s="130" t="s">
        <v>54</v>
      </c>
      <c r="AD191" s="157"/>
      <c r="AE191" s="10">
        <v>45665</v>
      </c>
      <c r="AF191" s="18">
        <v>45671</v>
      </c>
      <c r="AG191" s="48" t="s">
        <v>1111</v>
      </c>
      <c r="AH191" s="13"/>
      <c r="AI191" s="23"/>
      <c r="AJ191" s="13">
        <v>450</v>
      </c>
      <c r="AK191" s="70"/>
      <c r="AL191" s="23"/>
      <c r="AM191" s="13">
        <v>31.59</v>
      </c>
    </row>
    <row r="192" spans="1:39" ht="14.45" customHeight="1" x14ac:dyDescent="0.45">
      <c r="A192" s="80">
        <v>191</v>
      </c>
      <c r="B192" s="165"/>
      <c r="C192" s="165"/>
      <c r="D192" s="48" t="s">
        <v>671</v>
      </c>
      <c r="E192" s="18" t="s">
        <v>650</v>
      </c>
      <c r="F192" s="18" t="s">
        <v>1130</v>
      </c>
      <c r="G192" s="128" t="s">
        <v>1152</v>
      </c>
      <c r="H192" s="20" t="s">
        <v>1153</v>
      </c>
      <c r="I192" s="19" t="s">
        <v>504</v>
      </c>
      <c r="J192" s="42" t="s">
        <v>373</v>
      </c>
      <c r="K192" s="83">
        <v>10503.699999999999</v>
      </c>
      <c r="L192" s="84">
        <v>26096</v>
      </c>
      <c r="M192" s="83">
        <v>61.58</v>
      </c>
      <c r="N192" s="83">
        <f t="shared" si="110"/>
        <v>61.580574368171419</v>
      </c>
      <c r="O192" s="85">
        <v>154</v>
      </c>
      <c r="P192" s="10" t="s">
        <v>31</v>
      </c>
      <c r="Q192" s="15">
        <v>275</v>
      </c>
      <c r="R192" s="10">
        <v>45671</v>
      </c>
      <c r="S192" s="45">
        <f t="shared" si="109"/>
        <v>1.1326793378295523</v>
      </c>
      <c r="T192" s="17">
        <f t="shared" si="116"/>
        <v>29558.399999999998</v>
      </c>
      <c r="U192" s="56">
        <f t="shared" si="112"/>
        <v>4205.2000000000035</v>
      </c>
      <c r="V192" s="56">
        <f t="shared" si="113"/>
        <v>795842.20999999985</v>
      </c>
      <c r="W192" s="19" t="s">
        <v>1142</v>
      </c>
      <c r="X192" s="10">
        <v>45664</v>
      </c>
      <c r="Y192" s="130" t="s">
        <v>54</v>
      </c>
      <c r="Z192" s="130" t="s">
        <v>26</v>
      </c>
      <c r="AA192" s="130" t="s">
        <v>1183</v>
      </c>
      <c r="AB192" s="130">
        <v>36369</v>
      </c>
      <c r="AC192" s="130"/>
      <c r="AD192" s="157"/>
      <c r="AE192" s="10">
        <v>45666</v>
      </c>
      <c r="AF192" s="18">
        <v>45671</v>
      </c>
      <c r="AG192" s="48" t="s">
        <v>1127</v>
      </c>
      <c r="AH192" s="13"/>
      <c r="AI192" s="23"/>
      <c r="AJ192" s="13">
        <v>220</v>
      </c>
      <c r="AK192" s="70"/>
      <c r="AL192" s="23"/>
      <c r="AM192" s="13">
        <v>31.59</v>
      </c>
    </row>
    <row r="193" spans="1:39" ht="14.45" customHeight="1" x14ac:dyDescent="0.45">
      <c r="A193" s="80">
        <v>192</v>
      </c>
      <c r="B193" s="165"/>
      <c r="C193" s="165"/>
      <c r="D193" s="48" t="s">
        <v>671</v>
      </c>
      <c r="E193" s="18" t="s">
        <v>650</v>
      </c>
      <c r="F193" s="18" t="s">
        <v>1130</v>
      </c>
      <c r="G193" s="128" t="s">
        <v>1154</v>
      </c>
      <c r="H193" s="20" t="s">
        <v>1155</v>
      </c>
      <c r="I193" s="19" t="s">
        <v>504</v>
      </c>
      <c r="J193" s="42" t="s">
        <v>28</v>
      </c>
      <c r="K193" s="83">
        <v>9872.5</v>
      </c>
      <c r="L193" s="84">
        <v>26144</v>
      </c>
      <c r="M193" s="83">
        <v>61.69</v>
      </c>
      <c r="N193" s="83">
        <f t="shared" si="110"/>
        <v>61.693843358425561</v>
      </c>
      <c r="O193" s="85">
        <v>152</v>
      </c>
      <c r="P193" s="10" t="s">
        <v>31</v>
      </c>
      <c r="Q193" s="15">
        <v>276</v>
      </c>
      <c r="R193" s="10">
        <v>45671</v>
      </c>
      <c r="S193" s="45">
        <f t="shared" si="109"/>
        <v>1.1326193390452874</v>
      </c>
      <c r="T193" s="17">
        <f t="shared" si="116"/>
        <v>29611.199999999997</v>
      </c>
      <c r="U193" s="56">
        <f t="shared" si="112"/>
        <v>4143.5100000000039</v>
      </c>
      <c r="V193" s="56">
        <f t="shared" si="113"/>
        <v>785969.70999999985</v>
      </c>
      <c r="W193" s="19" t="s">
        <v>1149</v>
      </c>
      <c r="X193" s="10">
        <v>45666</v>
      </c>
      <c r="Y193" s="130" t="s">
        <v>54</v>
      </c>
      <c r="Z193" s="130" t="s">
        <v>29</v>
      </c>
      <c r="AA193" s="130" t="s">
        <v>1184</v>
      </c>
      <c r="AB193" s="130">
        <v>36372</v>
      </c>
      <c r="AC193" s="130"/>
      <c r="AD193" s="157"/>
      <c r="AE193" s="10">
        <v>45667</v>
      </c>
      <c r="AF193" s="18">
        <v>45671</v>
      </c>
      <c r="AG193" s="48" t="s">
        <v>1127</v>
      </c>
      <c r="AH193" s="13"/>
      <c r="AI193" s="23"/>
      <c r="AJ193" s="13">
        <v>220</v>
      </c>
      <c r="AK193" s="70"/>
      <c r="AL193" s="23"/>
      <c r="AM193" s="13">
        <v>31.59</v>
      </c>
    </row>
    <row r="194" spans="1:39" ht="14.45" customHeight="1" x14ac:dyDescent="0.45">
      <c r="A194" s="80">
        <v>193</v>
      </c>
      <c r="B194" s="166"/>
      <c r="C194" s="166"/>
      <c r="D194" s="48" t="s">
        <v>671</v>
      </c>
      <c r="E194" s="18" t="s">
        <v>650</v>
      </c>
      <c r="F194" s="18" t="s">
        <v>1130</v>
      </c>
      <c r="G194" s="128" t="s">
        <v>1156</v>
      </c>
      <c r="H194" s="20" t="s">
        <v>1157</v>
      </c>
      <c r="I194" s="19" t="s">
        <v>1080</v>
      </c>
      <c r="J194" s="42" t="s">
        <v>941</v>
      </c>
      <c r="K194" s="83">
        <v>10053</v>
      </c>
      <c r="L194" s="84">
        <v>26000</v>
      </c>
      <c r="M194" s="83">
        <v>61.35</v>
      </c>
      <c r="N194" s="83">
        <f t="shared" si="110"/>
        <v>61.354036387663122</v>
      </c>
      <c r="O194" s="85">
        <v>162</v>
      </c>
      <c r="P194" s="10" t="s">
        <v>31</v>
      </c>
      <c r="Q194" s="15">
        <v>277</v>
      </c>
      <c r="R194" s="10">
        <v>45671</v>
      </c>
      <c r="S194" s="45">
        <f t="shared" si="109"/>
        <v>1.1326153846153846</v>
      </c>
      <c r="T194" s="17">
        <f t="shared" si="116"/>
        <v>29448</v>
      </c>
      <c r="U194" s="56">
        <f t="shared" si="112"/>
        <v>4082.1600000000039</v>
      </c>
      <c r="V194" s="56">
        <f t="shared" si="113"/>
        <v>775916.70999999985</v>
      </c>
      <c r="W194" s="19" t="s">
        <v>1151</v>
      </c>
      <c r="X194" s="10">
        <v>45666</v>
      </c>
      <c r="Y194" s="130" t="s">
        <v>54</v>
      </c>
      <c r="Z194" s="130" t="s">
        <v>1150</v>
      </c>
      <c r="AA194" s="130" t="s">
        <v>1185</v>
      </c>
      <c r="AB194" s="130">
        <v>36373</v>
      </c>
      <c r="AC194" s="130"/>
      <c r="AD194" s="157"/>
      <c r="AE194" s="10">
        <v>45668</v>
      </c>
      <c r="AF194" s="18">
        <v>45671</v>
      </c>
      <c r="AG194" s="48" t="s">
        <v>1127</v>
      </c>
      <c r="AH194" s="13"/>
      <c r="AI194" s="23"/>
      <c r="AJ194" s="13">
        <v>450</v>
      </c>
      <c r="AK194" s="70"/>
      <c r="AL194" s="23"/>
      <c r="AM194" s="13">
        <v>31.59</v>
      </c>
    </row>
    <row r="195" spans="1:39" ht="14.45" customHeight="1" x14ac:dyDescent="0.45">
      <c r="A195" s="80">
        <v>194</v>
      </c>
      <c r="B195" s="172">
        <v>28273920</v>
      </c>
      <c r="C195" s="172" t="s">
        <v>187</v>
      </c>
      <c r="D195" s="109" t="s">
        <v>671</v>
      </c>
      <c r="E195" s="18" t="s">
        <v>938</v>
      </c>
      <c r="F195" s="18" t="s">
        <v>1130</v>
      </c>
      <c r="G195" s="20" t="s">
        <v>1164</v>
      </c>
      <c r="H195" s="20" t="s">
        <v>1165</v>
      </c>
      <c r="I195" s="19" t="s">
        <v>504</v>
      </c>
      <c r="J195" s="42" t="s">
        <v>218</v>
      </c>
      <c r="K195" s="83">
        <v>9988.5999999999931</v>
      </c>
      <c r="L195" s="84">
        <v>26144</v>
      </c>
      <c r="M195" s="83">
        <v>61.69</v>
      </c>
      <c r="N195" s="83">
        <f t="shared" si="110"/>
        <v>61.693843358425561</v>
      </c>
      <c r="O195" s="85">
        <v>152</v>
      </c>
      <c r="P195" s="10" t="s">
        <v>31</v>
      </c>
      <c r="Q195" s="15">
        <v>278</v>
      </c>
      <c r="R195" s="10">
        <v>45679</v>
      </c>
      <c r="S195" s="45">
        <f t="shared" ref="S195" si="117">+T195/L195</f>
        <v>1.1326193390452874</v>
      </c>
      <c r="T195" s="17">
        <f t="shared" si="111"/>
        <v>29611.199999999997</v>
      </c>
      <c r="U195" s="56">
        <f t="shared" si="112"/>
        <v>4020.4700000000039</v>
      </c>
      <c r="V195" s="56">
        <f t="shared" si="113"/>
        <v>765928.10999999987</v>
      </c>
      <c r="W195" s="19" t="s">
        <v>1171</v>
      </c>
      <c r="X195" s="10">
        <v>45673</v>
      </c>
      <c r="Y195" s="130" t="s">
        <v>54</v>
      </c>
      <c r="Z195" s="130" t="s">
        <v>1237</v>
      </c>
      <c r="AA195" s="130" t="s">
        <v>1204</v>
      </c>
      <c r="AB195" s="130">
        <v>36879</v>
      </c>
      <c r="AC195" s="130"/>
      <c r="AD195" s="157" t="s">
        <v>1177</v>
      </c>
      <c r="AE195" s="10">
        <v>45673</v>
      </c>
      <c r="AF195" s="18">
        <v>45679</v>
      </c>
      <c r="AG195" s="48" t="s">
        <v>1127</v>
      </c>
      <c r="AH195" s="13"/>
      <c r="AI195" s="23"/>
      <c r="AJ195" s="13">
        <v>220</v>
      </c>
      <c r="AK195" s="70"/>
      <c r="AL195" s="23"/>
      <c r="AM195" s="13">
        <v>31.59</v>
      </c>
    </row>
    <row r="196" spans="1:39" ht="14.45" customHeight="1" x14ac:dyDescent="0.45">
      <c r="A196" s="80">
        <v>195</v>
      </c>
      <c r="B196" s="173"/>
      <c r="C196" s="173"/>
      <c r="D196" s="48" t="s">
        <v>671</v>
      </c>
      <c r="E196" s="18" t="s">
        <v>938</v>
      </c>
      <c r="F196" s="18" t="s">
        <v>1130</v>
      </c>
      <c r="G196" s="20" t="s">
        <v>1167</v>
      </c>
      <c r="H196" s="20" t="s">
        <v>1168</v>
      </c>
      <c r="I196" s="19" t="s">
        <v>504</v>
      </c>
      <c r="J196" s="62" t="s">
        <v>941</v>
      </c>
      <c r="K196" s="83">
        <v>9958.2999999999993</v>
      </c>
      <c r="L196" s="84">
        <v>26112</v>
      </c>
      <c r="M196" s="83">
        <v>61.62</v>
      </c>
      <c r="N196" s="83">
        <f t="shared" ref="N196:N199" si="118">+L196/423.77</f>
        <v>61.618330698256131</v>
      </c>
      <c r="O196" s="85">
        <v>154</v>
      </c>
      <c r="P196" s="10" t="s">
        <v>31</v>
      </c>
      <c r="Q196" s="117">
        <v>279</v>
      </c>
      <c r="R196" s="10">
        <v>45679</v>
      </c>
      <c r="S196" s="45">
        <f t="shared" ref="S196:S199" si="119">+T196/L196</f>
        <v>1.132720588235294</v>
      </c>
      <c r="T196" s="17">
        <f t="shared" ref="T196" si="120">+M196*480</f>
        <v>29577.599999999999</v>
      </c>
      <c r="U196" s="56">
        <f t="shared" si="112"/>
        <v>3958.850000000004</v>
      </c>
      <c r="V196" s="56">
        <f t="shared" si="113"/>
        <v>755969.80999999982</v>
      </c>
      <c r="W196" s="19" t="s">
        <v>1172</v>
      </c>
      <c r="X196" s="10">
        <v>45673</v>
      </c>
      <c r="Y196" s="130" t="s">
        <v>54</v>
      </c>
      <c r="Z196" s="130" t="s">
        <v>1238</v>
      </c>
      <c r="AA196" s="130" t="s">
        <v>1205</v>
      </c>
      <c r="AB196" s="130">
        <v>36881</v>
      </c>
      <c r="AC196" s="130"/>
      <c r="AD196" s="157"/>
      <c r="AE196" s="10">
        <v>45674</v>
      </c>
      <c r="AF196" s="18">
        <v>45679</v>
      </c>
      <c r="AG196" s="48" t="s">
        <v>1127</v>
      </c>
      <c r="AH196" s="118"/>
      <c r="AI196" s="116"/>
      <c r="AJ196" s="118">
        <v>220</v>
      </c>
      <c r="AK196" s="70"/>
      <c r="AL196" s="116"/>
      <c r="AM196" s="118">
        <v>31.59</v>
      </c>
    </row>
    <row r="197" spans="1:39" ht="14.45" customHeight="1" x14ac:dyDescent="0.45">
      <c r="A197" s="80">
        <v>196</v>
      </c>
      <c r="B197" s="173"/>
      <c r="C197" s="173"/>
      <c r="D197" s="48" t="s">
        <v>671</v>
      </c>
      <c r="E197" s="18" t="s">
        <v>938</v>
      </c>
      <c r="F197" s="18" t="s">
        <v>1130</v>
      </c>
      <c r="G197" s="20" t="s">
        <v>1166</v>
      </c>
      <c r="H197" s="20" t="s">
        <v>1169</v>
      </c>
      <c r="I197" s="19" t="s">
        <v>1119</v>
      </c>
      <c r="J197" s="42" t="s">
        <v>883</v>
      </c>
      <c r="K197" s="83">
        <v>7652</v>
      </c>
      <c r="L197" s="84">
        <v>26144</v>
      </c>
      <c r="M197" s="83">
        <v>61.69</v>
      </c>
      <c r="N197" s="83">
        <f t="shared" si="118"/>
        <v>61.693843358425561</v>
      </c>
      <c r="O197" s="85">
        <v>164</v>
      </c>
      <c r="P197" s="10" t="s">
        <v>31</v>
      </c>
      <c r="Q197" s="117">
        <v>280</v>
      </c>
      <c r="R197" s="10">
        <v>45679</v>
      </c>
      <c r="S197" s="45">
        <f t="shared" si="119"/>
        <v>1.1562155752753978</v>
      </c>
      <c r="T197" s="17">
        <f>+M197*490</f>
        <v>30228.1</v>
      </c>
      <c r="U197" s="56">
        <f t="shared" si="112"/>
        <v>3897.1600000000039</v>
      </c>
      <c r="V197" s="56">
        <f t="shared" si="113"/>
        <v>748317.80999999982</v>
      </c>
      <c r="W197" s="19" t="s">
        <v>1173</v>
      </c>
      <c r="X197" s="10">
        <v>45673</v>
      </c>
      <c r="Y197" s="130" t="s">
        <v>54</v>
      </c>
      <c r="Z197" s="130" t="s">
        <v>53</v>
      </c>
      <c r="AA197" s="130" t="s">
        <v>1206</v>
      </c>
      <c r="AB197" s="130">
        <v>36883</v>
      </c>
      <c r="AC197" s="130"/>
      <c r="AD197" s="157"/>
      <c r="AE197" s="10">
        <v>45674</v>
      </c>
      <c r="AF197" s="18">
        <v>45679</v>
      </c>
      <c r="AG197" s="48" t="s">
        <v>1128</v>
      </c>
      <c r="AH197" s="118"/>
      <c r="AI197" s="116"/>
      <c r="AJ197" s="118">
        <v>370</v>
      </c>
      <c r="AK197" s="70"/>
      <c r="AL197" s="116"/>
      <c r="AM197" s="118">
        <v>31.59</v>
      </c>
    </row>
    <row r="198" spans="1:39" ht="14.45" customHeight="1" x14ac:dyDescent="0.45">
      <c r="A198" s="80">
        <v>197</v>
      </c>
      <c r="B198" s="174"/>
      <c r="C198" s="174"/>
      <c r="D198" s="48" t="s">
        <v>671</v>
      </c>
      <c r="E198" s="18" t="s">
        <v>938</v>
      </c>
      <c r="F198" s="18" t="s">
        <v>1130</v>
      </c>
      <c r="G198" s="121" t="s">
        <v>1170</v>
      </c>
      <c r="H198" s="20" t="s">
        <v>1175</v>
      </c>
      <c r="I198" s="19" t="s">
        <v>504</v>
      </c>
      <c r="J198" s="42" t="s">
        <v>218</v>
      </c>
      <c r="K198" s="83">
        <v>10593.6</v>
      </c>
      <c r="L198" s="84">
        <v>26128</v>
      </c>
      <c r="M198" s="83">
        <v>61.66</v>
      </c>
      <c r="N198" s="83">
        <f t="shared" si="118"/>
        <v>61.656087028340849</v>
      </c>
      <c r="O198" s="85">
        <v>154</v>
      </c>
      <c r="P198" s="10" t="s">
        <v>31</v>
      </c>
      <c r="Q198" s="117">
        <v>281</v>
      </c>
      <c r="R198" s="10">
        <v>45679</v>
      </c>
      <c r="S198" s="45">
        <f t="shared" si="119"/>
        <v>1.1563609920391915</v>
      </c>
      <c r="T198" s="17">
        <f>+M198*490</f>
        <v>30213.399999999998</v>
      </c>
      <c r="U198" s="56">
        <f t="shared" si="112"/>
        <v>3835.5000000000041</v>
      </c>
      <c r="V198" s="56">
        <f t="shared" si="113"/>
        <v>737724.20999999985</v>
      </c>
      <c r="W198" s="19" t="s">
        <v>1174</v>
      </c>
      <c r="X198" s="10">
        <v>45673</v>
      </c>
      <c r="Y198" s="130" t="s">
        <v>54</v>
      </c>
      <c r="Z198" s="130" t="s">
        <v>60</v>
      </c>
      <c r="AA198" s="130" t="s">
        <v>1207</v>
      </c>
      <c r="AB198" s="130">
        <v>36884</v>
      </c>
      <c r="AC198" s="130"/>
      <c r="AD198" s="157"/>
      <c r="AE198" s="10">
        <v>45675</v>
      </c>
      <c r="AF198" s="18">
        <v>45679</v>
      </c>
      <c r="AG198" s="48" t="s">
        <v>1128</v>
      </c>
      <c r="AH198" s="118"/>
      <c r="AI198" s="116"/>
      <c r="AJ198" s="118">
        <v>220</v>
      </c>
      <c r="AK198" s="70"/>
      <c r="AL198" s="116"/>
      <c r="AM198" s="118">
        <v>31.59</v>
      </c>
    </row>
    <row r="199" spans="1:39" ht="14.45" customHeight="1" x14ac:dyDescent="0.45">
      <c r="A199" s="80">
        <v>198</v>
      </c>
      <c r="B199" s="159">
        <v>28933087</v>
      </c>
      <c r="C199" s="159" t="s">
        <v>948</v>
      </c>
      <c r="D199" s="48" t="s">
        <v>671</v>
      </c>
      <c r="E199" s="18" t="s">
        <v>938</v>
      </c>
      <c r="F199" s="18" t="s">
        <v>1130</v>
      </c>
      <c r="G199" t="s">
        <v>1194</v>
      </c>
      <c r="H199" s="20" t="s">
        <v>1195</v>
      </c>
      <c r="I199" s="19" t="s">
        <v>504</v>
      </c>
      <c r="J199" s="42" t="s">
        <v>78</v>
      </c>
      <c r="K199" s="83">
        <v>10316.9</v>
      </c>
      <c r="L199" s="84">
        <v>26000</v>
      </c>
      <c r="M199" s="83">
        <v>61.35</v>
      </c>
      <c r="N199" s="83">
        <f t="shared" si="118"/>
        <v>61.354036387663122</v>
      </c>
      <c r="O199" s="85">
        <v>159</v>
      </c>
      <c r="P199" s="10" t="s">
        <v>31</v>
      </c>
      <c r="Q199" s="132">
        <v>282</v>
      </c>
      <c r="R199" s="10">
        <v>45688</v>
      </c>
      <c r="S199" s="45">
        <f t="shared" si="119"/>
        <v>1.1562115384615386</v>
      </c>
      <c r="T199" s="17">
        <f t="shared" ref="T199:T201" si="121">+M199*490</f>
        <v>30061.5</v>
      </c>
      <c r="U199" s="56">
        <f t="shared" ref="U199:U201" si="122">+U198-M199</f>
        <v>3774.1500000000042</v>
      </c>
      <c r="V199" s="56">
        <f t="shared" ref="V199:V201" si="123">+V198-K199</f>
        <v>727407.30999999982</v>
      </c>
      <c r="W199" s="19" t="s">
        <v>1191</v>
      </c>
      <c r="X199" s="10">
        <v>45681</v>
      </c>
      <c r="Y199" s="132"/>
      <c r="Z199" s="132" t="s">
        <v>61</v>
      </c>
      <c r="AA199" s="132" t="s">
        <v>1222</v>
      </c>
      <c r="AB199" s="132">
        <v>37951</v>
      </c>
      <c r="AC199" s="132"/>
      <c r="AD199" s="157" t="s">
        <v>1219</v>
      </c>
      <c r="AE199" s="10">
        <v>45681</v>
      </c>
      <c r="AF199" s="18">
        <v>45688</v>
      </c>
      <c r="AG199" s="48" t="s">
        <v>1128</v>
      </c>
      <c r="AH199" s="134"/>
      <c r="AI199" s="133"/>
      <c r="AJ199" s="134">
        <v>220</v>
      </c>
      <c r="AK199" s="70"/>
      <c r="AL199" s="133"/>
      <c r="AM199" s="134">
        <v>31.59</v>
      </c>
    </row>
    <row r="200" spans="1:39" ht="14.45" customHeight="1" x14ac:dyDescent="0.45">
      <c r="A200" s="80">
        <v>199</v>
      </c>
      <c r="B200" s="160"/>
      <c r="C200" s="160"/>
      <c r="D200" s="48" t="s">
        <v>671</v>
      </c>
      <c r="E200" s="18" t="s">
        <v>938</v>
      </c>
      <c r="F200" s="18" t="s">
        <v>1130</v>
      </c>
      <c r="G200" s="20" t="s">
        <v>1196</v>
      </c>
      <c r="H200" s="20" t="s">
        <v>1198</v>
      </c>
      <c r="I200" s="19" t="s">
        <v>972</v>
      </c>
      <c r="J200" s="42" t="s">
        <v>78</v>
      </c>
      <c r="K200" s="83">
        <v>10482</v>
      </c>
      <c r="L200" s="84">
        <v>25312</v>
      </c>
      <c r="M200" s="83">
        <v>59.73</v>
      </c>
      <c r="N200" s="83">
        <f t="shared" ref="N200:N202" si="124">+L200/423.77</f>
        <v>59.730514194020344</v>
      </c>
      <c r="O200" s="85">
        <v>165</v>
      </c>
      <c r="P200" s="10" t="s">
        <v>31</v>
      </c>
      <c r="Q200" s="132">
        <v>285</v>
      </c>
      <c r="R200" s="10">
        <v>45688</v>
      </c>
      <c r="S200" s="45">
        <f t="shared" ref="S200:S202" si="125">+T200/L200</f>
        <v>0.33036504424778756</v>
      </c>
      <c r="T200" s="17">
        <f>+M200*140</f>
        <v>8362.1999999999989</v>
      </c>
      <c r="U200" s="56">
        <f t="shared" si="122"/>
        <v>3714.4200000000042</v>
      </c>
      <c r="V200" s="56">
        <f t="shared" si="123"/>
        <v>716925.30999999982</v>
      </c>
      <c r="W200" s="19" t="s">
        <v>1192</v>
      </c>
      <c r="X200" s="10">
        <v>45681</v>
      </c>
      <c r="Y200" s="132"/>
      <c r="Z200" s="132" t="s">
        <v>1190</v>
      </c>
      <c r="AA200" s="132" t="s">
        <v>1224</v>
      </c>
      <c r="AB200" s="132">
        <v>37956</v>
      </c>
      <c r="AC200" s="132"/>
      <c r="AD200" s="157"/>
      <c r="AE200" s="10">
        <v>45682</v>
      </c>
      <c r="AF200" s="18">
        <v>45688</v>
      </c>
      <c r="AG200" s="48" t="s">
        <v>1221</v>
      </c>
      <c r="AH200" s="134"/>
      <c r="AI200" s="133"/>
      <c r="AJ200" s="134">
        <v>220</v>
      </c>
      <c r="AK200" s="70"/>
      <c r="AL200" s="133"/>
      <c r="AM200" s="134">
        <v>31.59</v>
      </c>
    </row>
    <row r="201" spans="1:39" ht="14.45" customHeight="1" x14ac:dyDescent="0.45">
      <c r="A201" s="80">
        <v>200</v>
      </c>
      <c r="B201" s="161"/>
      <c r="C201" s="161"/>
      <c r="D201" s="48" t="s">
        <v>671</v>
      </c>
      <c r="E201" s="18" t="s">
        <v>938</v>
      </c>
      <c r="F201" s="18" t="s">
        <v>1130</v>
      </c>
      <c r="G201" s="20" t="s">
        <v>1197</v>
      </c>
      <c r="H201" s="20" t="s">
        <v>1199</v>
      </c>
      <c r="I201" s="19" t="s">
        <v>504</v>
      </c>
      <c r="J201" s="42" t="s">
        <v>883</v>
      </c>
      <c r="K201" s="83">
        <v>10259.9</v>
      </c>
      <c r="L201" s="84">
        <v>25952</v>
      </c>
      <c r="M201" s="83">
        <v>61.24</v>
      </c>
      <c r="N201" s="83">
        <f t="shared" si="124"/>
        <v>61.240767397408973</v>
      </c>
      <c r="O201" s="85">
        <v>160</v>
      </c>
      <c r="P201" s="10" t="s">
        <v>31</v>
      </c>
      <c r="Q201" s="132">
        <v>284</v>
      </c>
      <c r="R201" s="10">
        <v>45688</v>
      </c>
      <c r="S201" s="45">
        <f t="shared" si="125"/>
        <v>1.1562731196054254</v>
      </c>
      <c r="T201" s="17">
        <f t="shared" si="121"/>
        <v>30007.600000000002</v>
      </c>
      <c r="U201" s="56">
        <f t="shared" si="122"/>
        <v>3653.1800000000044</v>
      </c>
      <c r="V201" s="56">
        <f t="shared" si="123"/>
        <v>706665.4099999998</v>
      </c>
      <c r="W201" s="19" t="s">
        <v>1193</v>
      </c>
      <c r="X201" s="10">
        <v>45681</v>
      </c>
      <c r="Y201" s="132"/>
      <c r="Z201" s="132" t="s">
        <v>80</v>
      </c>
      <c r="AA201" s="132" t="s">
        <v>1223</v>
      </c>
      <c r="AB201" s="132">
        <v>37953</v>
      </c>
      <c r="AC201" s="132"/>
      <c r="AD201" s="157"/>
      <c r="AE201" s="10">
        <v>45682</v>
      </c>
      <c r="AF201" s="18">
        <v>45688</v>
      </c>
      <c r="AG201" s="48" t="s">
        <v>1128</v>
      </c>
      <c r="AH201" s="134"/>
      <c r="AI201" s="133"/>
      <c r="AJ201" s="134">
        <v>220</v>
      </c>
      <c r="AK201" s="70"/>
      <c r="AL201" s="133"/>
      <c r="AM201" s="134">
        <v>31.59</v>
      </c>
    </row>
    <row r="202" spans="1:39" ht="14.45" customHeight="1" x14ac:dyDescent="0.45">
      <c r="A202" s="80">
        <v>201</v>
      </c>
      <c r="B202" s="158" t="s">
        <v>1208</v>
      </c>
      <c r="C202" s="158" t="s">
        <v>698</v>
      </c>
      <c r="D202" s="48" t="s">
        <v>671</v>
      </c>
      <c r="E202" s="18" t="s">
        <v>938</v>
      </c>
      <c r="F202" s="18" t="s">
        <v>1130</v>
      </c>
      <c r="G202" t="s">
        <v>1209</v>
      </c>
      <c r="H202" s="128" t="s">
        <v>1214</v>
      </c>
      <c r="I202" s="145" t="s">
        <v>504</v>
      </c>
      <c r="J202" s="137" t="s">
        <v>908</v>
      </c>
      <c r="K202" s="136">
        <v>9993.8999999999924</v>
      </c>
      <c r="L202" s="84">
        <v>26136</v>
      </c>
      <c r="M202" s="83">
        <v>61.67</v>
      </c>
      <c r="N202" s="83">
        <f t="shared" si="124"/>
        <v>61.674965193383208</v>
      </c>
      <c r="O202" s="85">
        <v>153</v>
      </c>
      <c r="P202" s="10" t="s">
        <v>31</v>
      </c>
      <c r="Q202" s="139">
        <v>286</v>
      </c>
      <c r="R202" s="10">
        <v>45692</v>
      </c>
      <c r="S202" s="45">
        <f t="shared" si="125"/>
        <v>1.1561945209672482</v>
      </c>
      <c r="T202" s="17">
        <f>+M202*490</f>
        <v>30218.3</v>
      </c>
      <c r="U202" s="56">
        <f t="shared" ref="U202:U204" si="126">+U201-M202</f>
        <v>3591.5100000000043</v>
      </c>
      <c r="V202" s="56">
        <f t="shared" ref="V202:V204" si="127">+V201-K202</f>
        <v>696671.50999999978</v>
      </c>
      <c r="W202" s="19" t="s">
        <v>1211</v>
      </c>
      <c r="X202" s="10">
        <v>45686</v>
      </c>
      <c r="Y202" s="139"/>
      <c r="Z202" s="139" t="s">
        <v>86</v>
      </c>
      <c r="AA202" s="139" t="s">
        <v>1230</v>
      </c>
      <c r="AB202" s="139">
        <v>38172</v>
      </c>
      <c r="AC202" s="139" t="s">
        <v>54</v>
      </c>
      <c r="AD202" s="157" t="s">
        <v>1208</v>
      </c>
      <c r="AE202" s="10">
        <v>45687</v>
      </c>
      <c r="AF202" s="18">
        <v>45692</v>
      </c>
      <c r="AG202" s="48" t="s">
        <v>1128</v>
      </c>
      <c r="AH202" s="141"/>
      <c r="AI202" s="140"/>
      <c r="AJ202" s="141">
        <v>220</v>
      </c>
      <c r="AK202" s="70"/>
      <c r="AL202" s="140"/>
      <c r="AM202" s="141">
        <v>31.59</v>
      </c>
    </row>
    <row r="203" spans="1:39" ht="14.45" customHeight="1" x14ac:dyDescent="0.45">
      <c r="A203" s="80">
        <v>202</v>
      </c>
      <c r="B203" s="158"/>
      <c r="C203" s="158"/>
      <c r="D203" s="48" t="s">
        <v>671</v>
      </c>
      <c r="E203" s="18" t="s">
        <v>938</v>
      </c>
      <c r="F203" s="18" t="s">
        <v>1130</v>
      </c>
      <c r="G203" s="20" t="s">
        <v>1215</v>
      </c>
      <c r="H203" s="128" t="s">
        <v>1216</v>
      </c>
      <c r="I203" s="145" t="s">
        <v>1119</v>
      </c>
      <c r="J203" s="136" t="s">
        <v>883</v>
      </c>
      <c r="K203" s="136">
        <v>7665</v>
      </c>
      <c r="L203" s="84">
        <v>26112</v>
      </c>
      <c r="M203" s="83">
        <v>61.62</v>
      </c>
      <c r="N203" s="83">
        <f t="shared" ref="N203:N205" si="128">+L203/423.77</f>
        <v>61.618330698256131</v>
      </c>
      <c r="O203" s="85">
        <v>169</v>
      </c>
      <c r="P203" s="10" t="s">
        <v>31</v>
      </c>
      <c r="Q203" s="139">
        <v>287</v>
      </c>
      <c r="R203" s="10">
        <v>45692</v>
      </c>
      <c r="S203" s="45">
        <f t="shared" ref="S203:S205" si="129">+T203/L203</f>
        <v>1.1563189338235293</v>
      </c>
      <c r="T203" s="17">
        <f t="shared" ref="T203:T204" si="130">+M203*490</f>
        <v>30193.8</v>
      </c>
      <c r="U203" s="56">
        <f t="shared" si="126"/>
        <v>3529.8900000000044</v>
      </c>
      <c r="V203" s="56">
        <f t="shared" si="127"/>
        <v>689006.50999999978</v>
      </c>
      <c r="W203" s="19" t="s">
        <v>1212</v>
      </c>
      <c r="X203" s="10">
        <v>45686</v>
      </c>
      <c r="Y203" s="139"/>
      <c r="Z203" s="139" t="s">
        <v>87</v>
      </c>
      <c r="AA203" s="139" t="s">
        <v>1231</v>
      </c>
      <c r="AB203" s="139">
        <v>38176</v>
      </c>
      <c r="AC203" s="139"/>
      <c r="AD203" s="157"/>
      <c r="AE203" s="10">
        <v>45689</v>
      </c>
      <c r="AF203" s="18">
        <v>45692</v>
      </c>
      <c r="AG203" s="48" t="s">
        <v>1128</v>
      </c>
      <c r="AH203" s="141"/>
      <c r="AI203" s="140"/>
      <c r="AJ203" s="141">
        <v>370</v>
      </c>
      <c r="AK203" s="70"/>
      <c r="AL203" s="140"/>
      <c r="AM203" s="141">
        <v>31.59</v>
      </c>
    </row>
    <row r="204" spans="1:39" ht="14.45" customHeight="1" x14ac:dyDescent="0.45">
      <c r="A204" s="80">
        <v>203</v>
      </c>
      <c r="B204" s="158"/>
      <c r="C204" s="158"/>
      <c r="D204" s="48" t="s">
        <v>671</v>
      </c>
      <c r="E204" s="18" t="s">
        <v>938</v>
      </c>
      <c r="F204" s="18" t="s">
        <v>1130</v>
      </c>
      <c r="G204" s="20" t="s">
        <v>1217</v>
      </c>
      <c r="H204" s="128" t="s">
        <v>1218</v>
      </c>
      <c r="I204" s="145" t="s">
        <v>504</v>
      </c>
      <c r="J204" s="137" t="s">
        <v>522</v>
      </c>
      <c r="K204" s="136">
        <v>10450.4</v>
      </c>
      <c r="L204" s="84">
        <v>26064</v>
      </c>
      <c r="M204" s="83">
        <v>61.51</v>
      </c>
      <c r="N204" s="83">
        <f t="shared" si="128"/>
        <v>61.505061708001982</v>
      </c>
      <c r="O204" s="85">
        <v>157</v>
      </c>
      <c r="P204" s="10" t="s">
        <v>31</v>
      </c>
      <c r="Q204" s="139">
        <v>288</v>
      </c>
      <c r="R204" s="10">
        <v>45692</v>
      </c>
      <c r="S204" s="45">
        <f t="shared" si="129"/>
        <v>1.1563804481276856</v>
      </c>
      <c r="T204" s="17">
        <f t="shared" si="130"/>
        <v>30139.899999999998</v>
      </c>
      <c r="U204" s="56">
        <f t="shared" si="126"/>
        <v>3468.3800000000042</v>
      </c>
      <c r="V204" s="56">
        <f t="shared" si="127"/>
        <v>678556.10999999975</v>
      </c>
      <c r="W204" s="19" t="s">
        <v>1213</v>
      </c>
      <c r="X204" s="10">
        <v>45686</v>
      </c>
      <c r="Y204" s="139"/>
      <c r="Z204" s="139" t="s">
        <v>1210</v>
      </c>
      <c r="AA204" s="139" t="s">
        <v>1232</v>
      </c>
      <c r="AB204" s="139">
        <v>38179</v>
      </c>
      <c r="AC204" s="139"/>
      <c r="AD204" s="157"/>
      <c r="AE204" s="10">
        <v>45690</v>
      </c>
      <c r="AF204" s="18">
        <v>45692</v>
      </c>
      <c r="AG204" s="48" t="s">
        <v>1176</v>
      </c>
      <c r="AH204" s="141"/>
      <c r="AI204" s="140"/>
      <c r="AJ204" s="141">
        <v>220</v>
      </c>
      <c r="AK204" s="70"/>
      <c r="AL204" s="140"/>
      <c r="AM204" s="141">
        <v>31.59</v>
      </c>
    </row>
    <row r="205" spans="1:39" ht="14.45" customHeight="1" x14ac:dyDescent="0.45">
      <c r="A205" s="80">
        <v>204</v>
      </c>
      <c r="B205" s="162">
        <v>22947475</v>
      </c>
      <c r="C205" s="162" t="s">
        <v>1226</v>
      </c>
      <c r="D205" s="48" t="s">
        <v>671</v>
      </c>
      <c r="E205" s="18" t="s">
        <v>938</v>
      </c>
      <c r="F205" s="18" t="s">
        <v>1130</v>
      </c>
      <c r="G205" s="149" t="s">
        <v>1235</v>
      </c>
      <c r="H205" s="128" t="s">
        <v>1236</v>
      </c>
      <c r="I205" s="145" t="s">
        <v>504</v>
      </c>
      <c r="J205" s="137" t="s">
        <v>218</v>
      </c>
      <c r="K205" s="136">
        <v>10081.49</v>
      </c>
      <c r="L205" s="84">
        <v>26072</v>
      </c>
      <c r="M205" s="83">
        <v>61.52</v>
      </c>
      <c r="N205" s="83">
        <f t="shared" si="128"/>
        <v>61.523939873044341</v>
      </c>
      <c r="O205" s="85">
        <v>153</v>
      </c>
      <c r="P205" s="10" t="s">
        <v>31</v>
      </c>
      <c r="Q205" s="147">
        <v>289</v>
      </c>
      <c r="R205" s="10"/>
      <c r="S205" s="45">
        <f t="shared" si="129"/>
        <v>1.1562135624424672</v>
      </c>
      <c r="T205" s="17">
        <f>+M205*490</f>
        <v>30144.800000000003</v>
      </c>
      <c r="U205" s="56">
        <f t="shared" ref="U205:U206" si="131">+U204-M205</f>
        <v>3406.8600000000042</v>
      </c>
      <c r="V205" s="56">
        <f t="shared" ref="V205:V206" si="132">+V204-K205</f>
        <v>668474.61999999976</v>
      </c>
      <c r="W205" s="19" t="s">
        <v>1229</v>
      </c>
      <c r="X205" s="10">
        <v>45695</v>
      </c>
      <c r="Y205" s="147"/>
      <c r="Z205" s="147" t="s">
        <v>1227</v>
      </c>
      <c r="AA205" s="147"/>
      <c r="AB205" s="147"/>
      <c r="AC205" s="147"/>
      <c r="AD205" s="157" t="s">
        <v>1225</v>
      </c>
      <c r="AE205" s="10">
        <v>45696</v>
      </c>
      <c r="AF205" s="18"/>
      <c r="AG205" s="48"/>
      <c r="AH205" s="148"/>
      <c r="AI205" s="146"/>
      <c r="AJ205" s="148">
        <v>220</v>
      </c>
      <c r="AK205" s="70"/>
      <c r="AL205" s="146"/>
      <c r="AM205" s="148">
        <v>31.59</v>
      </c>
    </row>
    <row r="206" spans="1:39" ht="14.45" customHeight="1" x14ac:dyDescent="0.45">
      <c r="A206" s="80">
        <v>205</v>
      </c>
      <c r="B206" s="163"/>
      <c r="C206" s="163"/>
      <c r="D206" s="48" t="s">
        <v>671</v>
      </c>
      <c r="E206" s="18" t="s">
        <v>938</v>
      </c>
      <c r="F206" s="18" t="s">
        <v>1130</v>
      </c>
      <c r="G206" s="20" t="s">
        <v>1233</v>
      </c>
      <c r="H206" s="19" t="s">
        <v>1234</v>
      </c>
      <c r="I206" s="145" t="s">
        <v>504</v>
      </c>
      <c r="J206" s="136" t="s">
        <v>908</v>
      </c>
      <c r="K206" s="136">
        <v>10008.428999999998</v>
      </c>
      <c r="L206" s="84">
        <v>25904</v>
      </c>
      <c r="M206" s="83">
        <v>61.13</v>
      </c>
      <c r="N206" s="83">
        <f t="shared" ref="N206:N207" si="133">+L206/423.77</f>
        <v>61.127498407154825</v>
      </c>
      <c r="O206" s="85">
        <v>162</v>
      </c>
      <c r="P206" s="10" t="s">
        <v>31</v>
      </c>
      <c r="Q206" s="147">
        <v>290</v>
      </c>
      <c r="R206" s="10"/>
      <c r="S206" s="45">
        <f t="shared" ref="S206:S207" si="134">+T206/L206</f>
        <v>1.1563349289684992</v>
      </c>
      <c r="T206" s="17">
        <f t="shared" ref="T206" si="135">+M206*490</f>
        <v>29953.7</v>
      </c>
      <c r="U206" s="56">
        <f t="shared" si="131"/>
        <v>3345.7300000000041</v>
      </c>
      <c r="V206" s="56">
        <f t="shared" si="132"/>
        <v>658466.19099999976</v>
      </c>
      <c r="W206" s="19" t="s">
        <v>1228</v>
      </c>
      <c r="X206" s="10">
        <v>45695</v>
      </c>
      <c r="Y206" s="147"/>
      <c r="Z206" s="147" t="s">
        <v>91</v>
      </c>
      <c r="AA206" s="147"/>
      <c r="AB206" s="147"/>
      <c r="AC206" s="147"/>
      <c r="AD206" s="157"/>
      <c r="AE206" s="10">
        <v>45696</v>
      </c>
      <c r="AF206" s="18"/>
      <c r="AG206" s="48"/>
      <c r="AH206" s="148"/>
      <c r="AI206" s="146"/>
      <c r="AJ206" s="148">
        <v>220</v>
      </c>
      <c r="AK206" s="70"/>
      <c r="AL206" s="146"/>
      <c r="AM206" s="148">
        <v>31.59</v>
      </c>
    </row>
    <row r="207" spans="1:39" ht="14.45" customHeight="1" x14ac:dyDescent="0.45">
      <c r="A207" s="80">
        <v>206</v>
      </c>
      <c r="B207" s="155">
        <v>19105176</v>
      </c>
      <c r="C207" s="155" t="s">
        <v>569</v>
      </c>
      <c r="D207" s="48" t="s">
        <v>671</v>
      </c>
      <c r="E207" s="18" t="s">
        <v>938</v>
      </c>
      <c r="F207" s="18" t="s">
        <v>1130</v>
      </c>
      <c r="G207" s="154" t="s">
        <v>1240</v>
      </c>
      <c r="H207" s="128" t="s">
        <v>1241</v>
      </c>
      <c r="I207" s="145" t="s">
        <v>504</v>
      </c>
      <c r="J207" s="137" t="s">
        <v>522</v>
      </c>
      <c r="K207" s="136"/>
      <c r="L207" s="84"/>
      <c r="M207" s="83"/>
      <c r="N207" s="83">
        <f t="shared" si="133"/>
        <v>0</v>
      </c>
      <c r="O207" s="85"/>
      <c r="P207" s="10" t="s">
        <v>31</v>
      </c>
      <c r="Q207" s="151">
        <v>291</v>
      </c>
      <c r="R207" s="10"/>
      <c r="S207" s="45" t="e">
        <f t="shared" si="134"/>
        <v>#DIV/0!</v>
      </c>
      <c r="T207" s="17">
        <f>+M207*490</f>
        <v>0</v>
      </c>
      <c r="U207" s="56">
        <f t="shared" ref="U207:U208" si="136">+U206-M207</f>
        <v>3345.7300000000041</v>
      </c>
      <c r="V207" s="56">
        <f t="shared" ref="V207:V208" si="137">+V206-K207</f>
        <v>658466.19099999976</v>
      </c>
      <c r="W207" s="19" t="s">
        <v>1242</v>
      </c>
      <c r="X207" s="10">
        <v>45702</v>
      </c>
      <c r="Y207" s="151"/>
      <c r="Z207" s="151" t="s">
        <v>1239</v>
      </c>
      <c r="AA207" s="151"/>
      <c r="AB207" s="151"/>
      <c r="AC207" s="151"/>
      <c r="AD207" s="157" t="s">
        <v>1244</v>
      </c>
      <c r="AE207" s="10">
        <v>45702</v>
      </c>
      <c r="AF207" s="18"/>
      <c r="AG207" s="48"/>
      <c r="AH207" s="153"/>
      <c r="AI207" s="152"/>
      <c r="AJ207" s="153">
        <v>220</v>
      </c>
      <c r="AK207" s="70"/>
      <c r="AL207" s="152"/>
      <c r="AM207" s="153">
        <v>31.59</v>
      </c>
    </row>
    <row r="208" spans="1:39" ht="14.45" customHeight="1" x14ac:dyDescent="0.45">
      <c r="A208" s="80">
        <v>207</v>
      </c>
      <c r="B208" s="156"/>
      <c r="C208" s="156"/>
      <c r="D208" s="48" t="s">
        <v>671</v>
      </c>
      <c r="E208" s="18" t="s">
        <v>938</v>
      </c>
      <c r="F208" s="18" t="s">
        <v>1130</v>
      </c>
      <c r="G208" s="20" t="s">
        <v>1245</v>
      </c>
      <c r="H208" s="128" t="s">
        <v>1246</v>
      </c>
      <c r="I208" s="145" t="s">
        <v>504</v>
      </c>
      <c r="J208" s="136" t="s">
        <v>97</v>
      </c>
      <c r="K208" s="136"/>
      <c r="L208" s="84"/>
      <c r="M208" s="83"/>
      <c r="N208" s="83">
        <f t="shared" ref="N208" si="138">+L208/423.77</f>
        <v>0</v>
      </c>
      <c r="O208" s="85"/>
      <c r="P208" s="10" t="s">
        <v>31</v>
      </c>
      <c r="Q208" s="151">
        <v>292</v>
      </c>
      <c r="R208" s="10"/>
      <c r="S208" s="45" t="e">
        <f t="shared" ref="S208" si="139">+T208/L208</f>
        <v>#DIV/0!</v>
      </c>
      <c r="T208" s="17">
        <f t="shared" ref="T208" si="140">+M208*490</f>
        <v>0</v>
      </c>
      <c r="U208" s="56">
        <f t="shared" si="136"/>
        <v>3345.7300000000041</v>
      </c>
      <c r="V208" s="56">
        <f t="shared" si="137"/>
        <v>658466.19099999976</v>
      </c>
      <c r="W208" s="19" t="s">
        <v>1243</v>
      </c>
      <c r="X208" s="10">
        <v>45702</v>
      </c>
      <c r="Y208" s="151"/>
      <c r="Z208" s="151" t="s">
        <v>90</v>
      </c>
      <c r="AA208" s="151"/>
      <c r="AB208" s="151"/>
      <c r="AC208" s="151"/>
      <c r="AD208" s="157"/>
      <c r="AE208" s="10">
        <v>45703</v>
      </c>
      <c r="AF208" s="18"/>
      <c r="AG208" s="48"/>
      <c r="AH208" s="153"/>
      <c r="AI208" s="152"/>
      <c r="AJ208" s="153">
        <v>220</v>
      </c>
      <c r="AK208" s="70"/>
      <c r="AL208" s="152"/>
      <c r="AM208" s="153">
        <v>31.59</v>
      </c>
    </row>
  </sheetData>
  <mergeCells count="178">
    <mergeCell ref="B167:B169"/>
    <mergeCell ref="C167:C169"/>
    <mergeCell ref="AD167:AD169"/>
    <mergeCell ref="AL16:AL20"/>
    <mergeCell ref="AD49:AD53"/>
    <mergeCell ref="AD41:AD42"/>
    <mergeCell ref="AL137:AL142"/>
    <mergeCell ref="C124:C129"/>
    <mergeCell ref="B124:B129"/>
    <mergeCell ref="AD124:AD129"/>
    <mergeCell ref="AL124:AL129"/>
    <mergeCell ref="B158:B159"/>
    <mergeCell ref="C158:C159"/>
    <mergeCell ref="B155:B157"/>
    <mergeCell ref="C155:C157"/>
    <mergeCell ref="AD155:AD157"/>
    <mergeCell ref="C149:C150"/>
    <mergeCell ref="AD149:AD150"/>
    <mergeCell ref="AD158:AD159"/>
    <mergeCell ref="AD151:AD152"/>
    <mergeCell ref="B153:B154"/>
    <mergeCell ref="AL49:AL53"/>
    <mergeCell ref="AL54:AL55"/>
    <mergeCell ref="AD54:AD55"/>
    <mergeCell ref="C2:C3"/>
    <mergeCell ref="AL2:AL3"/>
    <mergeCell ref="AD2:AD3"/>
    <mergeCell ref="B54:B55"/>
    <mergeCell ref="C54:C55"/>
    <mergeCell ref="B49:B53"/>
    <mergeCell ref="B2:B3"/>
    <mergeCell ref="B5:B7"/>
    <mergeCell ref="B8:B10"/>
    <mergeCell ref="C14:C15"/>
    <mergeCell ref="B16:B20"/>
    <mergeCell ref="B12:B13"/>
    <mergeCell ref="B14:B15"/>
    <mergeCell ref="C12:C13"/>
    <mergeCell ref="C16:C20"/>
    <mergeCell ref="B34:B39"/>
    <mergeCell ref="AL12:AL13"/>
    <mergeCell ref="AD27:AD32"/>
    <mergeCell ref="AD43:AD48"/>
    <mergeCell ref="AD14:AD15"/>
    <mergeCell ref="AL8:AL10"/>
    <mergeCell ref="AD16:AD20"/>
    <mergeCell ref="AD8:AD10"/>
    <mergeCell ref="AD12:AD13"/>
    <mergeCell ref="C8:C10"/>
    <mergeCell ref="C41:C42"/>
    <mergeCell ref="AL21:AL26"/>
    <mergeCell ref="AL41:AL42"/>
    <mergeCell ref="AI17:AI18"/>
    <mergeCell ref="C5:C7"/>
    <mergeCell ref="AL34:AL39"/>
    <mergeCell ref="AD5:AD7"/>
    <mergeCell ref="AL5:AL7"/>
    <mergeCell ref="AL27:AL32"/>
    <mergeCell ref="AL43:AL48"/>
    <mergeCell ref="AL14:AL15"/>
    <mergeCell ref="B91:B96"/>
    <mergeCell ref="AD34:AD39"/>
    <mergeCell ref="AD21:AD26"/>
    <mergeCell ref="C49:C53"/>
    <mergeCell ref="B27:B32"/>
    <mergeCell ref="C27:C32"/>
    <mergeCell ref="AD70:AD71"/>
    <mergeCell ref="AD83:AD89"/>
    <mergeCell ref="AD73:AD74"/>
    <mergeCell ref="B43:B48"/>
    <mergeCell ref="C43:C48"/>
    <mergeCell ref="B70:B71"/>
    <mergeCell ref="C70:C71"/>
    <mergeCell ref="C83:C89"/>
    <mergeCell ref="B76:B82"/>
    <mergeCell ref="B57:B62"/>
    <mergeCell ref="AD57:AD62"/>
    <mergeCell ref="B63:B68"/>
    <mergeCell ref="B41:B42"/>
    <mergeCell ref="C21:C26"/>
    <mergeCell ref="C34:C39"/>
    <mergeCell ref="C57:C62"/>
    <mergeCell ref="B21:B26"/>
    <mergeCell ref="B83:B89"/>
    <mergeCell ref="AL109:AL111"/>
    <mergeCell ref="C76:C82"/>
    <mergeCell ref="AD76:AD82"/>
    <mergeCell ref="C91:C96"/>
    <mergeCell ref="AD91:AD96"/>
    <mergeCell ref="C73:C74"/>
    <mergeCell ref="AD63:AD68"/>
    <mergeCell ref="AL76:AL82"/>
    <mergeCell ref="AI73:AI74"/>
    <mergeCell ref="AL73:AL74"/>
    <mergeCell ref="AL63:AL68"/>
    <mergeCell ref="AL70:AL71"/>
    <mergeCell ref="AL91:AL96"/>
    <mergeCell ref="AL99:AL103"/>
    <mergeCell ref="AK102:AK103"/>
    <mergeCell ref="AL104:AL108"/>
    <mergeCell ref="AL83:AL89"/>
    <mergeCell ref="AL57:AL62"/>
    <mergeCell ref="C99:C103"/>
    <mergeCell ref="AD99:AD103"/>
    <mergeCell ref="C63:C68"/>
    <mergeCell ref="B73:B74"/>
    <mergeCell ref="AD122:AD123"/>
    <mergeCell ref="B151:B152"/>
    <mergeCell ref="C151:C152"/>
    <mergeCell ref="AL112:AL118"/>
    <mergeCell ref="B112:B118"/>
    <mergeCell ref="C112:C118"/>
    <mergeCell ref="AD112:AD118"/>
    <mergeCell ref="AL149:AL150"/>
    <mergeCell ref="B144:B148"/>
    <mergeCell ref="C144:C148"/>
    <mergeCell ref="AD144:AD148"/>
    <mergeCell ref="AL144:AL148"/>
    <mergeCell ref="B130:B136"/>
    <mergeCell ref="AL130:AL136"/>
    <mergeCell ref="AL119:AL121"/>
    <mergeCell ref="AL122:AL123"/>
    <mergeCell ref="C130:C136"/>
    <mergeCell ref="AD130:AD136"/>
    <mergeCell ref="B164:B166"/>
    <mergeCell ref="C164:C166"/>
    <mergeCell ref="AD164:AD166"/>
    <mergeCell ref="B99:B103"/>
    <mergeCell ref="B149:B150"/>
    <mergeCell ref="B104:B108"/>
    <mergeCell ref="C104:C108"/>
    <mergeCell ref="B109:B111"/>
    <mergeCell ref="C109:C111"/>
    <mergeCell ref="AD109:AD111"/>
    <mergeCell ref="AD104:AD108"/>
    <mergeCell ref="B137:B142"/>
    <mergeCell ref="C137:C142"/>
    <mergeCell ref="AD137:AD142"/>
    <mergeCell ref="B160:B162"/>
    <mergeCell ref="C160:C162"/>
    <mergeCell ref="AD160:AD162"/>
    <mergeCell ref="B119:B121"/>
    <mergeCell ref="C119:C121"/>
    <mergeCell ref="B122:B123"/>
    <mergeCell ref="C122:C123"/>
    <mergeCell ref="C153:C154"/>
    <mergeCell ref="AD153:AD154"/>
    <mergeCell ref="AD119:AD121"/>
    <mergeCell ref="B178:B182"/>
    <mergeCell ref="C178:C182"/>
    <mergeCell ref="AD178:AD182"/>
    <mergeCell ref="B174:B177"/>
    <mergeCell ref="C174:C177"/>
    <mergeCell ref="AD174:AD177"/>
    <mergeCell ref="B170:B173"/>
    <mergeCell ref="C170:C173"/>
    <mergeCell ref="AD170:AD173"/>
    <mergeCell ref="AD188:AD194"/>
    <mergeCell ref="AD195:AD198"/>
    <mergeCell ref="B188:B194"/>
    <mergeCell ref="C188:C194"/>
    <mergeCell ref="B184:B187"/>
    <mergeCell ref="C184:C187"/>
    <mergeCell ref="AD184:AD187"/>
    <mergeCell ref="B195:B198"/>
    <mergeCell ref="C195:C198"/>
    <mergeCell ref="B207:B208"/>
    <mergeCell ref="C207:C208"/>
    <mergeCell ref="AD207:AD208"/>
    <mergeCell ref="B202:B204"/>
    <mergeCell ref="C202:C204"/>
    <mergeCell ref="AD202:AD204"/>
    <mergeCell ref="B199:B201"/>
    <mergeCell ref="C199:C201"/>
    <mergeCell ref="AD199:AD201"/>
    <mergeCell ref="B205:B206"/>
    <mergeCell ref="C205:C206"/>
    <mergeCell ref="AD205:AD206"/>
  </mergeCells>
  <phoneticPr fontId="9" type="noConversion"/>
  <conditionalFormatting sqref="G91:G96">
    <cfRule type="duplicateValues" dxfId="773" priority="945"/>
  </conditionalFormatting>
  <conditionalFormatting sqref="G98:G103">
    <cfRule type="duplicateValues" dxfId="772" priority="964"/>
  </conditionalFormatting>
  <conditionalFormatting sqref="G104:G106 G108">
    <cfRule type="duplicateValues" dxfId="771" priority="969"/>
  </conditionalFormatting>
  <conditionalFormatting sqref="G109:G121 G123:G130 G133:G137 G140:G142">
    <cfRule type="duplicateValues" dxfId="770" priority="977"/>
  </conditionalFormatting>
  <conditionalFormatting sqref="G122">
    <cfRule type="duplicateValues" dxfId="769" priority="915"/>
    <cfRule type="duplicateValues" dxfId="768" priority="916"/>
  </conditionalFormatting>
  <conditionalFormatting sqref="G147:G149">
    <cfRule type="duplicateValues" dxfId="767" priority="1010"/>
  </conditionalFormatting>
  <conditionalFormatting sqref="G150">
    <cfRule type="duplicateValues" dxfId="766" priority="906"/>
  </conditionalFormatting>
  <conditionalFormatting sqref="G151:G152">
    <cfRule type="duplicateValues" dxfId="765" priority="903"/>
    <cfRule type="duplicateValues" dxfId="764" priority="904"/>
  </conditionalFormatting>
  <conditionalFormatting sqref="G153:G154">
    <cfRule type="duplicateValues" dxfId="763" priority="896"/>
    <cfRule type="duplicateValues" dxfId="762" priority="897"/>
  </conditionalFormatting>
  <conditionalFormatting sqref="G155">
    <cfRule type="duplicateValues" dxfId="761" priority="884"/>
    <cfRule type="duplicateValues" dxfId="760" priority="885"/>
  </conditionalFormatting>
  <conditionalFormatting sqref="G156">
    <cfRule type="duplicateValues" dxfId="759" priority="857"/>
    <cfRule type="duplicateValues" dxfId="758" priority="858"/>
  </conditionalFormatting>
  <conditionalFormatting sqref="G157">
    <cfRule type="duplicateValues" dxfId="757" priority="1034"/>
    <cfRule type="duplicateValues" dxfId="756" priority="1035"/>
  </conditionalFormatting>
  <conditionalFormatting sqref="G158">
    <cfRule type="duplicateValues" dxfId="755" priority="837"/>
    <cfRule type="duplicateValues" dxfId="754" priority="838"/>
  </conditionalFormatting>
  <conditionalFormatting sqref="G159">
    <cfRule type="duplicateValues" dxfId="753" priority="851"/>
    <cfRule type="duplicateValues" dxfId="752" priority="852"/>
  </conditionalFormatting>
  <conditionalFormatting sqref="G160">
    <cfRule type="duplicateValues" dxfId="751" priority="810"/>
    <cfRule type="duplicateValues" dxfId="750" priority="811"/>
  </conditionalFormatting>
  <conditionalFormatting sqref="G160:G161">
    <cfRule type="duplicateValues" dxfId="749" priority="807"/>
  </conditionalFormatting>
  <conditionalFormatting sqref="G161">
    <cfRule type="duplicateValues" dxfId="748" priority="822"/>
    <cfRule type="duplicateValues" dxfId="747" priority="823"/>
  </conditionalFormatting>
  <conditionalFormatting sqref="G162">
    <cfRule type="duplicateValues" dxfId="746" priority="781"/>
    <cfRule type="duplicateValues" dxfId="745" priority="782"/>
  </conditionalFormatting>
  <conditionalFormatting sqref="G162:G163">
    <cfRule type="duplicateValues" dxfId="744" priority="778"/>
  </conditionalFormatting>
  <conditionalFormatting sqref="G163">
    <cfRule type="duplicateValues" dxfId="743" priority="793"/>
    <cfRule type="duplicateValues" dxfId="742" priority="794"/>
  </conditionalFormatting>
  <conditionalFormatting sqref="G164">
    <cfRule type="duplicateValues" dxfId="741" priority="743"/>
    <cfRule type="duplicateValues" dxfId="740" priority="747"/>
    <cfRule type="duplicateValues" dxfId="739" priority="748"/>
  </conditionalFormatting>
  <conditionalFormatting sqref="G165">
    <cfRule type="duplicateValues" dxfId="738" priority="668"/>
    <cfRule type="duplicateValues" dxfId="737" priority="672"/>
    <cfRule type="duplicateValues" dxfId="736" priority="673"/>
  </conditionalFormatting>
  <conditionalFormatting sqref="G166">
    <cfRule type="duplicateValues" dxfId="735" priority="643"/>
    <cfRule type="duplicateValues" dxfId="734" priority="647"/>
    <cfRule type="duplicateValues" dxfId="733" priority="648"/>
  </conditionalFormatting>
  <conditionalFormatting sqref="G167">
    <cfRule type="duplicateValues" dxfId="732" priority="615"/>
    <cfRule type="duplicateValues" dxfId="731" priority="619"/>
    <cfRule type="duplicateValues" dxfId="730" priority="620"/>
  </conditionalFormatting>
  <conditionalFormatting sqref="G168">
    <cfRule type="duplicateValues" dxfId="729" priority="590"/>
    <cfRule type="duplicateValues" dxfId="728" priority="594"/>
    <cfRule type="duplicateValues" dxfId="727" priority="595"/>
  </conditionalFormatting>
  <conditionalFormatting sqref="G169">
    <cfRule type="duplicateValues" dxfId="726" priority="567"/>
    <cfRule type="duplicateValues" dxfId="725" priority="569"/>
    <cfRule type="duplicateValues" dxfId="724" priority="570"/>
  </conditionalFormatting>
  <conditionalFormatting sqref="G170">
    <cfRule type="duplicateValues" dxfId="723" priority="534"/>
    <cfRule type="duplicateValues" dxfId="722" priority="538"/>
    <cfRule type="duplicateValues" dxfId="721" priority="539"/>
  </conditionalFormatting>
  <conditionalFormatting sqref="G171">
    <cfRule type="duplicateValues" dxfId="720" priority="509"/>
    <cfRule type="duplicateValues" dxfId="719" priority="513"/>
    <cfRule type="duplicateValues" dxfId="718" priority="514"/>
  </conditionalFormatting>
  <conditionalFormatting sqref="G172">
    <cfRule type="duplicateValues" dxfId="717" priority="489"/>
    <cfRule type="duplicateValues" dxfId="716" priority="491"/>
    <cfRule type="duplicateValues" dxfId="715" priority="492"/>
  </conditionalFormatting>
  <conditionalFormatting sqref="G173">
    <cfRule type="duplicateValues" dxfId="714" priority="503"/>
    <cfRule type="duplicateValues" dxfId="713" priority="505"/>
    <cfRule type="duplicateValues" dxfId="712" priority="506"/>
  </conditionalFormatting>
  <conditionalFormatting sqref="G174">
    <cfRule type="duplicateValues" dxfId="711" priority="466"/>
    <cfRule type="duplicateValues" dxfId="710" priority="468"/>
    <cfRule type="duplicateValues" dxfId="709" priority="469"/>
  </conditionalFormatting>
  <conditionalFormatting sqref="G175">
    <cfRule type="duplicateValues" dxfId="708" priority="461"/>
    <cfRule type="duplicateValues" dxfId="707" priority="463"/>
    <cfRule type="duplicateValues" dxfId="706" priority="464"/>
  </conditionalFormatting>
  <conditionalFormatting sqref="G176">
    <cfRule type="duplicateValues" dxfId="705" priority="448"/>
    <cfRule type="duplicateValues" dxfId="704" priority="450"/>
    <cfRule type="duplicateValues" dxfId="703" priority="451"/>
  </conditionalFormatting>
  <conditionalFormatting sqref="G177">
    <cfRule type="duplicateValues" dxfId="702" priority="456"/>
    <cfRule type="duplicateValues" dxfId="701" priority="458"/>
    <cfRule type="duplicateValues" dxfId="700" priority="459"/>
  </conditionalFormatting>
  <conditionalFormatting sqref="G178">
    <cfRule type="duplicateValues" dxfId="699" priority="417"/>
    <cfRule type="duplicateValues" dxfId="698" priority="419"/>
    <cfRule type="duplicateValues" dxfId="697" priority="420"/>
  </conditionalFormatting>
  <conditionalFormatting sqref="G179">
    <cfRule type="duplicateValues" dxfId="696" priority="412"/>
    <cfRule type="duplicateValues" dxfId="695" priority="414"/>
    <cfRule type="duplicateValues" dxfId="694" priority="415"/>
  </conditionalFormatting>
  <conditionalFormatting sqref="G180">
    <cfRule type="duplicateValues" dxfId="693" priority="1038"/>
    <cfRule type="duplicateValues" dxfId="692" priority="1039"/>
    <cfRule type="duplicateValues" dxfId="691" priority="1040"/>
  </conditionalFormatting>
  <conditionalFormatting sqref="G181">
    <cfRule type="duplicateValues" dxfId="690" priority="359"/>
    <cfRule type="duplicateValues" dxfId="689" priority="361"/>
    <cfRule type="duplicateValues" dxfId="688" priority="362"/>
  </conditionalFormatting>
  <conditionalFormatting sqref="G182">
    <cfRule type="duplicateValues" dxfId="687" priority="407"/>
    <cfRule type="duplicateValues" dxfId="686" priority="409"/>
    <cfRule type="duplicateValues" dxfId="685" priority="410"/>
  </conditionalFormatting>
  <conditionalFormatting sqref="G183">
    <cfRule type="duplicateValues" dxfId="684" priority="368"/>
    <cfRule type="duplicateValues" dxfId="683" priority="377"/>
    <cfRule type="duplicateValues" dxfId="682" priority="378"/>
  </conditionalFormatting>
  <conditionalFormatting sqref="G184">
    <cfRule type="duplicateValues" dxfId="681" priority="329"/>
    <cfRule type="duplicateValues" dxfId="680" priority="331"/>
    <cfRule type="duplicateValues" dxfId="679" priority="332"/>
  </conditionalFormatting>
  <conditionalFormatting sqref="G185">
    <cfRule type="duplicateValues" dxfId="678" priority="324"/>
    <cfRule type="duplicateValues" dxfId="677" priority="326"/>
    <cfRule type="duplicateValues" dxfId="676" priority="327"/>
  </conditionalFormatting>
  <conditionalFormatting sqref="G186">
    <cfRule type="duplicateValues" dxfId="675" priority="334"/>
    <cfRule type="duplicateValues" dxfId="674" priority="335"/>
    <cfRule type="duplicateValues" dxfId="673" priority="336"/>
  </conditionalFormatting>
  <conditionalFormatting sqref="G187">
    <cfRule type="duplicateValues" dxfId="672" priority="307"/>
    <cfRule type="duplicateValues" dxfId="671" priority="309"/>
    <cfRule type="duplicateValues" dxfId="670" priority="310"/>
  </conditionalFormatting>
  <conditionalFormatting sqref="G188">
    <cfRule type="duplicateValues" dxfId="669" priority="264"/>
    <cfRule type="duplicateValues" dxfId="668" priority="266"/>
    <cfRule type="duplicateValues" dxfId="667" priority="267"/>
  </conditionalFormatting>
  <conditionalFormatting sqref="G189">
    <cfRule type="duplicateValues" dxfId="666" priority="192"/>
    <cfRule type="duplicateValues" dxfId="665" priority="194"/>
    <cfRule type="duplicateValues" dxfId="664" priority="195"/>
  </conditionalFormatting>
  <conditionalFormatting sqref="G190">
    <cfRule type="duplicateValues" dxfId="663" priority="197"/>
    <cfRule type="duplicateValues" dxfId="662" priority="198"/>
    <cfRule type="duplicateValues" dxfId="661" priority="199"/>
  </conditionalFormatting>
  <conditionalFormatting sqref="G191">
    <cfRule type="duplicateValues" dxfId="660" priority="178"/>
    <cfRule type="duplicateValues" dxfId="659" priority="180"/>
    <cfRule type="duplicateValues" dxfId="658" priority="181"/>
  </conditionalFormatting>
  <conditionalFormatting sqref="G192">
    <cfRule type="duplicateValues" dxfId="657" priority="152"/>
    <cfRule type="duplicateValues" dxfId="656" priority="153"/>
    <cfRule type="duplicateValues" dxfId="655" priority="154"/>
  </conditionalFormatting>
  <conditionalFormatting sqref="G193">
    <cfRule type="duplicateValues" dxfId="654" priority="269"/>
    <cfRule type="duplicateValues" dxfId="653" priority="270"/>
    <cfRule type="duplicateValues" dxfId="652" priority="271"/>
  </conditionalFormatting>
  <conditionalFormatting sqref="G194">
    <cfRule type="duplicateValues" dxfId="651" priority="237"/>
    <cfRule type="duplicateValues" dxfId="650" priority="239"/>
    <cfRule type="duplicateValues" dxfId="649" priority="240"/>
  </conditionalFormatting>
  <conditionalFormatting sqref="G195">
    <cfRule type="duplicateValues" dxfId="648" priority="254"/>
    <cfRule type="duplicateValues" dxfId="647" priority="256"/>
    <cfRule type="duplicateValues" dxfId="646" priority="257"/>
  </conditionalFormatting>
  <conditionalFormatting sqref="H151:H152">
    <cfRule type="duplicateValues" dxfId="645" priority="898"/>
    <cfRule type="duplicateValues" dxfId="644" priority="900"/>
  </conditionalFormatting>
  <conditionalFormatting sqref="H153">
    <cfRule type="duplicateValues" dxfId="643" priority="889"/>
    <cfRule type="duplicateValues" dxfId="642" priority="890"/>
  </conditionalFormatting>
  <conditionalFormatting sqref="H154">
    <cfRule type="duplicateValues" dxfId="641" priority="886"/>
    <cfRule type="duplicateValues" dxfId="640" priority="887"/>
    <cfRule type="duplicateValues" dxfId="639" priority="891"/>
    <cfRule type="duplicateValues" dxfId="638" priority="893"/>
  </conditionalFormatting>
  <conditionalFormatting sqref="H155">
    <cfRule type="duplicateValues" dxfId="637" priority="877"/>
    <cfRule type="duplicateValues" dxfId="636" priority="878"/>
  </conditionalFormatting>
  <conditionalFormatting sqref="H155:H156">
    <cfRule type="duplicateValues" dxfId="635" priority="876"/>
  </conditionalFormatting>
  <conditionalFormatting sqref="H156">
    <cfRule type="duplicateValues" dxfId="634" priority="855"/>
    <cfRule type="duplicateValues" dxfId="633" priority="856"/>
    <cfRule type="duplicateValues" dxfId="632" priority="874"/>
    <cfRule type="duplicateValues" dxfId="631" priority="875"/>
    <cfRule type="duplicateValues" dxfId="630" priority="879"/>
    <cfRule type="duplicateValues" dxfId="629" priority="881"/>
  </conditionalFormatting>
  <conditionalFormatting sqref="H157">
    <cfRule type="duplicateValues" dxfId="628" priority="865"/>
    <cfRule type="duplicateValues" dxfId="627" priority="866"/>
    <cfRule type="duplicateValues" dxfId="626" priority="1037"/>
  </conditionalFormatting>
  <conditionalFormatting sqref="H158">
    <cfRule type="duplicateValues" dxfId="625" priority="835"/>
    <cfRule type="duplicateValues" dxfId="624" priority="836"/>
    <cfRule type="duplicateValues" dxfId="623" priority="844"/>
    <cfRule type="duplicateValues" dxfId="622" priority="845"/>
    <cfRule type="duplicateValues" dxfId="621" priority="846"/>
    <cfRule type="duplicateValues" dxfId="620" priority="847"/>
    <cfRule type="duplicateValues" dxfId="619" priority="848"/>
  </conditionalFormatting>
  <conditionalFormatting sqref="H159">
    <cfRule type="duplicateValues" dxfId="618" priority="826"/>
    <cfRule type="duplicateValues" dxfId="617" priority="827"/>
    <cfRule type="duplicateValues" dxfId="616" priority="828"/>
    <cfRule type="duplicateValues" dxfId="615" priority="829"/>
    <cfRule type="duplicateValues" dxfId="614" priority="830"/>
    <cfRule type="duplicateValues" dxfId="613" priority="831"/>
    <cfRule type="duplicateValues" dxfId="612" priority="832"/>
  </conditionalFormatting>
  <conditionalFormatting sqref="H160">
    <cfRule type="duplicateValues" dxfId="611" priority="808"/>
    <cfRule type="duplicateValues" dxfId="610" priority="809"/>
    <cfRule type="duplicateValues" dxfId="609" priority="815"/>
    <cfRule type="duplicateValues" dxfId="608" priority="816"/>
    <cfRule type="duplicateValues" dxfId="607" priority="817"/>
    <cfRule type="duplicateValues" dxfId="606" priority="818"/>
    <cfRule type="duplicateValues" dxfId="605" priority="819"/>
  </conditionalFormatting>
  <conditionalFormatting sqref="H160:H161">
    <cfRule type="duplicateValues" dxfId="604" priority="798"/>
  </conditionalFormatting>
  <conditionalFormatting sqref="H161">
    <cfRule type="duplicateValues" dxfId="603" priority="799"/>
    <cfRule type="duplicateValues" dxfId="602" priority="800"/>
    <cfRule type="duplicateValues" dxfId="601" priority="801"/>
    <cfRule type="duplicateValues" dxfId="600" priority="802"/>
    <cfRule type="duplicateValues" dxfId="599" priority="803"/>
    <cfRule type="duplicateValues" dxfId="598" priority="804"/>
    <cfRule type="duplicateValues" dxfId="597" priority="805"/>
  </conditionalFormatting>
  <conditionalFormatting sqref="H162">
    <cfRule type="duplicateValues" dxfId="596" priority="759"/>
    <cfRule type="duplicateValues" dxfId="595" priority="760"/>
    <cfRule type="duplicateValues" dxfId="594" priority="761"/>
    <cfRule type="duplicateValues" dxfId="593" priority="762"/>
    <cfRule type="duplicateValues" dxfId="592" priority="763"/>
    <cfRule type="duplicateValues" dxfId="591" priority="764"/>
    <cfRule type="duplicateValues" dxfId="590" priority="765"/>
    <cfRule type="duplicateValues" dxfId="589" priority="766"/>
  </conditionalFormatting>
  <conditionalFormatting sqref="H163">
    <cfRule type="duplicateValues" dxfId="588" priority="750"/>
    <cfRule type="duplicateValues" dxfId="587" priority="751"/>
    <cfRule type="duplicateValues" dxfId="586" priority="752"/>
    <cfRule type="duplicateValues" dxfId="585" priority="753"/>
    <cfRule type="duplicateValues" dxfId="584" priority="754"/>
    <cfRule type="duplicateValues" dxfId="583" priority="755"/>
    <cfRule type="duplicateValues" dxfId="582" priority="756"/>
    <cfRule type="duplicateValues" dxfId="581" priority="757"/>
    <cfRule type="duplicateValues" dxfId="580" priority="769"/>
    <cfRule type="duplicateValues" dxfId="579" priority="770"/>
    <cfRule type="duplicateValues" dxfId="578" priority="771"/>
    <cfRule type="duplicateValues" dxfId="577" priority="772"/>
    <cfRule type="duplicateValues" dxfId="576" priority="773"/>
    <cfRule type="duplicateValues" dxfId="575" priority="774"/>
    <cfRule type="duplicateValues" dxfId="574" priority="775"/>
    <cfRule type="duplicateValues" dxfId="573" priority="776"/>
  </conditionalFormatting>
  <conditionalFormatting sqref="H164">
    <cfRule type="duplicateValues" dxfId="572" priority="725"/>
    <cfRule type="duplicateValues" dxfId="571" priority="726"/>
    <cfRule type="duplicateValues" dxfId="570" priority="727"/>
    <cfRule type="duplicateValues" dxfId="569" priority="728"/>
    <cfRule type="duplicateValues" dxfId="568" priority="729"/>
    <cfRule type="duplicateValues" dxfId="567" priority="730"/>
    <cfRule type="duplicateValues" dxfId="566" priority="731"/>
    <cfRule type="duplicateValues" dxfId="565" priority="732"/>
    <cfRule type="duplicateValues" dxfId="564" priority="733"/>
    <cfRule type="duplicateValues" dxfId="563" priority="734"/>
    <cfRule type="duplicateValues" dxfId="562" priority="735"/>
    <cfRule type="duplicateValues" dxfId="561" priority="736"/>
    <cfRule type="duplicateValues" dxfId="560" priority="737"/>
    <cfRule type="duplicateValues" dxfId="559" priority="738"/>
    <cfRule type="duplicateValues" dxfId="558" priority="739"/>
    <cfRule type="duplicateValues" dxfId="557" priority="740"/>
    <cfRule type="duplicateValues" dxfId="556" priority="741"/>
  </conditionalFormatting>
  <conditionalFormatting sqref="H165">
    <cfRule type="duplicateValues" dxfId="555" priority="650"/>
    <cfRule type="duplicateValues" dxfId="554" priority="651"/>
    <cfRule type="duplicateValues" dxfId="553" priority="652"/>
    <cfRule type="duplicateValues" dxfId="552" priority="653"/>
    <cfRule type="duplicateValues" dxfId="551" priority="654"/>
    <cfRule type="duplicateValues" dxfId="550" priority="655"/>
    <cfRule type="duplicateValues" dxfId="549" priority="656"/>
    <cfRule type="duplicateValues" dxfId="548" priority="657"/>
    <cfRule type="duplicateValues" dxfId="547" priority="658"/>
    <cfRule type="duplicateValues" dxfId="546" priority="659"/>
    <cfRule type="duplicateValues" dxfId="545" priority="660"/>
    <cfRule type="duplicateValues" dxfId="544" priority="661"/>
    <cfRule type="duplicateValues" dxfId="543" priority="662"/>
    <cfRule type="duplicateValues" dxfId="542" priority="663"/>
    <cfRule type="duplicateValues" dxfId="541" priority="664"/>
    <cfRule type="duplicateValues" dxfId="540" priority="665"/>
    <cfRule type="duplicateValues" dxfId="539" priority="666"/>
  </conditionalFormatting>
  <conditionalFormatting sqref="H166">
    <cfRule type="duplicateValues" dxfId="538" priority="625"/>
    <cfRule type="duplicateValues" dxfId="537" priority="626"/>
    <cfRule type="duplicateValues" dxfId="536" priority="627"/>
    <cfRule type="duplicateValues" dxfId="535" priority="628"/>
    <cfRule type="duplicateValues" dxfId="534" priority="629"/>
    <cfRule type="duplicateValues" dxfId="533" priority="630"/>
    <cfRule type="duplicateValues" dxfId="532" priority="631"/>
    <cfRule type="duplicateValues" dxfId="531" priority="632"/>
    <cfRule type="duplicateValues" dxfId="530" priority="633"/>
    <cfRule type="duplicateValues" dxfId="529" priority="634"/>
    <cfRule type="duplicateValues" dxfId="528" priority="635"/>
    <cfRule type="duplicateValues" dxfId="527" priority="636"/>
    <cfRule type="duplicateValues" dxfId="526" priority="637"/>
    <cfRule type="duplicateValues" dxfId="525" priority="638"/>
    <cfRule type="duplicateValues" dxfId="524" priority="639"/>
    <cfRule type="duplicateValues" dxfId="523" priority="640"/>
    <cfRule type="duplicateValues" dxfId="522" priority="641"/>
  </conditionalFormatting>
  <conditionalFormatting sqref="H167">
    <cfRule type="duplicateValues" dxfId="521" priority="597"/>
    <cfRule type="duplicateValues" dxfId="520" priority="598"/>
    <cfRule type="duplicateValues" dxfId="519" priority="599"/>
    <cfRule type="duplicateValues" dxfId="518" priority="600"/>
    <cfRule type="duplicateValues" dxfId="517" priority="601"/>
    <cfRule type="duplicateValues" dxfId="516" priority="602"/>
    <cfRule type="duplicateValues" dxfId="515" priority="603"/>
    <cfRule type="duplicateValues" dxfId="514" priority="604"/>
    <cfRule type="duplicateValues" dxfId="513" priority="605"/>
    <cfRule type="duplicateValues" dxfId="512" priority="606"/>
    <cfRule type="duplicateValues" dxfId="511" priority="607"/>
    <cfRule type="duplicateValues" dxfId="510" priority="608"/>
    <cfRule type="duplicateValues" dxfId="509" priority="609"/>
    <cfRule type="duplicateValues" dxfId="508" priority="610"/>
    <cfRule type="duplicateValues" dxfId="507" priority="611"/>
    <cfRule type="duplicateValues" dxfId="506" priority="612"/>
    <cfRule type="duplicateValues" dxfId="505" priority="613"/>
  </conditionalFormatting>
  <conditionalFormatting sqref="H168">
    <cfRule type="duplicateValues" dxfId="504" priority="544"/>
    <cfRule type="duplicateValues" dxfId="503" priority="545"/>
    <cfRule type="duplicateValues" dxfId="502" priority="546"/>
  </conditionalFormatting>
  <conditionalFormatting sqref="H169">
    <cfRule type="duplicateValues" dxfId="501" priority="541"/>
    <cfRule type="duplicateValues" dxfId="500" priority="542"/>
    <cfRule type="duplicateValues" dxfId="499" priority="543"/>
  </conditionalFormatting>
  <conditionalFormatting sqref="H170">
    <cfRule type="duplicateValues" dxfId="498" priority="480"/>
    <cfRule type="duplicateValues" dxfId="497" priority="481"/>
    <cfRule type="duplicateValues" dxfId="496" priority="482"/>
  </conditionalFormatting>
  <conditionalFormatting sqref="H171">
    <cfRule type="duplicateValues" dxfId="495" priority="477"/>
    <cfRule type="duplicateValues" dxfId="494" priority="478"/>
    <cfRule type="duplicateValues" dxfId="493" priority="479"/>
  </conditionalFormatting>
  <conditionalFormatting sqref="H172">
    <cfRule type="duplicateValues" dxfId="492" priority="474"/>
    <cfRule type="duplicateValues" dxfId="491" priority="475"/>
    <cfRule type="duplicateValues" dxfId="490" priority="476"/>
  </conditionalFormatting>
  <conditionalFormatting sqref="H173">
    <cfRule type="duplicateValues" dxfId="489" priority="471"/>
    <cfRule type="duplicateValues" dxfId="488" priority="472"/>
    <cfRule type="duplicateValues" dxfId="487" priority="473"/>
  </conditionalFormatting>
  <conditionalFormatting sqref="H174">
    <cfRule type="duplicateValues" dxfId="486" priority="430"/>
    <cfRule type="duplicateValues" dxfId="485" priority="431"/>
    <cfRule type="duplicateValues" dxfId="484" priority="432"/>
  </conditionalFormatting>
  <conditionalFormatting sqref="H175">
    <cfRule type="duplicateValues" dxfId="483" priority="426"/>
    <cfRule type="duplicateValues" dxfId="482" priority="427"/>
    <cfRule type="duplicateValues" dxfId="481" priority="428"/>
    <cfRule type="duplicateValues" dxfId="480" priority="439"/>
    <cfRule type="duplicateValues" dxfId="479" priority="440"/>
    <cfRule type="duplicateValues" dxfId="478" priority="441"/>
  </conditionalFormatting>
  <conditionalFormatting sqref="H176">
    <cfRule type="duplicateValues" dxfId="477" priority="436"/>
    <cfRule type="duplicateValues" dxfId="476" priority="437"/>
    <cfRule type="duplicateValues" dxfId="475" priority="438"/>
  </conditionalFormatting>
  <conditionalFormatting sqref="H177">
    <cfRule type="duplicateValues" dxfId="474" priority="422"/>
    <cfRule type="duplicateValues" dxfId="473" priority="423"/>
    <cfRule type="duplicateValues" dxfId="472" priority="424"/>
    <cfRule type="duplicateValues" dxfId="471" priority="433"/>
    <cfRule type="duplicateValues" dxfId="470" priority="434"/>
    <cfRule type="duplicateValues" dxfId="469" priority="435"/>
  </conditionalFormatting>
  <conditionalFormatting sqref="H178">
    <cfRule type="duplicateValues" dxfId="468" priority="390"/>
    <cfRule type="duplicateValues" dxfId="467" priority="391"/>
    <cfRule type="duplicateValues" dxfId="466" priority="392"/>
  </conditionalFormatting>
  <conditionalFormatting sqref="H178:H180">
    <cfRule type="duplicateValues" dxfId="465" priority="1054"/>
  </conditionalFormatting>
  <conditionalFormatting sqref="H179">
    <cfRule type="duplicateValues" dxfId="464" priority="379"/>
    <cfRule type="duplicateValues" dxfId="463" priority="380"/>
    <cfRule type="duplicateValues" dxfId="462" priority="381"/>
    <cfRule type="duplicateValues" dxfId="461" priority="386"/>
    <cfRule type="duplicateValues" dxfId="460" priority="387"/>
    <cfRule type="duplicateValues" dxfId="459" priority="388"/>
    <cfRule type="duplicateValues" dxfId="458" priority="399"/>
    <cfRule type="duplicateValues" dxfId="457" priority="400"/>
    <cfRule type="duplicateValues" dxfId="456" priority="401"/>
  </conditionalFormatting>
  <conditionalFormatting sqref="H180">
    <cfRule type="duplicateValues" dxfId="455" priority="1056"/>
    <cfRule type="duplicateValues" dxfId="454" priority="1057"/>
    <cfRule type="duplicateValues" dxfId="453" priority="1058"/>
  </conditionalFormatting>
  <conditionalFormatting sqref="H181">
    <cfRule type="duplicateValues" dxfId="452" priority="351"/>
    <cfRule type="duplicateValues" dxfId="451" priority="352"/>
    <cfRule type="duplicateValues" dxfId="450" priority="353"/>
    <cfRule type="duplicateValues" dxfId="449" priority="355"/>
    <cfRule type="duplicateValues" dxfId="448" priority="356"/>
    <cfRule type="duplicateValues" dxfId="447" priority="357"/>
    <cfRule type="duplicateValues" dxfId="446" priority="358"/>
  </conditionalFormatting>
  <conditionalFormatting sqref="H182">
    <cfRule type="duplicateValues" dxfId="445" priority="344"/>
    <cfRule type="duplicateValues" dxfId="444" priority="345"/>
    <cfRule type="duplicateValues" dxfId="443" priority="346"/>
    <cfRule type="duplicateValues" dxfId="442" priority="347"/>
    <cfRule type="duplicateValues" dxfId="441" priority="348"/>
    <cfRule type="duplicateValues" dxfId="440" priority="349"/>
    <cfRule type="duplicateValues" dxfId="439" priority="350"/>
  </conditionalFormatting>
  <conditionalFormatting sqref="H183">
    <cfRule type="duplicateValues" dxfId="438" priority="365"/>
    <cfRule type="duplicateValues" dxfId="437" priority="366"/>
    <cfRule type="duplicateValues" dxfId="436" priority="367"/>
    <cfRule type="duplicateValues" dxfId="435" priority="370"/>
    <cfRule type="duplicateValues" dxfId="434" priority="371"/>
    <cfRule type="duplicateValues" dxfId="433" priority="372"/>
  </conditionalFormatting>
  <conditionalFormatting sqref="H184">
    <cfRule type="duplicateValues" dxfId="432" priority="291"/>
    <cfRule type="duplicateValues" dxfId="431" priority="292"/>
    <cfRule type="duplicateValues" dxfId="430" priority="293"/>
    <cfRule type="duplicateValues" dxfId="429" priority="294"/>
    <cfRule type="duplicateValues" dxfId="428" priority="295"/>
    <cfRule type="duplicateValues" dxfId="427" priority="296"/>
  </conditionalFormatting>
  <conditionalFormatting sqref="H185">
    <cfRule type="duplicateValues" dxfId="426" priority="285"/>
    <cfRule type="duplicateValues" dxfId="425" priority="286"/>
    <cfRule type="duplicateValues" dxfId="424" priority="287"/>
    <cfRule type="duplicateValues" dxfId="423" priority="288"/>
    <cfRule type="duplicateValues" dxfId="422" priority="289"/>
    <cfRule type="duplicateValues" dxfId="421" priority="290"/>
  </conditionalFormatting>
  <conditionalFormatting sqref="H186">
    <cfRule type="duplicateValues" dxfId="420" priority="279"/>
    <cfRule type="duplicateValues" dxfId="419" priority="280"/>
    <cfRule type="duplicateValues" dxfId="418" priority="281"/>
    <cfRule type="duplicateValues" dxfId="417" priority="282"/>
    <cfRule type="duplicateValues" dxfId="416" priority="283"/>
    <cfRule type="duplicateValues" dxfId="415" priority="284"/>
  </conditionalFormatting>
  <conditionalFormatting sqref="H187">
    <cfRule type="duplicateValues" dxfId="414" priority="299"/>
    <cfRule type="duplicateValues" dxfId="413" priority="300"/>
    <cfRule type="duplicateValues" dxfId="412" priority="301"/>
    <cfRule type="duplicateValues" dxfId="411" priority="303"/>
    <cfRule type="duplicateValues" dxfId="410" priority="304"/>
    <cfRule type="duplicateValues" dxfId="409" priority="305"/>
    <cfRule type="duplicateValues" dxfId="408" priority="306"/>
  </conditionalFormatting>
  <conditionalFormatting sqref="H188 H193">
    <cfRule type="duplicateValues" dxfId="407" priority="272"/>
  </conditionalFormatting>
  <conditionalFormatting sqref="H188">
    <cfRule type="duplicateValues" dxfId="406" priority="248"/>
    <cfRule type="duplicateValues" dxfId="405" priority="249"/>
    <cfRule type="duplicateValues" dxfId="404" priority="250"/>
  </conditionalFormatting>
  <conditionalFormatting sqref="H189">
    <cfRule type="duplicateValues" dxfId="403" priority="167"/>
    <cfRule type="duplicateValues" dxfId="402" priority="168"/>
    <cfRule type="duplicateValues" dxfId="401" priority="169"/>
    <cfRule type="duplicateValues" dxfId="400" priority="183"/>
    <cfRule type="duplicateValues" dxfId="399" priority="184"/>
    <cfRule type="duplicateValues" dxfId="398" priority="185"/>
    <cfRule type="duplicateValues" dxfId="397" priority="186"/>
    <cfRule type="duplicateValues" dxfId="396" priority="187"/>
    <cfRule type="duplicateValues" dxfId="395" priority="188"/>
    <cfRule type="duplicateValues" dxfId="394" priority="189"/>
    <cfRule type="duplicateValues" dxfId="393" priority="190"/>
    <cfRule type="duplicateValues" dxfId="392" priority="191"/>
  </conditionalFormatting>
  <conditionalFormatting sqref="H189:H190">
    <cfRule type="duplicateValues" dxfId="391" priority="200"/>
  </conditionalFormatting>
  <conditionalFormatting sqref="H190">
    <cfRule type="duplicateValues" dxfId="390" priority="155"/>
    <cfRule type="duplicateValues" dxfId="389" priority="156"/>
    <cfRule type="duplicateValues" dxfId="388" priority="157"/>
    <cfRule type="duplicateValues" dxfId="387" priority="158"/>
    <cfRule type="duplicateValues" dxfId="386" priority="159"/>
    <cfRule type="duplicateValues" dxfId="385" priority="160"/>
    <cfRule type="duplicateValues" dxfId="384" priority="161"/>
    <cfRule type="duplicateValues" dxfId="383" priority="162"/>
    <cfRule type="duplicateValues" dxfId="382" priority="163"/>
    <cfRule type="duplicateValues" dxfId="381" priority="164"/>
    <cfRule type="duplicateValues" dxfId="380" priority="165"/>
    <cfRule type="duplicateValues" dxfId="379" priority="166"/>
    <cfRule type="duplicateValues" dxfId="378" priority="201"/>
    <cfRule type="duplicateValues" dxfId="377" priority="202"/>
    <cfRule type="duplicateValues" dxfId="376" priority="203"/>
  </conditionalFormatting>
  <conditionalFormatting sqref="H191">
    <cfRule type="duplicateValues" dxfId="375" priority="171"/>
    <cfRule type="duplicateValues" dxfId="374" priority="172"/>
    <cfRule type="duplicateValues" dxfId="373" priority="173"/>
    <cfRule type="duplicateValues" dxfId="372" priority="174"/>
    <cfRule type="duplicateValues" dxfId="371" priority="175"/>
    <cfRule type="duplicateValues" dxfId="370" priority="176"/>
    <cfRule type="duplicateValues" dxfId="369" priority="177"/>
  </conditionalFormatting>
  <conditionalFormatting sqref="H192">
    <cfRule type="duplicateValues" dxfId="368" priority="145"/>
    <cfRule type="duplicateValues" dxfId="367" priority="146"/>
    <cfRule type="duplicateValues" dxfId="366" priority="147"/>
    <cfRule type="duplicateValues" dxfId="365" priority="148"/>
    <cfRule type="duplicateValues" dxfId="364" priority="149"/>
    <cfRule type="duplicateValues" dxfId="363" priority="150"/>
    <cfRule type="duplicateValues" dxfId="362" priority="151"/>
  </conditionalFormatting>
  <conditionalFormatting sqref="H193">
    <cfRule type="duplicateValues" dxfId="361" priority="206"/>
    <cfRule type="duplicateValues" dxfId="360" priority="207"/>
    <cfRule type="duplicateValues" dxfId="359" priority="208"/>
    <cfRule type="duplicateValues" dxfId="358" priority="209"/>
    <cfRule type="duplicateValues" dxfId="357" priority="210"/>
    <cfRule type="duplicateValues" dxfId="356" priority="211"/>
    <cfRule type="duplicateValues" dxfId="355" priority="212"/>
    <cfRule type="duplicateValues" dxfId="354" priority="213"/>
    <cfRule type="duplicateValues" dxfId="353" priority="214"/>
    <cfRule type="duplicateValues" dxfId="352" priority="215"/>
    <cfRule type="duplicateValues" dxfId="351" priority="216"/>
    <cfRule type="duplicateValues" dxfId="350" priority="217"/>
    <cfRule type="duplicateValues" dxfId="349" priority="273"/>
    <cfRule type="duplicateValues" dxfId="348" priority="274"/>
    <cfRule type="duplicateValues" dxfId="347" priority="275"/>
  </conditionalFormatting>
  <conditionalFormatting sqref="H194">
    <cfRule type="duplicateValues" dxfId="346" priority="229"/>
    <cfRule type="duplicateValues" dxfId="345" priority="230"/>
    <cfRule type="duplicateValues" dxfId="344" priority="231"/>
    <cfRule type="duplicateValues" dxfId="343" priority="233"/>
    <cfRule type="duplicateValues" dxfId="342" priority="234"/>
    <cfRule type="duplicateValues" dxfId="341" priority="235"/>
    <cfRule type="duplicateValues" dxfId="340" priority="236"/>
  </conditionalFormatting>
  <conditionalFormatting sqref="H195">
    <cfRule type="duplicateValues" dxfId="339" priority="222"/>
    <cfRule type="duplicateValues" dxfId="338" priority="223"/>
    <cfRule type="duplicateValues" dxfId="337" priority="224"/>
    <cfRule type="duplicateValues" dxfId="336" priority="225"/>
    <cfRule type="duplicateValues" dxfId="335" priority="226"/>
    <cfRule type="duplicateValues" dxfId="334" priority="227"/>
    <cfRule type="duplicateValues" dxfId="333" priority="228"/>
  </conditionalFormatting>
  <conditionalFormatting sqref="H1:I1">
    <cfRule type="duplicateValues" dxfId="332" priority="927"/>
  </conditionalFormatting>
  <conditionalFormatting sqref="K151:K152">
    <cfRule type="duplicateValues" dxfId="331" priority="902"/>
  </conditionalFormatting>
  <conditionalFormatting sqref="K153:K154">
    <cfRule type="duplicateValues" dxfId="330" priority="895"/>
  </conditionalFormatting>
  <conditionalFormatting sqref="K155:K156">
    <cfRule type="duplicateValues" dxfId="329" priority="883"/>
  </conditionalFormatting>
  <conditionalFormatting sqref="K157">
    <cfRule type="duplicateValues" dxfId="328" priority="1036"/>
  </conditionalFormatting>
  <conditionalFormatting sqref="K158">
    <cfRule type="duplicateValues" dxfId="327" priority="850"/>
  </conditionalFormatting>
  <conditionalFormatting sqref="K159">
    <cfRule type="duplicateValues" dxfId="326" priority="853"/>
  </conditionalFormatting>
  <conditionalFormatting sqref="K160">
    <cfRule type="duplicateValues" dxfId="325" priority="821"/>
  </conditionalFormatting>
  <conditionalFormatting sqref="K161">
    <cfRule type="duplicateValues" dxfId="324" priority="824"/>
  </conditionalFormatting>
  <conditionalFormatting sqref="K162">
    <cfRule type="duplicateValues" dxfId="323" priority="792"/>
  </conditionalFormatting>
  <conditionalFormatting sqref="K163">
    <cfRule type="duplicateValues" dxfId="322" priority="795"/>
  </conditionalFormatting>
  <conditionalFormatting sqref="K164">
    <cfRule type="duplicateValues" dxfId="321" priority="749"/>
  </conditionalFormatting>
  <conditionalFormatting sqref="K165">
    <cfRule type="duplicateValues" dxfId="320" priority="674"/>
  </conditionalFormatting>
  <conditionalFormatting sqref="K166">
    <cfRule type="duplicateValues" dxfId="319" priority="649"/>
  </conditionalFormatting>
  <conditionalFormatting sqref="K167">
    <cfRule type="duplicateValues" dxfId="318" priority="621"/>
  </conditionalFormatting>
  <conditionalFormatting sqref="K168">
    <cfRule type="duplicateValues" dxfId="317" priority="596"/>
  </conditionalFormatting>
  <conditionalFormatting sqref="K169">
    <cfRule type="duplicateValues" dxfId="316" priority="571"/>
  </conditionalFormatting>
  <conditionalFormatting sqref="K170">
    <cfRule type="duplicateValues" dxfId="315" priority="540"/>
  </conditionalFormatting>
  <conditionalFormatting sqref="K171">
    <cfRule type="duplicateValues" dxfId="314" priority="515"/>
  </conditionalFormatting>
  <conditionalFormatting sqref="K172">
    <cfRule type="duplicateValues" dxfId="313" priority="493"/>
  </conditionalFormatting>
  <conditionalFormatting sqref="K173">
    <cfRule type="duplicateValues" dxfId="312" priority="507"/>
  </conditionalFormatting>
  <conditionalFormatting sqref="K174">
    <cfRule type="duplicateValues" dxfId="311" priority="470"/>
  </conditionalFormatting>
  <conditionalFormatting sqref="K175">
    <cfRule type="duplicateValues" dxfId="310" priority="465"/>
  </conditionalFormatting>
  <conditionalFormatting sqref="K176">
    <cfRule type="duplicateValues" dxfId="309" priority="452"/>
  </conditionalFormatting>
  <conditionalFormatting sqref="K177">
    <cfRule type="duplicateValues" dxfId="308" priority="460"/>
  </conditionalFormatting>
  <conditionalFormatting sqref="K178">
    <cfRule type="duplicateValues" dxfId="307" priority="421"/>
  </conditionalFormatting>
  <conditionalFormatting sqref="K179">
    <cfRule type="duplicateValues" dxfId="306" priority="416"/>
  </conditionalFormatting>
  <conditionalFormatting sqref="K180">
    <cfRule type="duplicateValues" dxfId="305" priority="1064"/>
  </conditionalFormatting>
  <conditionalFormatting sqref="K181">
    <cfRule type="duplicateValues" dxfId="304" priority="363"/>
  </conditionalFormatting>
  <conditionalFormatting sqref="K182">
    <cfRule type="duplicateValues" dxfId="303" priority="411"/>
  </conditionalFormatting>
  <conditionalFormatting sqref="K183">
    <cfRule type="duplicateValues" dxfId="302" priority="374"/>
  </conditionalFormatting>
  <conditionalFormatting sqref="K184">
    <cfRule type="duplicateValues" dxfId="301" priority="333"/>
  </conditionalFormatting>
  <conditionalFormatting sqref="K185">
    <cfRule type="duplicateValues" dxfId="300" priority="328"/>
  </conditionalFormatting>
  <conditionalFormatting sqref="K186">
    <cfRule type="duplicateValues" dxfId="299" priority="341"/>
  </conditionalFormatting>
  <conditionalFormatting sqref="K187">
    <cfRule type="duplicateValues" dxfId="298" priority="311"/>
  </conditionalFormatting>
  <conditionalFormatting sqref="K188">
    <cfRule type="duplicateValues" dxfId="297" priority="268"/>
  </conditionalFormatting>
  <conditionalFormatting sqref="K189">
    <cfRule type="duplicateValues" dxfId="296" priority="196"/>
  </conditionalFormatting>
  <conditionalFormatting sqref="K190">
    <cfRule type="duplicateValues" dxfId="295" priority="204"/>
  </conditionalFormatting>
  <conditionalFormatting sqref="K191">
    <cfRule type="duplicateValues" dxfId="294" priority="182"/>
  </conditionalFormatting>
  <conditionalFormatting sqref="K192">
    <cfRule type="duplicateValues" dxfId="293" priority="263"/>
  </conditionalFormatting>
  <conditionalFormatting sqref="K193">
    <cfRule type="duplicateValues" dxfId="292" priority="276"/>
  </conditionalFormatting>
  <conditionalFormatting sqref="K194">
    <cfRule type="duplicateValues" dxfId="291" priority="241"/>
  </conditionalFormatting>
  <conditionalFormatting sqref="K195">
    <cfRule type="duplicateValues" dxfId="290" priority="258"/>
  </conditionalFormatting>
  <conditionalFormatting sqref="L133">
    <cfRule type="duplicateValues" dxfId="289" priority="912"/>
  </conditionalFormatting>
  <conditionalFormatting sqref="L140">
    <cfRule type="duplicateValues" dxfId="288" priority="911"/>
  </conditionalFormatting>
  <conditionalFormatting sqref="L147">
    <cfRule type="duplicateValues" dxfId="287" priority="908"/>
  </conditionalFormatting>
  <conditionalFormatting sqref="L151">
    <cfRule type="duplicateValues" dxfId="286" priority="899"/>
  </conditionalFormatting>
  <conditionalFormatting sqref="L153">
    <cfRule type="duplicateValues" dxfId="285" priority="892"/>
  </conditionalFormatting>
  <conditionalFormatting sqref="L155">
    <cfRule type="duplicateValues" dxfId="284" priority="880"/>
  </conditionalFormatting>
  <conditionalFormatting sqref="L157">
    <cfRule type="duplicateValues" dxfId="283" priority="868"/>
  </conditionalFormatting>
  <conditionalFormatting sqref="L159">
    <cfRule type="duplicateValues" dxfId="282" priority="843"/>
  </conditionalFormatting>
  <conditionalFormatting sqref="L161">
    <cfRule type="duplicateValues" dxfId="281" priority="814"/>
  </conditionalFormatting>
  <conditionalFormatting sqref="L163">
    <cfRule type="duplicateValues" dxfId="280" priority="785"/>
  </conditionalFormatting>
  <conditionalFormatting sqref="L164">
    <cfRule type="duplicateValues" dxfId="279" priority="746"/>
  </conditionalFormatting>
  <conditionalFormatting sqref="L165">
    <cfRule type="duplicateValues" dxfId="278" priority="671"/>
  </conditionalFormatting>
  <conditionalFormatting sqref="L166">
    <cfRule type="duplicateValues" dxfId="277" priority="646"/>
  </conditionalFormatting>
  <conditionalFormatting sqref="L167">
    <cfRule type="duplicateValues" dxfId="276" priority="618"/>
  </conditionalFormatting>
  <conditionalFormatting sqref="L168">
    <cfRule type="duplicateValues" dxfId="275" priority="593"/>
  </conditionalFormatting>
  <conditionalFormatting sqref="L169">
    <cfRule type="duplicateValues" dxfId="274" priority="568"/>
  </conditionalFormatting>
  <conditionalFormatting sqref="L170">
    <cfRule type="duplicateValues" dxfId="273" priority="537"/>
  </conditionalFormatting>
  <conditionalFormatting sqref="L171">
    <cfRule type="duplicateValues" dxfId="272" priority="512"/>
  </conditionalFormatting>
  <conditionalFormatting sqref="L172">
    <cfRule type="duplicateValues" dxfId="271" priority="490"/>
  </conditionalFormatting>
  <conditionalFormatting sqref="L173">
    <cfRule type="duplicateValues" dxfId="270" priority="504"/>
  </conditionalFormatting>
  <conditionalFormatting sqref="L174">
    <cfRule type="duplicateValues" dxfId="269" priority="467"/>
  </conditionalFormatting>
  <conditionalFormatting sqref="L175">
    <cfRule type="duplicateValues" dxfId="268" priority="462"/>
  </conditionalFormatting>
  <conditionalFormatting sqref="L176">
    <cfRule type="duplicateValues" dxfId="267" priority="449"/>
  </conditionalFormatting>
  <conditionalFormatting sqref="L177">
    <cfRule type="duplicateValues" dxfId="266" priority="457"/>
  </conditionalFormatting>
  <conditionalFormatting sqref="L178">
    <cfRule type="duplicateValues" dxfId="265" priority="418"/>
  </conditionalFormatting>
  <conditionalFormatting sqref="L179">
    <cfRule type="duplicateValues" dxfId="264" priority="413"/>
  </conditionalFormatting>
  <conditionalFormatting sqref="L180">
    <cfRule type="duplicateValues" dxfId="263" priority="1066"/>
  </conditionalFormatting>
  <conditionalFormatting sqref="L181">
    <cfRule type="duplicateValues" dxfId="262" priority="360"/>
  </conditionalFormatting>
  <conditionalFormatting sqref="L182">
    <cfRule type="duplicateValues" dxfId="261" priority="408"/>
  </conditionalFormatting>
  <conditionalFormatting sqref="L184">
    <cfRule type="duplicateValues" dxfId="260" priority="330"/>
  </conditionalFormatting>
  <conditionalFormatting sqref="L185">
    <cfRule type="duplicateValues" dxfId="259" priority="325"/>
  </conditionalFormatting>
  <conditionalFormatting sqref="L186">
    <cfRule type="duplicateValues" dxfId="258" priority="342"/>
  </conditionalFormatting>
  <conditionalFormatting sqref="L187">
    <cfRule type="duplicateValues" dxfId="257" priority="308"/>
  </conditionalFormatting>
  <conditionalFormatting sqref="L188">
    <cfRule type="duplicateValues" dxfId="256" priority="265"/>
  </conditionalFormatting>
  <conditionalFormatting sqref="L189">
    <cfRule type="duplicateValues" dxfId="255" priority="193"/>
  </conditionalFormatting>
  <conditionalFormatting sqref="L190">
    <cfRule type="duplicateValues" dxfId="254" priority="205"/>
  </conditionalFormatting>
  <conditionalFormatting sqref="L191">
    <cfRule type="duplicateValues" dxfId="253" priority="179"/>
  </conditionalFormatting>
  <conditionalFormatting sqref="L192">
    <cfRule type="duplicateValues" dxfId="252" priority="260"/>
  </conditionalFormatting>
  <conditionalFormatting sqref="L193">
    <cfRule type="duplicateValues" dxfId="251" priority="277"/>
  </conditionalFormatting>
  <conditionalFormatting sqref="L194">
    <cfRule type="duplicateValues" dxfId="250" priority="238"/>
  </conditionalFormatting>
  <conditionalFormatting sqref="L195">
    <cfRule type="duplicateValues" dxfId="249" priority="255"/>
  </conditionalFormatting>
  <conditionalFormatting sqref="W120">
    <cfRule type="duplicateValues" dxfId="248" priority="913"/>
    <cfRule type="duplicateValues" dxfId="247" priority="914"/>
  </conditionalFormatting>
  <conditionalFormatting sqref="W151:W152">
    <cfRule type="duplicateValues" dxfId="246" priority="901"/>
  </conditionalFormatting>
  <conditionalFormatting sqref="W154">
    <cfRule type="duplicateValues" dxfId="245" priority="894"/>
  </conditionalFormatting>
  <conditionalFormatting sqref="W156">
    <cfRule type="duplicateValues" dxfId="244" priority="882"/>
  </conditionalFormatting>
  <conditionalFormatting sqref="W157">
    <cfRule type="duplicateValues" dxfId="243" priority="860"/>
  </conditionalFormatting>
  <conditionalFormatting sqref="W158">
    <cfRule type="duplicateValues" dxfId="242" priority="849"/>
  </conditionalFormatting>
  <conditionalFormatting sqref="W158:W159">
    <cfRule type="duplicateValues" dxfId="241" priority="840"/>
  </conditionalFormatting>
  <conditionalFormatting sqref="W159">
    <cfRule type="duplicateValues" dxfId="240" priority="833"/>
    <cfRule type="duplicateValues" dxfId="239" priority="839"/>
  </conditionalFormatting>
  <conditionalFormatting sqref="W160">
    <cfRule type="duplicateValues" dxfId="238" priority="796"/>
    <cfRule type="duplicateValues" dxfId="237" priority="797"/>
    <cfRule type="duplicateValues" dxfId="236" priority="820"/>
  </conditionalFormatting>
  <conditionalFormatting sqref="W160:W161">
    <cfRule type="duplicateValues" dxfId="235" priority="813"/>
  </conditionalFormatting>
  <conditionalFormatting sqref="W161">
    <cfRule type="duplicateValues" dxfId="234" priority="806"/>
    <cfRule type="duplicateValues" dxfId="233" priority="812"/>
  </conditionalFormatting>
  <conditionalFormatting sqref="W162">
    <cfRule type="duplicateValues" dxfId="232" priority="767"/>
    <cfRule type="duplicateValues" dxfId="231" priority="768"/>
    <cfRule type="duplicateValues" dxfId="230" priority="791"/>
  </conditionalFormatting>
  <conditionalFormatting sqref="W162:W163">
    <cfRule type="duplicateValues" dxfId="229" priority="784"/>
  </conditionalFormatting>
  <conditionalFormatting sqref="W163">
    <cfRule type="duplicateValues" dxfId="228" priority="777"/>
    <cfRule type="duplicateValues" dxfId="227" priority="783"/>
  </conditionalFormatting>
  <conditionalFormatting sqref="W164">
    <cfRule type="duplicateValues" dxfId="226" priority="742"/>
    <cfRule type="duplicateValues" dxfId="225" priority="744"/>
    <cfRule type="duplicateValues" dxfId="224" priority="745"/>
  </conditionalFormatting>
  <conditionalFormatting sqref="W165">
    <cfRule type="duplicateValues" dxfId="223" priority="667"/>
    <cfRule type="duplicateValues" dxfId="222" priority="669"/>
    <cfRule type="duplicateValues" dxfId="221" priority="670"/>
  </conditionalFormatting>
  <conditionalFormatting sqref="W166">
    <cfRule type="duplicateValues" dxfId="220" priority="622"/>
    <cfRule type="duplicateValues" dxfId="219" priority="623"/>
    <cfRule type="duplicateValues" dxfId="218" priority="624"/>
  </conditionalFormatting>
  <conditionalFormatting sqref="W167">
    <cfRule type="duplicateValues" dxfId="217" priority="614"/>
    <cfRule type="duplicateValues" dxfId="216" priority="616"/>
    <cfRule type="duplicateValues" dxfId="215" priority="617"/>
  </conditionalFormatting>
  <conditionalFormatting sqref="W168">
    <cfRule type="duplicateValues" dxfId="214" priority="589"/>
    <cfRule type="duplicateValues" dxfId="213" priority="591"/>
    <cfRule type="duplicateValues" dxfId="212" priority="592"/>
  </conditionalFormatting>
  <conditionalFormatting sqref="W169">
    <cfRule type="duplicateValues" dxfId="211" priority="547"/>
    <cfRule type="duplicateValues" dxfId="210" priority="548"/>
    <cfRule type="duplicateValues" dxfId="209" priority="549"/>
  </conditionalFormatting>
  <conditionalFormatting sqref="W172">
    <cfRule type="duplicateValues" dxfId="208" priority="486"/>
    <cfRule type="duplicateValues" dxfId="207" priority="487"/>
    <cfRule type="duplicateValues" dxfId="206" priority="488"/>
  </conditionalFormatting>
  <conditionalFormatting sqref="W173">
    <cfRule type="duplicateValues" dxfId="205" priority="500"/>
    <cfRule type="duplicateValues" dxfId="204" priority="501"/>
    <cfRule type="duplicateValues" dxfId="203" priority="502"/>
  </conditionalFormatting>
  <conditionalFormatting sqref="W178:W180 W182:W183">
    <cfRule type="duplicateValues" dxfId="202" priority="1068"/>
  </conditionalFormatting>
  <conditionalFormatting sqref="W181">
    <cfRule type="duplicateValues" dxfId="201" priority="354"/>
  </conditionalFormatting>
  <conditionalFormatting sqref="W184">
    <cfRule type="duplicateValues" dxfId="200" priority="298"/>
  </conditionalFormatting>
  <conditionalFormatting sqref="W185:W187">
    <cfRule type="duplicateValues" dxfId="199" priority="297"/>
  </conditionalFormatting>
  <conditionalFormatting sqref="W188">
    <cfRule type="duplicateValues" dxfId="198" priority="278"/>
  </conditionalFormatting>
  <conditionalFormatting sqref="W189:W191">
    <cfRule type="duplicateValues" dxfId="197" priority="170"/>
  </conditionalFormatting>
  <conditionalFormatting sqref="W192:W195">
    <cfRule type="duplicateValues" dxfId="196" priority="221"/>
  </conditionalFormatting>
  <conditionalFormatting sqref="G209:G1048576 G1:G106 G108:G121 G123:G130 G133:G137 G140:G145 G147:G150">
    <cfRule type="duplicateValues" dxfId="195" priority="1069"/>
  </conditionalFormatting>
  <conditionalFormatting sqref="G209:G1048576 G1:G159">
    <cfRule type="duplicateValues" dxfId="194" priority="1077"/>
  </conditionalFormatting>
  <conditionalFormatting sqref="G209:G1048576 G70:G74 G1 G53:G68 G76:G89 G143:G145">
    <cfRule type="duplicateValues" dxfId="193" priority="1080"/>
  </conditionalFormatting>
  <conditionalFormatting sqref="H209:H1048576 H1:H150">
    <cfRule type="duplicateValues" dxfId="192" priority="1087"/>
    <cfRule type="duplicateValues" dxfId="191" priority="1088"/>
  </conditionalFormatting>
  <conditionalFormatting sqref="H209:H1048576 H1:H154">
    <cfRule type="duplicateValues" dxfId="190" priority="1093"/>
  </conditionalFormatting>
  <conditionalFormatting sqref="H209:H1048576 H1:H159">
    <cfRule type="duplicateValues" dxfId="189" priority="1096"/>
  </conditionalFormatting>
  <conditionalFormatting sqref="H209:H1048576 H1:H163">
    <cfRule type="duplicateValues" dxfId="188" priority="1099"/>
  </conditionalFormatting>
  <conditionalFormatting sqref="H209:H1048576 H1:H177">
    <cfRule type="duplicateValues" dxfId="187" priority="1102"/>
  </conditionalFormatting>
  <conditionalFormatting sqref="K209:K1048576 K1:K150">
    <cfRule type="duplicateValues" dxfId="186" priority="1105"/>
  </conditionalFormatting>
  <conditionalFormatting sqref="W209:W1048576 W1:W75 W78:W150">
    <cfRule type="duplicateValues" dxfId="185" priority="1108"/>
  </conditionalFormatting>
  <conditionalFormatting sqref="W209:W1048576 W1:W157">
    <cfRule type="duplicateValues" dxfId="184" priority="1112"/>
  </conditionalFormatting>
  <conditionalFormatting sqref="W209:W1048576 W1:W177">
    <cfRule type="duplicateValues" dxfId="183" priority="1115"/>
  </conditionalFormatting>
  <conditionalFormatting sqref="W209:W1048576 W143 W1:W55 W57:W63">
    <cfRule type="duplicateValues" dxfId="182" priority="1118"/>
  </conditionalFormatting>
  <conditionalFormatting sqref="W209:W1048576 W143 W1:W55 W57:W64">
    <cfRule type="duplicateValues" dxfId="181" priority="1123"/>
  </conditionalFormatting>
  <conditionalFormatting sqref="G209:G1048576 G1:G195">
    <cfRule type="duplicateValues" dxfId="180" priority="1128"/>
  </conditionalFormatting>
  <conditionalFormatting sqref="G196:G197">
    <cfRule type="duplicateValues" dxfId="179" priority="1131"/>
    <cfRule type="duplicateValues" dxfId="178" priority="1132"/>
    <cfRule type="duplicateValues" dxfId="177" priority="1133"/>
  </conditionalFormatting>
  <conditionalFormatting sqref="H196:H198">
    <cfRule type="duplicateValues" dxfId="176" priority="1134"/>
    <cfRule type="duplicateValues" dxfId="175" priority="1135"/>
    <cfRule type="duplicateValues" dxfId="174" priority="1136"/>
    <cfRule type="duplicateValues" dxfId="173" priority="1137"/>
    <cfRule type="duplicateValues" dxfId="172" priority="1138"/>
    <cfRule type="duplicateValues" dxfId="171" priority="1139"/>
    <cfRule type="duplicateValues" dxfId="170" priority="1140"/>
  </conditionalFormatting>
  <conditionalFormatting sqref="K196:K198">
    <cfRule type="duplicateValues" dxfId="169" priority="1141"/>
  </conditionalFormatting>
  <conditionalFormatting sqref="L196:L198">
    <cfRule type="duplicateValues" dxfId="168" priority="1142"/>
  </conditionalFormatting>
  <conditionalFormatting sqref="W196:W198">
    <cfRule type="duplicateValues" dxfId="167" priority="1143"/>
  </conditionalFormatting>
  <conditionalFormatting sqref="G196:G197">
    <cfRule type="duplicateValues" dxfId="166" priority="1144"/>
  </conditionalFormatting>
  <conditionalFormatting sqref="H199">
    <cfRule type="duplicateValues" dxfId="165" priority="103"/>
    <cfRule type="duplicateValues" dxfId="164" priority="104"/>
    <cfRule type="duplicateValues" dxfId="163" priority="105"/>
    <cfRule type="duplicateValues" dxfId="162" priority="106"/>
    <cfRule type="duplicateValues" dxfId="161" priority="107"/>
    <cfRule type="duplicateValues" dxfId="160" priority="108"/>
    <cfRule type="duplicateValues" dxfId="159" priority="109"/>
  </conditionalFormatting>
  <conditionalFormatting sqref="K199">
    <cfRule type="duplicateValues" dxfId="158" priority="114"/>
  </conditionalFormatting>
  <conditionalFormatting sqref="L199">
    <cfRule type="duplicateValues" dxfId="157" priority="111"/>
  </conditionalFormatting>
  <conditionalFormatting sqref="W199">
    <cfRule type="duplicateValues" dxfId="156" priority="102"/>
  </conditionalFormatting>
  <conditionalFormatting sqref="G200:G201">
    <cfRule type="duplicateValues" dxfId="155" priority="116"/>
    <cfRule type="duplicateValues" dxfId="154" priority="117"/>
    <cfRule type="duplicateValues" dxfId="153" priority="118"/>
  </conditionalFormatting>
  <conditionalFormatting sqref="H200:H201">
    <cfRule type="duplicateValues" dxfId="152" priority="119"/>
    <cfRule type="duplicateValues" dxfId="151" priority="120"/>
    <cfRule type="duplicateValues" dxfId="150" priority="121"/>
    <cfRule type="duplicateValues" dxfId="149" priority="122"/>
    <cfRule type="duplicateValues" dxfId="148" priority="123"/>
    <cfRule type="duplicateValues" dxfId="147" priority="124"/>
    <cfRule type="duplicateValues" dxfId="146" priority="125"/>
  </conditionalFormatting>
  <conditionalFormatting sqref="K200:K201">
    <cfRule type="duplicateValues" dxfId="145" priority="126"/>
  </conditionalFormatting>
  <conditionalFormatting sqref="L200:L201">
    <cfRule type="duplicateValues" dxfId="144" priority="127"/>
  </conditionalFormatting>
  <conditionalFormatting sqref="W200:W201">
    <cfRule type="duplicateValues" dxfId="143" priority="128"/>
  </conditionalFormatting>
  <conditionalFormatting sqref="G200:G201">
    <cfRule type="duplicateValues" dxfId="142" priority="129"/>
  </conditionalFormatting>
  <conditionalFormatting sqref="W209:W1048576 W1:W201">
    <cfRule type="duplicateValues" dxfId="141" priority="101"/>
  </conditionalFormatting>
  <conditionalFormatting sqref="W200">
    <cfRule type="duplicateValues" dxfId="140" priority="100"/>
  </conditionalFormatting>
  <conditionalFormatting sqref="H202">
    <cfRule type="duplicateValues" dxfId="139" priority="77"/>
    <cfRule type="duplicateValues" dxfId="138" priority="78"/>
    <cfRule type="duplicateValues" dxfId="137" priority="79"/>
    <cfRule type="duplicateValues" dxfId="136" priority="80"/>
    <cfRule type="duplicateValues" dxfId="135" priority="81"/>
    <cfRule type="duplicateValues" dxfId="134" priority="82"/>
    <cfRule type="duplicateValues" dxfId="133" priority="83"/>
  </conditionalFormatting>
  <conditionalFormatting sqref="K202">
    <cfRule type="duplicateValues" dxfId="132" priority="85"/>
  </conditionalFormatting>
  <conditionalFormatting sqref="L202">
    <cfRule type="duplicateValues" dxfId="131" priority="84"/>
  </conditionalFormatting>
  <conditionalFormatting sqref="W202">
    <cfRule type="duplicateValues" dxfId="130" priority="76"/>
  </conditionalFormatting>
  <conditionalFormatting sqref="G203:G204">
    <cfRule type="duplicateValues" dxfId="129" priority="86"/>
    <cfRule type="duplicateValues" dxfId="128" priority="87"/>
    <cfRule type="duplicateValues" dxfId="127" priority="88"/>
  </conditionalFormatting>
  <conditionalFormatting sqref="H204">
    <cfRule type="duplicateValues" dxfId="126" priority="89"/>
    <cfRule type="duplicateValues" dxfId="125" priority="90"/>
    <cfRule type="duplicateValues" dxfId="124" priority="91"/>
    <cfRule type="duplicateValues" dxfId="123" priority="92"/>
    <cfRule type="duplicateValues" dxfId="122" priority="93"/>
    <cfRule type="duplicateValues" dxfId="121" priority="94"/>
    <cfRule type="duplicateValues" dxfId="120" priority="95"/>
  </conditionalFormatting>
  <conditionalFormatting sqref="K203:K204">
    <cfRule type="duplicateValues" dxfId="119" priority="96"/>
  </conditionalFormatting>
  <conditionalFormatting sqref="L203:L204">
    <cfRule type="duplicateValues" dxfId="118" priority="97"/>
  </conditionalFormatting>
  <conditionalFormatting sqref="W203:W204">
    <cfRule type="duplicateValues" dxfId="117" priority="98"/>
  </conditionalFormatting>
  <conditionalFormatting sqref="G203:G204">
    <cfRule type="duplicateValues" dxfId="116" priority="99"/>
  </conditionalFormatting>
  <conditionalFormatting sqref="W202:W204">
    <cfRule type="duplicateValues" dxfId="115" priority="75"/>
  </conditionalFormatting>
  <conditionalFormatting sqref="W203">
    <cfRule type="duplicateValues" dxfId="114" priority="74"/>
  </conditionalFormatting>
  <conditionalFormatting sqref="W209:W1048576 W1:W204">
    <cfRule type="duplicateValues" dxfId="113" priority="73"/>
  </conditionalFormatting>
  <conditionalFormatting sqref="H203">
    <cfRule type="duplicateValues" dxfId="112" priority="66"/>
    <cfRule type="duplicateValues" dxfId="111" priority="67"/>
    <cfRule type="duplicateValues" dxfId="110" priority="68"/>
    <cfRule type="duplicateValues" dxfId="109" priority="69"/>
    <cfRule type="duplicateValues" dxfId="108" priority="70"/>
    <cfRule type="duplicateValues" dxfId="107" priority="71"/>
    <cfRule type="duplicateValues" dxfId="106" priority="72"/>
  </conditionalFormatting>
  <conditionalFormatting sqref="H209:H1048576 H1:H204">
    <cfRule type="duplicateValues" dxfId="105" priority="65"/>
  </conditionalFormatting>
  <conditionalFormatting sqref="J203">
    <cfRule type="duplicateValues" dxfId="104" priority="64"/>
  </conditionalFormatting>
  <conditionalFormatting sqref="H205">
    <cfRule type="duplicateValues" dxfId="103" priority="48"/>
    <cfRule type="duplicateValues" dxfId="102" priority="49"/>
    <cfRule type="duplicateValues" dxfId="101" priority="50"/>
    <cfRule type="duplicateValues" dxfId="100" priority="51"/>
    <cfRule type="duplicateValues" dxfId="99" priority="52"/>
    <cfRule type="duplicateValues" dxfId="98" priority="53"/>
    <cfRule type="duplicateValues" dxfId="97" priority="54"/>
  </conditionalFormatting>
  <conditionalFormatting sqref="K205">
    <cfRule type="duplicateValues" dxfId="96" priority="56"/>
  </conditionalFormatting>
  <conditionalFormatting sqref="L205">
    <cfRule type="duplicateValues" dxfId="95" priority="55"/>
  </conditionalFormatting>
  <conditionalFormatting sqref="W205">
    <cfRule type="duplicateValues" dxfId="94" priority="47"/>
  </conditionalFormatting>
  <conditionalFormatting sqref="G206">
    <cfRule type="duplicateValues" dxfId="93" priority="57"/>
    <cfRule type="duplicateValues" dxfId="92" priority="58"/>
    <cfRule type="duplicateValues" dxfId="91" priority="59"/>
  </conditionalFormatting>
  <conditionalFormatting sqref="K206">
    <cfRule type="duplicateValues" dxfId="90" priority="60"/>
  </conditionalFormatting>
  <conditionalFormatting sqref="L206">
    <cfRule type="duplicateValues" dxfId="89" priority="61"/>
  </conditionalFormatting>
  <conditionalFormatting sqref="W206">
    <cfRule type="duplicateValues" dxfId="88" priority="62"/>
  </conditionalFormatting>
  <conditionalFormatting sqref="G206">
    <cfRule type="duplicateValues" dxfId="87" priority="63"/>
  </conditionalFormatting>
  <conditionalFormatting sqref="W205:W206">
    <cfRule type="duplicateValues" dxfId="86" priority="46"/>
  </conditionalFormatting>
  <conditionalFormatting sqref="W206">
    <cfRule type="duplicateValues" dxfId="85" priority="45"/>
  </conditionalFormatting>
  <conditionalFormatting sqref="W205:W206">
    <cfRule type="duplicateValues" dxfId="84" priority="44"/>
  </conditionalFormatting>
  <conditionalFormatting sqref="H205">
    <cfRule type="duplicateValues" dxfId="83" priority="36"/>
  </conditionalFormatting>
  <conditionalFormatting sqref="J206">
    <cfRule type="duplicateValues" dxfId="82" priority="35"/>
  </conditionalFormatting>
  <conditionalFormatting sqref="G1:G206 G209:G1048576">
    <cfRule type="duplicateValues" dxfId="81" priority="34"/>
  </conditionalFormatting>
  <conditionalFormatting sqref="W1:W206 W209:W1048576">
    <cfRule type="duplicateValues" dxfId="80" priority="33"/>
  </conditionalFormatting>
  <conditionalFormatting sqref="H207">
    <cfRule type="duplicateValues" dxfId="79" priority="17"/>
    <cfRule type="duplicateValues" dxfId="78" priority="18"/>
    <cfRule type="duplicateValues" dxfId="77" priority="19"/>
    <cfRule type="duplicateValues" dxfId="76" priority="20"/>
    <cfRule type="duplicateValues" dxfId="75" priority="21"/>
    <cfRule type="duplicateValues" dxfId="74" priority="22"/>
    <cfRule type="duplicateValues" dxfId="73" priority="23"/>
  </conditionalFormatting>
  <conditionalFormatting sqref="K207">
    <cfRule type="duplicateValues" dxfId="72" priority="25"/>
  </conditionalFormatting>
  <conditionalFormatting sqref="L207">
    <cfRule type="duplicateValues" dxfId="71" priority="24"/>
  </conditionalFormatting>
  <conditionalFormatting sqref="W207">
    <cfRule type="duplicateValues" dxfId="70" priority="16"/>
  </conditionalFormatting>
  <conditionalFormatting sqref="G208">
    <cfRule type="duplicateValues" dxfId="69" priority="26"/>
    <cfRule type="duplicateValues" dxfId="68" priority="27"/>
    <cfRule type="duplicateValues" dxfId="67" priority="28"/>
  </conditionalFormatting>
  <conditionalFormatting sqref="K208">
    <cfRule type="duplicateValues" dxfId="66" priority="29"/>
  </conditionalFormatting>
  <conditionalFormatting sqref="L208">
    <cfRule type="duplicateValues" dxfId="65" priority="30"/>
  </conditionalFormatting>
  <conditionalFormatting sqref="W208">
    <cfRule type="duplicateValues" dxfId="64" priority="31"/>
  </conditionalFormatting>
  <conditionalFormatting sqref="G208">
    <cfRule type="duplicateValues" dxfId="63" priority="32"/>
  </conditionalFormatting>
  <conditionalFormatting sqref="W207:W208">
    <cfRule type="duplicateValues" dxfId="62" priority="15"/>
  </conditionalFormatting>
  <conditionalFormatting sqref="W208">
    <cfRule type="duplicateValues" dxfId="61" priority="14"/>
  </conditionalFormatting>
  <conditionalFormatting sqref="W207:W208">
    <cfRule type="duplicateValues" dxfId="60" priority="13"/>
  </conditionalFormatting>
  <conditionalFormatting sqref="H207">
    <cfRule type="duplicateValues" dxfId="59" priority="12"/>
  </conditionalFormatting>
  <conditionalFormatting sqref="J208">
    <cfRule type="duplicateValues" dxfId="58" priority="11"/>
  </conditionalFormatting>
  <conditionalFormatting sqref="G207:G208">
    <cfRule type="duplicateValues" dxfId="57" priority="10"/>
  </conditionalFormatting>
  <conditionalFormatting sqref="W207:W208">
    <cfRule type="duplicateValues" dxfId="56" priority="9"/>
  </conditionalFormatting>
  <conditionalFormatting sqref="H208">
    <cfRule type="duplicateValues" dxfId="55" priority="2"/>
    <cfRule type="duplicateValues" dxfId="54" priority="3"/>
    <cfRule type="duplicateValues" dxfId="53" priority="4"/>
    <cfRule type="duplicateValues" dxfId="52" priority="5"/>
    <cfRule type="duplicateValues" dxfId="51" priority="6"/>
    <cfRule type="duplicateValues" dxfId="50" priority="7"/>
    <cfRule type="duplicateValues" dxfId="49" priority="8"/>
  </conditionalFormatting>
  <conditionalFormatting sqref="H208">
    <cfRule type="duplicateValues" dxfId="48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B9B3-4760-4C52-B354-6F7FB415D91C}">
  <sheetPr codeName="Hoja2"/>
  <dimension ref="A1:N66"/>
  <sheetViews>
    <sheetView topLeftCell="A22" workbookViewId="0">
      <selection activeCell="E39" sqref="E39"/>
    </sheetView>
  </sheetViews>
  <sheetFormatPr baseColWidth="10" defaultColWidth="11.3984375" defaultRowHeight="14.25" x14ac:dyDescent="0.45"/>
  <cols>
    <col min="1" max="1" width="16.1328125" bestFit="1" customWidth="1"/>
    <col min="2" max="2" width="10.59765625" bestFit="1" customWidth="1"/>
    <col min="3" max="3" width="4.265625" customWidth="1"/>
    <col min="4" max="4" width="6.265625" customWidth="1"/>
    <col min="5" max="5" width="12.73046875" bestFit="1" customWidth="1"/>
    <col min="6" max="6" width="13.1328125" customWidth="1"/>
    <col min="7" max="7" width="12.73046875" customWidth="1"/>
    <col min="8" max="8" width="10.59765625" customWidth="1"/>
    <col min="9" max="9" width="8.59765625" bestFit="1" customWidth="1"/>
    <col min="11" max="11" width="16" customWidth="1"/>
    <col min="14" max="14" width="12.59765625" customWidth="1"/>
  </cols>
  <sheetData>
    <row r="1" spans="1:14" s="14" customFormat="1" ht="30.6" customHeight="1" x14ac:dyDescent="0.45">
      <c r="A1" s="249" t="s">
        <v>40</v>
      </c>
      <c r="B1" s="250"/>
      <c r="C1" s="250"/>
      <c r="D1" s="250"/>
      <c r="E1" s="250"/>
      <c r="F1" s="250"/>
      <c r="G1" s="250"/>
      <c r="H1" s="251"/>
    </row>
    <row r="2" spans="1:14" ht="28.5" x14ac:dyDescent="0.45">
      <c r="A2" s="87" t="s">
        <v>23</v>
      </c>
      <c r="B2" s="87" t="s">
        <v>917</v>
      </c>
      <c r="C2" s="87" t="s">
        <v>348</v>
      </c>
      <c r="D2" s="87" t="s">
        <v>349</v>
      </c>
      <c r="E2" s="87" t="s">
        <v>915</v>
      </c>
      <c r="F2" s="97" t="s">
        <v>350</v>
      </c>
      <c r="G2" s="98" t="s">
        <v>916</v>
      </c>
      <c r="H2" s="98" t="s">
        <v>917</v>
      </c>
    </row>
    <row r="3" spans="1:14" x14ac:dyDescent="0.45">
      <c r="A3" s="20" t="s">
        <v>63</v>
      </c>
      <c r="B3" s="92">
        <v>45280</v>
      </c>
      <c r="C3" s="42">
        <f t="shared" ref="C3:C11" si="0">D3/60</f>
        <v>8</v>
      </c>
      <c r="D3" s="42">
        <v>480</v>
      </c>
      <c r="E3" s="89">
        <f>+D3*500</f>
        <v>240000</v>
      </c>
      <c r="F3" s="42">
        <v>485.85</v>
      </c>
      <c r="G3" s="89">
        <v>239955</v>
      </c>
      <c r="H3" s="91">
        <v>45288</v>
      </c>
    </row>
    <row r="4" spans="1:14" ht="15.75" customHeight="1" x14ac:dyDescent="0.45">
      <c r="A4" s="35" t="s">
        <v>345</v>
      </c>
      <c r="B4" s="93">
        <v>45303</v>
      </c>
      <c r="C4" s="42">
        <f t="shared" si="0"/>
        <v>5</v>
      </c>
      <c r="D4" s="42">
        <v>300</v>
      </c>
      <c r="E4" s="89">
        <f>+D4*500</f>
        <v>150000</v>
      </c>
      <c r="F4" s="42">
        <v>304.52</v>
      </c>
      <c r="G4" s="89">
        <v>149955</v>
      </c>
      <c r="H4" s="91">
        <v>45313</v>
      </c>
      <c r="I4" s="94"/>
    </row>
    <row r="5" spans="1:14" x14ac:dyDescent="0.45">
      <c r="A5" s="20" t="s">
        <v>346</v>
      </c>
      <c r="B5" s="92">
        <v>45309</v>
      </c>
      <c r="C5" s="42">
        <f t="shared" si="0"/>
        <v>5</v>
      </c>
      <c r="D5" s="42">
        <v>300</v>
      </c>
      <c r="E5" s="89">
        <f>+D5*500</f>
        <v>150000</v>
      </c>
      <c r="F5" s="42">
        <v>310.43</v>
      </c>
      <c r="G5" s="89">
        <v>149955</v>
      </c>
      <c r="H5" s="91">
        <v>45315</v>
      </c>
    </row>
    <row r="6" spans="1:14" x14ac:dyDescent="0.45">
      <c r="A6" s="19" t="s">
        <v>351</v>
      </c>
      <c r="B6" s="91">
        <v>45369</v>
      </c>
      <c r="C6" s="42">
        <f t="shared" si="0"/>
        <v>6</v>
      </c>
      <c r="D6" s="42">
        <v>360</v>
      </c>
      <c r="E6" s="89">
        <f>+D6*500</f>
        <v>180000</v>
      </c>
      <c r="F6" s="42">
        <v>368.35</v>
      </c>
      <c r="G6" s="89">
        <v>179955</v>
      </c>
      <c r="H6" s="91">
        <v>45372</v>
      </c>
    </row>
    <row r="7" spans="1:14" x14ac:dyDescent="0.45">
      <c r="A7" s="19" t="s">
        <v>399</v>
      </c>
      <c r="B7" s="91">
        <v>45384</v>
      </c>
      <c r="C7" s="42">
        <f t="shared" si="0"/>
        <v>8</v>
      </c>
      <c r="D7" s="42">
        <v>480</v>
      </c>
      <c r="E7" s="89">
        <f>+D7*500</f>
        <v>240000</v>
      </c>
      <c r="F7" s="44">
        <f>+Hoja1!N63+Hoja1!N64+Hoja1!N65+Hoja1!N66+Hoja1!M67+Hoja1!M68+Hoja1!M70+Hoja1!M71</f>
        <v>494.74142884111666</v>
      </c>
      <c r="G7" s="89">
        <v>239955</v>
      </c>
      <c r="H7" s="91">
        <v>45393</v>
      </c>
      <c r="I7" s="43"/>
    </row>
    <row r="8" spans="1:14" x14ac:dyDescent="0.45">
      <c r="A8" s="19" t="s">
        <v>452</v>
      </c>
      <c r="B8" s="91">
        <v>45391</v>
      </c>
      <c r="C8" s="42">
        <f t="shared" si="0"/>
        <v>8</v>
      </c>
      <c r="D8" s="42">
        <v>480</v>
      </c>
      <c r="E8" s="89">
        <f>+D8*495.6</f>
        <v>237888</v>
      </c>
      <c r="F8" s="44">
        <f>+Hoja1!M73+Hoja1!M74+Hoja1!M76+Hoja1!M77+Hoja1!M78+Hoja1!M79+Hoja1!M80+Hoja1!M81</f>
        <v>496.58</v>
      </c>
      <c r="G8" s="89">
        <v>237843</v>
      </c>
      <c r="H8" s="91">
        <v>45400</v>
      </c>
      <c r="I8" s="43"/>
    </row>
    <row r="9" spans="1:14" x14ac:dyDescent="0.45">
      <c r="A9" s="19" t="s">
        <v>551</v>
      </c>
      <c r="B9" s="91">
        <v>45411</v>
      </c>
      <c r="C9" s="42">
        <f t="shared" ref="C9:C10" si="1">D9/60</f>
        <v>8</v>
      </c>
      <c r="D9" s="42">
        <v>480</v>
      </c>
      <c r="E9" s="89">
        <f>+D9*500</f>
        <v>240000</v>
      </c>
      <c r="F9" s="44">
        <f>+Hoja1!M82+Hoja1!M83+Hoja1!M84+Hoja1!M85+Hoja1!M86+Hoja1!M87+Hoja1!M88+Hoja1!M89</f>
        <v>493.79999999999995</v>
      </c>
      <c r="G9" s="89">
        <v>239955</v>
      </c>
      <c r="H9" s="91">
        <v>45412</v>
      </c>
      <c r="I9" s="43"/>
    </row>
    <row r="10" spans="1:14" x14ac:dyDescent="0.45">
      <c r="A10" s="19" t="s">
        <v>873</v>
      </c>
      <c r="B10" s="91">
        <v>45489</v>
      </c>
      <c r="C10" s="42">
        <f t="shared" si="1"/>
        <v>6</v>
      </c>
      <c r="D10" s="42">
        <v>360</v>
      </c>
      <c r="E10" s="89">
        <f>+D10*490</f>
        <v>176400</v>
      </c>
      <c r="F10" s="44">
        <f>+Hoja1!M149+Hoja1!M150+Hoja1!M160+Hoja1!M161+Hoja1!M162</f>
        <v>308.41999999999996</v>
      </c>
      <c r="G10" s="89">
        <v>176355</v>
      </c>
      <c r="H10" s="91">
        <v>45492</v>
      </c>
      <c r="I10" s="43"/>
      <c r="L10" s="62"/>
      <c r="M10" s="62"/>
      <c r="N10" s="62"/>
    </row>
    <row r="11" spans="1:14" x14ac:dyDescent="0.45">
      <c r="A11" s="19" t="s">
        <v>1052</v>
      </c>
      <c r="B11" s="91">
        <v>45625</v>
      </c>
      <c r="C11" s="42">
        <f t="shared" si="0"/>
        <v>0.59650000000000003</v>
      </c>
      <c r="D11" s="42">
        <v>35.79</v>
      </c>
      <c r="E11" s="89">
        <f>+D11*480</f>
        <v>17179.2</v>
      </c>
      <c r="F11" s="44"/>
      <c r="G11" s="89">
        <v>17139.2</v>
      </c>
      <c r="H11" s="91">
        <v>45632</v>
      </c>
      <c r="I11" s="43"/>
      <c r="L11" s="62"/>
      <c r="M11" s="62"/>
      <c r="N11" s="62"/>
    </row>
    <row r="12" spans="1:14" x14ac:dyDescent="0.45">
      <c r="C12" s="61">
        <f>SUM(C3:C11)</f>
        <v>54.596499999999999</v>
      </c>
      <c r="D12" s="41">
        <f>SUM(D3:D11)</f>
        <v>3275.79</v>
      </c>
      <c r="E12" s="95">
        <f>SUM(E3:E11)</f>
        <v>1631467.2</v>
      </c>
      <c r="F12" s="99">
        <f>SUM(F3:F11)</f>
        <v>3262.6914288411172</v>
      </c>
      <c r="G12" s="100">
        <f>SUM(G3:G11)</f>
        <v>1631067.2</v>
      </c>
      <c r="H12" s="96"/>
      <c r="I12" s="43">
        <f>+F12-D12</f>
        <v>-13.098571158882805</v>
      </c>
      <c r="J12" s="94"/>
    </row>
    <row r="13" spans="1:14" x14ac:dyDescent="0.45">
      <c r="G13" s="94"/>
      <c r="I13" s="88"/>
    </row>
    <row r="15" spans="1:14" ht="29.45" customHeight="1" x14ac:dyDescent="0.45">
      <c r="A15" s="252" t="s">
        <v>671</v>
      </c>
      <c r="B15" s="252"/>
      <c r="C15" s="252"/>
      <c r="D15" s="252"/>
      <c r="E15" s="252"/>
      <c r="F15" s="252"/>
      <c r="G15" s="252"/>
      <c r="H15" s="252"/>
    </row>
    <row r="16" spans="1:14" ht="28.5" x14ac:dyDescent="0.45">
      <c r="A16" s="87" t="s">
        <v>23</v>
      </c>
      <c r="B16" s="87" t="s">
        <v>917</v>
      </c>
      <c r="C16" s="87" t="s">
        <v>348</v>
      </c>
      <c r="D16" s="87" t="s">
        <v>349</v>
      </c>
      <c r="E16" s="87" t="s">
        <v>915</v>
      </c>
      <c r="F16" s="97" t="s">
        <v>350</v>
      </c>
      <c r="G16" s="98" t="s">
        <v>916</v>
      </c>
      <c r="H16" s="98" t="s">
        <v>917</v>
      </c>
    </row>
    <row r="17" spans="1:14" x14ac:dyDescent="0.45">
      <c r="A17" s="48" t="s">
        <v>643</v>
      </c>
      <c r="B17" s="91">
        <v>45427</v>
      </c>
      <c r="C17" s="42">
        <v>8</v>
      </c>
      <c r="D17" s="42">
        <v>480</v>
      </c>
      <c r="E17" s="89">
        <f t="shared" ref="E17:E22" si="2">+D17*490</f>
        <v>235200</v>
      </c>
      <c r="F17" s="44">
        <f>+Hoja1!M91+Hoja1!M92+Hoja1!M93+Hoja1!M94+Hoja1!M95+Hoja1!M96+Hoja1!M99+Hoja1!M100</f>
        <v>490.35</v>
      </c>
      <c r="G17" s="89">
        <v>235155</v>
      </c>
      <c r="H17" s="91">
        <v>45439</v>
      </c>
      <c r="I17" s="43"/>
      <c r="L17" s="62"/>
      <c r="M17" s="62"/>
      <c r="N17" s="62"/>
    </row>
    <row r="18" spans="1:14" x14ac:dyDescent="0.45">
      <c r="A18" s="48" t="s">
        <v>644</v>
      </c>
      <c r="B18" s="91">
        <v>45435</v>
      </c>
      <c r="C18" s="42">
        <v>8</v>
      </c>
      <c r="D18" s="42">
        <v>480</v>
      </c>
      <c r="E18" s="89">
        <f t="shared" si="2"/>
        <v>235200</v>
      </c>
      <c r="F18" s="44">
        <f>+Hoja1!M101+Hoja1!M102+Hoja1!M103+Hoja1!M104+Hoja1!M105+Hoja1!M106+Hoja1!M107+Hoja1!M108</f>
        <v>486.81</v>
      </c>
      <c r="G18" s="89">
        <v>235155</v>
      </c>
      <c r="H18" s="91">
        <v>45448</v>
      </c>
      <c r="I18" s="43"/>
      <c r="L18" s="62"/>
      <c r="M18" s="62"/>
      <c r="N18" s="62"/>
    </row>
    <row r="19" spans="1:14" x14ac:dyDescent="0.45">
      <c r="A19" s="48" t="s">
        <v>670</v>
      </c>
      <c r="B19" s="91">
        <v>45446</v>
      </c>
      <c r="C19" s="42">
        <v>6</v>
      </c>
      <c r="D19" s="42">
        <v>360</v>
      </c>
      <c r="E19" s="89">
        <f t="shared" si="2"/>
        <v>176400</v>
      </c>
      <c r="F19" s="44">
        <f>+Hoja1!M109+Hoja1!M110+Hoja1!M111+Hoja1!M112+Hoja1!M113+Hoja1!M114</f>
        <v>362.19999999999993</v>
      </c>
      <c r="G19" s="89">
        <v>176355</v>
      </c>
      <c r="H19" s="91">
        <v>45456</v>
      </c>
      <c r="I19" s="43"/>
      <c r="L19" s="62"/>
      <c r="M19" s="62"/>
      <c r="N19" s="62"/>
    </row>
    <row r="20" spans="1:14" x14ac:dyDescent="0.45">
      <c r="A20" s="48" t="s">
        <v>738</v>
      </c>
      <c r="B20" s="91">
        <v>45454</v>
      </c>
      <c r="C20" s="42">
        <v>6</v>
      </c>
      <c r="D20" s="42">
        <v>360</v>
      </c>
      <c r="E20" s="89">
        <f t="shared" si="2"/>
        <v>176400</v>
      </c>
      <c r="F20" s="44">
        <f>+Hoja1!M115+Hoja1!M116+Hoja1!M117+Hoja1!M118+Hoja1!M119+Hoja1!M120</f>
        <v>362.96000000000004</v>
      </c>
      <c r="G20" s="89">
        <v>176355</v>
      </c>
      <c r="H20" s="91">
        <v>45463</v>
      </c>
      <c r="I20" s="43"/>
      <c r="L20" s="62"/>
      <c r="M20" s="62"/>
      <c r="N20" s="62"/>
    </row>
    <row r="21" spans="1:14" x14ac:dyDescent="0.45">
      <c r="A21" s="48" t="s">
        <v>739</v>
      </c>
      <c r="B21" s="91">
        <v>45460</v>
      </c>
      <c r="C21" s="42">
        <v>6</v>
      </c>
      <c r="D21" s="42">
        <v>360</v>
      </c>
      <c r="E21" s="89">
        <f t="shared" si="2"/>
        <v>176400</v>
      </c>
      <c r="F21" s="44">
        <f>+Hoja1!M121+Hoja1!M124+Hoja1!M125+Hoja1!M126+Hoja1!M127+Hoja1!M128</f>
        <v>361.79</v>
      </c>
      <c r="G21" s="89">
        <v>176355</v>
      </c>
      <c r="H21" s="91">
        <v>45468</v>
      </c>
      <c r="I21" s="43"/>
      <c r="L21" s="62"/>
      <c r="M21" s="62"/>
      <c r="N21" s="62"/>
    </row>
    <row r="22" spans="1:14" x14ac:dyDescent="0.45">
      <c r="A22" s="48" t="s">
        <v>801</v>
      </c>
      <c r="B22" s="91">
        <v>45467</v>
      </c>
      <c r="C22" s="42">
        <v>6</v>
      </c>
      <c r="D22" s="42">
        <v>360</v>
      </c>
      <c r="E22" s="89">
        <f t="shared" si="2"/>
        <v>176400</v>
      </c>
      <c r="F22" s="44">
        <f>+Hoja1!M129+Hoja1!M130+Hoja1!M131+Hoja1!M132+Hoja1!M133+Hoja1!M134</f>
        <v>368.34</v>
      </c>
      <c r="G22" s="89">
        <v>176355</v>
      </c>
      <c r="H22" s="91">
        <v>45475</v>
      </c>
      <c r="I22" s="43"/>
      <c r="L22" s="62"/>
      <c r="M22" s="62"/>
      <c r="N22" s="62"/>
    </row>
    <row r="23" spans="1:14" x14ac:dyDescent="0.45">
      <c r="A23" s="48" t="s">
        <v>800</v>
      </c>
      <c r="B23" s="91">
        <v>45475</v>
      </c>
      <c r="C23" s="42">
        <v>6</v>
      </c>
      <c r="D23" s="42">
        <v>360</v>
      </c>
      <c r="E23" s="89">
        <f>+D23*490</f>
        <v>176400</v>
      </c>
      <c r="F23" s="44">
        <f>+Hoja1!N135+Hoja1!M136+Hoja1!M137+Hoja1!M138+Hoja1!M139+Hoja1!M140</f>
        <v>362.85202208745307</v>
      </c>
      <c r="G23" s="89">
        <v>176355</v>
      </c>
      <c r="H23" s="91">
        <v>45488</v>
      </c>
      <c r="I23" s="43"/>
      <c r="L23" s="62"/>
      <c r="M23" s="62"/>
      <c r="N23" s="62"/>
    </row>
    <row r="24" spans="1:14" x14ac:dyDescent="0.45">
      <c r="A24" s="48" t="s">
        <v>875</v>
      </c>
      <c r="B24" s="91">
        <v>45481</v>
      </c>
      <c r="C24" s="42">
        <v>6</v>
      </c>
      <c r="D24" s="42">
        <v>360</v>
      </c>
      <c r="E24" s="89">
        <f>+D24*490</f>
        <v>176400</v>
      </c>
      <c r="F24" s="44">
        <f>+Hoja1!M141+Hoja1!M142+Hoja1!M144+Hoja1!M145+Hoja1!M146+Hoja1!M147</f>
        <v>367.41999999999996</v>
      </c>
      <c r="G24" s="89">
        <v>176355</v>
      </c>
      <c r="H24" s="91">
        <v>45499</v>
      </c>
      <c r="I24" s="43"/>
      <c r="L24" s="62"/>
      <c r="M24" s="62"/>
      <c r="N24" s="62"/>
    </row>
    <row r="25" spans="1:14" x14ac:dyDescent="0.45">
      <c r="A25" s="48" t="s">
        <v>874</v>
      </c>
      <c r="B25" s="91">
        <v>45496</v>
      </c>
      <c r="C25" s="42"/>
      <c r="D25" s="42"/>
      <c r="E25" s="89">
        <f>+D25*490</f>
        <v>0</v>
      </c>
      <c r="F25" s="44"/>
      <c r="G25" s="89"/>
      <c r="H25" s="91"/>
      <c r="I25" s="43"/>
      <c r="L25" s="62"/>
      <c r="M25" s="62"/>
      <c r="N25" s="62"/>
    </row>
    <row r="26" spans="1:14" x14ac:dyDescent="0.45">
      <c r="A26" s="48" t="s">
        <v>925</v>
      </c>
      <c r="B26" s="91">
        <v>45561</v>
      </c>
      <c r="C26" s="42">
        <v>4</v>
      </c>
      <c r="D26" s="42">
        <v>240</v>
      </c>
      <c r="E26" s="89">
        <f>+D26*472</f>
        <v>113280</v>
      </c>
      <c r="F26" s="44">
        <f>+Hoja1!M148+Hoja1!M151+Hoja1!M152+Hoja1!M153</f>
        <v>240.62</v>
      </c>
      <c r="G26" s="89">
        <v>113235</v>
      </c>
      <c r="H26" s="91">
        <v>45562</v>
      </c>
      <c r="I26" s="43"/>
      <c r="L26" s="62"/>
      <c r="M26" s="62"/>
      <c r="N26" s="62"/>
    </row>
    <row r="27" spans="1:14" x14ac:dyDescent="0.45">
      <c r="A27" s="48" t="s">
        <v>970</v>
      </c>
      <c r="B27" s="91">
        <v>45572</v>
      </c>
      <c r="C27" s="42">
        <v>4</v>
      </c>
      <c r="D27" s="42">
        <v>240</v>
      </c>
      <c r="E27" s="89">
        <f>+D27*470</f>
        <v>112800</v>
      </c>
      <c r="F27" s="44">
        <f>+Hoja1!M154+Hoja1!M155+Hoja1!M156+Hoja1!M158</f>
        <v>245.51999999999998</v>
      </c>
      <c r="G27" s="218">
        <v>131475</v>
      </c>
      <c r="H27" s="254" t="s">
        <v>1002</v>
      </c>
      <c r="I27" s="43"/>
      <c r="L27" s="62"/>
      <c r="M27" s="62"/>
      <c r="N27" s="62"/>
    </row>
    <row r="28" spans="1:14" x14ac:dyDescent="0.45">
      <c r="A28" s="48" t="s">
        <v>971</v>
      </c>
      <c r="B28" s="91">
        <v>45572</v>
      </c>
      <c r="C28" s="42">
        <v>2</v>
      </c>
      <c r="D28" s="42">
        <v>120</v>
      </c>
      <c r="E28" s="89">
        <f>+D28*156</f>
        <v>18720</v>
      </c>
      <c r="F28" s="44">
        <f>+Hoja1!M157+Hoja1!M159</f>
        <v>120.59</v>
      </c>
      <c r="G28" s="219"/>
      <c r="H28" s="255"/>
      <c r="I28" s="43"/>
      <c r="L28" s="62"/>
      <c r="M28" s="62"/>
      <c r="N28" s="62"/>
    </row>
    <row r="29" spans="1:14" x14ac:dyDescent="0.45">
      <c r="A29" s="48" t="s">
        <v>984</v>
      </c>
      <c r="B29" s="91">
        <v>45593</v>
      </c>
      <c r="C29" s="42">
        <v>4</v>
      </c>
      <c r="D29" s="42">
        <v>240</v>
      </c>
      <c r="E29" s="89">
        <f>+D29*470</f>
        <v>112800</v>
      </c>
      <c r="F29" s="44">
        <f>+Hoja1!M164+Hoja1!M165+Hoja1!M166+Hoja1!M167</f>
        <v>245.26</v>
      </c>
      <c r="G29" s="89">
        <v>112800</v>
      </c>
      <c r="H29" s="91" t="s">
        <v>999</v>
      </c>
      <c r="I29" s="43"/>
      <c r="L29" s="62"/>
      <c r="M29" s="62"/>
      <c r="N29" s="62"/>
    </row>
    <row r="30" spans="1:14" x14ac:dyDescent="0.45">
      <c r="A30" s="48" t="s">
        <v>1001</v>
      </c>
      <c r="B30" s="91" t="s">
        <v>1000</v>
      </c>
      <c r="C30" s="42">
        <v>4</v>
      </c>
      <c r="D30" s="42">
        <v>240</v>
      </c>
      <c r="E30" s="89">
        <f>+D30*470</f>
        <v>112800</v>
      </c>
      <c r="F30" s="44">
        <f>+Hoja1!M168+Hoja1!M169+Hoja1!M170+Hoja1!M171</f>
        <v>246.54</v>
      </c>
      <c r="G30" s="89">
        <v>112800</v>
      </c>
      <c r="H30" s="91" t="s">
        <v>1000</v>
      </c>
      <c r="I30" s="43"/>
      <c r="L30" s="62"/>
      <c r="M30" s="62"/>
      <c r="N30" s="62"/>
    </row>
    <row r="31" spans="1:14" x14ac:dyDescent="0.45">
      <c r="A31" s="48" t="s">
        <v>1029</v>
      </c>
      <c r="B31" s="91">
        <v>45621</v>
      </c>
      <c r="C31" s="42">
        <v>4</v>
      </c>
      <c r="D31" s="42">
        <v>240</v>
      </c>
      <c r="E31" s="89">
        <f>+D31*480</f>
        <v>115200</v>
      </c>
      <c r="F31" s="44">
        <f>+Hoja1!M172+Hoja1!M173+Hoja1!M174+Hoja1!M175</f>
        <v>245.75</v>
      </c>
      <c r="G31" s="89">
        <v>115200</v>
      </c>
      <c r="H31" s="91">
        <v>45625</v>
      </c>
      <c r="I31" s="43"/>
      <c r="L31" s="62"/>
      <c r="M31" s="62"/>
      <c r="N31" s="62"/>
    </row>
    <row r="32" spans="1:14" x14ac:dyDescent="0.45">
      <c r="A32" s="48" t="s">
        <v>1051</v>
      </c>
      <c r="B32" s="91">
        <v>45628</v>
      </c>
      <c r="C32" s="42">
        <f t="shared" ref="C32:C37" si="3">+D32/60</f>
        <v>5</v>
      </c>
      <c r="D32" s="42">
        <v>300</v>
      </c>
      <c r="E32" s="89">
        <f>+D32*480</f>
        <v>144000</v>
      </c>
      <c r="F32" s="44">
        <f>+Hoja1!M176+Hoja1!M177+Hoja1!M178+Hoja1!M179+Hoja1!M180</f>
        <v>308.16999999999996</v>
      </c>
      <c r="G32" s="89">
        <v>144000</v>
      </c>
      <c r="H32" s="91">
        <v>45631</v>
      </c>
      <c r="I32" s="43"/>
      <c r="L32" s="62"/>
      <c r="M32" s="62"/>
      <c r="N32" s="62"/>
    </row>
    <row r="33" spans="1:14" x14ac:dyDescent="0.45">
      <c r="A33" s="48" t="s">
        <v>1075</v>
      </c>
      <c r="B33" s="91">
        <v>45637</v>
      </c>
      <c r="C33" s="42">
        <f t="shared" si="3"/>
        <v>5</v>
      </c>
      <c r="D33" s="42">
        <v>300</v>
      </c>
      <c r="E33" s="89">
        <f>+D33*480</f>
        <v>144000</v>
      </c>
      <c r="F33" s="44">
        <f>+Hoja1!M181+Hoja1!M182+Hoja1!M184+Hoja1!M185+Hoja1!M186</f>
        <v>305.47000000000003</v>
      </c>
      <c r="G33" s="89">
        <v>144000</v>
      </c>
      <c r="H33" s="91">
        <v>45638</v>
      </c>
      <c r="I33" s="43"/>
      <c r="L33" s="62"/>
      <c r="M33" s="62"/>
      <c r="N33" s="62"/>
    </row>
    <row r="34" spans="1:14" x14ac:dyDescent="0.45">
      <c r="A34" s="48" t="s">
        <v>1111</v>
      </c>
      <c r="B34" s="91">
        <v>45644</v>
      </c>
      <c r="C34" s="42">
        <f t="shared" si="3"/>
        <v>5</v>
      </c>
      <c r="D34" s="42">
        <v>300</v>
      </c>
      <c r="E34" s="89">
        <f>+D34*480</f>
        <v>144000</v>
      </c>
      <c r="F34" s="44">
        <f>+Hoja1!M187+Hoja1!M188+Hoja1!M189+Hoja1!M190+Hoja1!M191</f>
        <v>307.03000000000003</v>
      </c>
      <c r="G34" s="89">
        <v>144000</v>
      </c>
      <c r="H34" s="91">
        <v>45646</v>
      </c>
      <c r="I34" s="43"/>
      <c r="L34" s="62"/>
      <c r="M34" s="62"/>
      <c r="N34" s="62"/>
    </row>
    <row r="35" spans="1:14" x14ac:dyDescent="0.45">
      <c r="A35" s="48" t="s">
        <v>1127</v>
      </c>
      <c r="B35" s="91">
        <v>45652</v>
      </c>
      <c r="C35" s="42">
        <f t="shared" si="3"/>
        <v>5</v>
      </c>
      <c r="D35" s="42">
        <v>300</v>
      </c>
      <c r="E35" s="89">
        <f>+D35*480</f>
        <v>144000</v>
      </c>
      <c r="F35" s="44">
        <f>+Hoja1!M192+Hoja1!M193+Hoja1!M194+Hoja1!M195+Hoja1!M196</f>
        <v>307.93</v>
      </c>
      <c r="G35" s="89">
        <v>144000</v>
      </c>
      <c r="H35" s="91">
        <v>45663</v>
      </c>
      <c r="I35" s="43"/>
      <c r="L35" s="62"/>
      <c r="M35" s="62"/>
      <c r="N35" s="62"/>
    </row>
    <row r="36" spans="1:14" x14ac:dyDescent="0.45">
      <c r="A36" s="48" t="s">
        <v>1128</v>
      </c>
      <c r="B36" s="91">
        <v>45656</v>
      </c>
      <c r="C36" s="42">
        <f t="shared" si="3"/>
        <v>6</v>
      </c>
      <c r="D36" s="42">
        <v>360</v>
      </c>
      <c r="E36" s="89">
        <f>+D36*490</f>
        <v>176400</v>
      </c>
      <c r="F36" s="44">
        <f>+Hoja1!M197+Hoja1!M198+Hoja1!M199+Hoja1!M201+Hoja1!M202+Hoja1!M203</f>
        <v>369.23</v>
      </c>
      <c r="G36" s="89">
        <v>176400</v>
      </c>
      <c r="H36" s="91">
        <v>45666</v>
      </c>
      <c r="I36" s="43"/>
      <c r="L36" s="62"/>
      <c r="M36" s="62"/>
      <c r="N36" s="62"/>
    </row>
    <row r="37" spans="1:14" x14ac:dyDescent="0.45">
      <c r="A37" s="48" t="s">
        <v>1176</v>
      </c>
      <c r="B37" s="91">
        <v>45656</v>
      </c>
      <c r="C37" s="42">
        <f t="shared" si="3"/>
        <v>6</v>
      </c>
      <c r="D37" s="42">
        <v>360</v>
      </c>
      <c r="E37" s="89">
        <f>+D37*490</f>
        <v>176400</v>
      </c>
      <c r="F37" s="44">
        <f>+Hoja1!M204</f>
        <v>61.51</v>
      </c>
      <c r="G37" s="89">
        <v>176400</v>
      </c>
      <c r="H37" s="91">
        <v>45667</v>
      </c>
      <c r="I37" s="43"/>
      <c r="L37" s="62"/>
      <c r="M37" s="62"/>
      <c r="N37" s="62"/>
    </row>
    <row r="38" spans="1:14" x14ac:dyDescent="0.45">
      <c r="A38" s="48" t="s">
        <v>1220</v>
      </c>
      <c r="B38" s="91">
        <v>45681</v>
      </c>
      <c r="C38" s="42">
        <v>3</v>
      </c>
      <c r="D38" s="42">
        <v>180</v>
      </c>
      <c r="E38" s="89">
        <f>+D38*520</f>
        <v>93600</v>
      </c>
      <c r="F38" s="44"/>
      <c r="G38" s="89">
        <v>93600</v>
      </c>
      <c r="H38" s="91">
        <v>45684</v>
      </c>
      <c r="I38" s="43"/>
      <c r="L38" s="62"/>
      <c r="M38" s="62"/>
      <c r="N38" s="62"/>
    </row>
    <row r="39" spans="1:14" x14ac:dyDescent="0.45">
      <c r="A39" s="48" t="s">
        <v>1221</v>
      </c>
      <c r="B39" s="91">
        <v>45681</v>
      </c>
      <c r="C39" s="42">
        <v>1</v>
      </c>
      <c r="D39" s="42">
        <v>59.73</v>
      </c>
      <c r="E39" s="89">
        <f>+D39*140</f>
        <v>8362.1999999999989</v>
      </c>
      <c r="F39" s="44">
        <f>+Hoja1!M200</f>
        <v>59.73</v>
      </c>
      <c r="G39" s="89"/>
      <c r="H39" s="91"/>
      <c r="I39" s="43"/>
      <c r="L39" s="62"/>
      <c r="M39" s="62"/>
      <c r="N39" s="62"/>
    </row>
    <row r="40" spans="1:14" x14ac:dyDescent="0.45">
      <c r="C40" s="41">
        <f>SUM(C17:C39)</f>
        <v>110</v>
      </c>
      <c r="D40" s="41">
        <f>SUM(D17:D39)</f>
        <v>6599.73</v>
      </c>
      <c r="E40" s="107">
        <f>SUM(E17:E39)</f>
        <v>3145162.2</v>
      </c>
      <c r="F40" s="129">
        <f>SUM(F17:F39)</f>
        <v>6226.0720220874537</v>
      </c>
      <c r="G40" s="107">
        <f>SUM(G17:G39)</f>
        <v>3136350</v>
      </c>
      <c r="H40" s="96"/>
      <c r="I40" s="43">
        <f>+F40-D40</f>
        <v>-373.6579779125459</v>
      </c>
      <c r="J40" s="94"/>
      <c r="K40" s="110" t="s">
        <v>1003</v>
      </c>
    </row>
    <row r="41" spans="1:14" x14ac:dyDescent="0.45">
      <c r="I41" s="43">
        <f>+I40/60</f>
        <v>-6.2276329652090983</v>
      </c>
      <c r="K41" s="110" t="s">
        <v>1018</v>
      </c>
    </row>
    <row r="43" spans="1:14" s="14" customFormat="1" ht="33" customHeight="1" x14ac:dyDescent="0.45">
      <c r="A43" s="253" t="s">
        <v>169</v>
      </c>
      <c r="B43" s="253"/>
      <c r="C43" s="253"/>
      <c r="D43" s="253"/>
      <c r="E43" s="253"/>
      <c r="F43" s="253"/>
      <c r="G43" s="253"/>
      <c r="H43" s="253"/>
    </row>
    <row r="44" spans="1:14" ht="28.5" x14ac:dyDescent="0.45">
      <c r="A44" s="87" t="s">
        <v>23</v>
      </c>
      <c r="B44" s="87" t="s">
        <v>917</v>
      </c>
      <c r="C44" s="87" t="s">
        <v>348</v>
      </c>
      <c r="D44" s="87" t="s">
        <v>349</v>
      </c>
      <c r="E44" s="87" t="s">
        <v>915</v>
      </c>
      <c r="F44" s="97" t="s">
        <v>350</v>
      </c>
      <c r="G44" s="98" t="s">
        <v>916</v>
      </c>
      <c r="H44" s="98" t="s">
        <v>917</v>
      </c>
    </row>
    <row r="45" spans="1:14" x14ac:dyDescent="0.45">
      <c r="A45" s="20" t="s">
        <v>215</v>
      </c>
      <c r="B45" s="91">
        <v>45323</v>
      </c>
      <c r="C45" s="42">
        <f>D45/60</f>
        <v>10</v>
      </c>
      <c r="D45" s="42">
        <v>600</v>
      </c>
      <c r="E45" s="90">
        <f>+D45*500</f>
        <v>300000</v>
      </c>
      <c r="F45" s="42">
        <v>620.53</v>
      </c>
      <c r="G45" s="89">
        <v>300000</v>
      </c>
      <c r="H45" s="91">
        <v>45327</v>
      </c>
    </row>
    <row r="46" spans="1:14" x14ac:dyDescent="0.45">
      <c r="A46" s="20" t="s">
        <v>257</v>
      </c>
      <c r="B46" s="91">
        <v>45342</v>
      </c>
      <c r="C46" s="42">
        <f>D46/60</f>
        <v>5</v>
      </c>
      <c r="D46" s="42">
        <v>300</v>
      </c>
      <c r="E46" s="90">
        <f>+D46*500</f>
        <v>150000</v>
      </c>
      <c r="F46" s="42">
        <v>309.83</v>
      </c>
      <c r="G46" s="89">
        <v>150000</v>
      </c>
      <c r="H46" s="91">
        <v>45345</v>
      </c>
    </row>
    <row r="47" spans="1:14" x14ac:dyDescent="0.45">
      <c r="A47" s="20" t="s">
        <v>258</v>
      </c>
      <c r="B47" s="91">
        <v>45356</v>
      </c>
      <c r="C47" s="42">
        <f>D47/60</f>
        <v>5</v>
      </c>
      <c r="D47" s="42">
        <v>300</v>
      </c>
      <c r="E47" s="90">
        <f>+D47*500</f>
        <v>150000</v>
      </c>
      <c r="F47" s="42">
        <v>311.33</v>
      </c>
      <c r="G47" s="89">
        <v>150000</v>
      </c>
      <c r="H47" s="91">
        <v>45358</v>
      </c>
    </row>
    <row r="48" spans="1:14" x14ac:dyDescent="0.45">
      <c r="A48" s="20" t="s">
        <v>281</v>
      </c>
      <c r="B48" s="91">
        <v>45362</v>
      </c>
      <c r="C48" s="42">
        <f>D48/60</f>
        <v>8</v>
      </c>
      <c r="D48" s="42">
        <v>480</v>
      </c>
      <c r="E48" s="90">
        <f>+D48*500</f>
        <v>240000</v>
      </c>
      <c r="F48" s="42">
        <v>495.69</v>
      </c>
      <c r="G48" s="89">
        <v>240000</v>
      </c>
      <c r="H48" s="91">
        <v>45363</v>
      </c>
    </row>
    <row r="49" spans="1:11" x14ac:dyDescent="0.45">
      <c r="A49" s="20" t="s">
        <v>347</v>
      </c>
      <c r="B49" s="91">
        <v>45377</v>
      </c>
      <c r="C49" s="42">
        <f>D49/60</f>
        <v>8</v>
      </c>
      <c r="D49" s="42">
        <v>480</v>
      </c>
      <c r="E49" s="90">
        <f>+D49*500</f>
        <v>240000</v>
      </c>
      <c r="F49" s="44">
        <f>+Hoja1!M51+Hoja1!M52+Hoja1!M53+Hoja1!M54+Hoja1!M55+Hoja1!M56+Hoja1!M72</f>
        <v>430.54</v>
      </c>
      <c r="G49" s="89">
        <v>239945</v>
      </c>
      <c r="H49" s="91">
        <v>45383</v>
      </c>
      <c r="I49" s="94"/>
    </row>
    <row r="50" spans="1:11" x14ac:dyDescent="0.45">
      <c r="C50" s="41">
        <f>SUM(C45:C49)</f>
        <v>36</v>
      </c>
      <c r="D50" s="41">
        <f>SUM(D45:D49)</f>
        <v>2160</v>
      </c>
      <c r="E50" s="95">
        <f>SUM(E45:E49)</f>
        <v>1080000</v>
      </c>
      <c r="F50" s="101">
        <f>SUM(F45:F49)</f>
        <v>2167.92</v>
      </c>
      <c r="G50" s="102">
        <f>SUM(G45:G49)</f>
        <v>1079945</v>
      </c>
      <c r="I50">
        <f>F50-D50</f>
        <v>7.9200000000000728</v>
      </c>
    </row>
    <row r="51" spans="1:11" x14ac:dyDescent="0.45">
      <c r="A51" s="112"/>
      <c r="B51" s="127"/>
      <c r="C51" s="127"/>
      <c r="D51" s="127"/>
      <c r="E51" s="112"/>
      <c r="F51" s="112"/>
      <c r="G51" s="114"/>
      <c r="H51" s="112"/>
      <c r="I51" s="112"/>
      <c r="J51" s="112"/>
      <c r="K51" s="112"/>
    </row>
    <row r="52" spans="1:11" x14ac:dyDescent="0.45">
      <c r="A52" s="112"/>
      <c r="B52" s="112"/>
      <c r="C52" s="112"/>
      <c r="D52" s="112"/>
      <c r="E52" s="112"/>
      <c r="F52" s="111"/>
      <c r="G52" s="112"/>
      <c r="H52" s="112"/>
      <c r="I52" s="112"/>
      <c r="J52" s="112"/>
      <c r="K52" s="112"/>
    </row>
    <row r="53" spans="1:11" x14ac:dyDescent="0.45">
      <c r="A53" s="112"/>
      <c r="B53" s="112"/>
      <c r="C53" s="112"/>
      <c r="D53" s="112"/>
      <c r="E53" s="112"/>
      <c r="F53" s="111">
        <f>+F50+F40+F12</f>
        <v>11656.683450928571</v>
      </c>
      <c r="G53" s="112"/>
      <c r="H53" s="112"/>
      <c r="I53" s="112"/>
      <c r="J53" s="112"/>
      <c r="K53" s="112"/>
    </row>
    <row r="54" spans="1:11" x14ac:dyDescent="0.45">
      <c r="A54" s="112"/>
      <c r="B54" s="112"/>
      <c r="C54" s="112"/>
      <c r="D54" s="112"/>
      <c r="E54" s="112"/>
      <c r="F54" s="112">
        <v>59.96</v>
      </c>
      <c r="G54" s="112"/>
      <c r="H54" s="112"/>
      <c r="I54" s="112"/>
      <c r="J54" s="112"/>
      <c r="K54" s="112"/>
    </row>
    <row r="55" spans="1:11" x14ac:dyDescent="0.45">
      <c r="A55" s="112"/>
      <c r="B55" s="112"/>
      <c r="C55" s="112"/>
      <c r="D55" s="112"/>
      <c r="E55" s="112"/>
      <c r="F55" s="111"/>
      <c r="G55" s="112"/>
      <c r="H55" s="112"/>
      <c r="I55" s="112"/>
      <c r="J55" s="112"/>
      <c r="K55" s="112"/>
    </row>
    <row r="56" spans="1:11" x14ac:dyDescent="0.45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</row>
    <row r="57" spans="1:11" x14ac:dyDescent="0.45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</row>
    <row r="58" spans="1:11" x14ac:dyDescent="0.45">
      <c r="A58" s="112"/>
      <c r="B58" s="112"/>
      <c r="C58" s="112"/>
      <c r="D58" s="112"/>
      <c r="E58" s="112"/>
      <c r="F58" s="126"/>
      <c r="G58" s="112"/>
      <c r="H58" s="112"/>
      <c r="I58" s="112"/>
      <c r="J58" s="112"/>
      <c r="K58" s="112"/>
    </row>
    <row r="59" spans="1:11" x14ac:dyDescent="0.45">
      <c r="A59" s="112"/>
      <c r="B59" s="112"/>
      <c r="C59" s="112"/>
      <c r="D59" s="112"/>
      <c r="E59" s="112"/>
      <c r="F59" s="126"/>
      <c r="G59" s="112"/>
      <c r="H59" s="112"/>
      <c r="I59" s="112"/>
      <c r="J59" s="112"/>
      <c r="K59" s="112"/>
    </row>
    <row r="60" spans="1:11" x14ac:dyDescent="0.45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3"/>
    </row>
    <row r="61" spans="1:11" x14ac:dyDescent="0.45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3"/>
    </row>
    <row r="62" spans="1:11" x14ac:dyDescent="0.45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3"/>
    </row>
    <row r="63" spans="1:11" x14ac:dyDescent="0.45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3"/>
    </row>
    <row r="64" spans="1:11" x14ac:dyDescent="0.45">
      <c r="E64" s="126"/>
      <c r="F64" s="126"/>
      <c r="G64" s="126"/>
      <c r="H64" s="126"/>
      <c r="I64" s="126"/>
      <c r="J64" s="113"/>
      <c r="K64" s="113"/>
    </row>
    <row r="65" spans="5:11" x14ac:dyDescent="0.45">
      <c r="E65" s="126"/>
      <c r="F65" s="126"/>
      <c r="G65" s="126"/>
      <c r="H65" s="126"/>
      <c r="I65" s="126"/>
      <c r="J65" s="113"/>
      <c r="K65" s="113"/>
    </row>
    <row r="66" spans="5:11" x14ac:dyDescent="0.45">
      <c r="E66" s="126"/>
      <c r="F66" s="126"/>
      <c r="G66" s="126"/>
      <c r="H66" s="126"/>
      <c r="I66" s="126"/>
      <c r="J66" s="113"/>
      <c r="K66" s="113"/>
    </row>
  </sheetData>
  <mergeCells count="5">
    <mergeCell ref="A1:H1"/>
    <mergeCell ref="A15:H15"/>
    <mergeCell ref="A43:H43"/>
    <mergeCell ref="G27:G28"/>
    <mergeCell ref="H27:H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17F1E-D392-431E-9053-D8D398E8AFD2}">
  <sheetPr codeName="Hoja3"/>
  <dimension ref="A1:E4"/>
  <sheetViews>
    <sheetView workbookViewId="0">
      <selection activeCell="B16" sqref="B16"/>
    </sheetView>
  </sheetViews>
  <sheetFormatPr baseColWidth="10" defaultColWidth="11.3984375" defaultRowHeight="14.25" x14ac:dyDescent="0.45"/>
  <cols>
    <col min="1" max="1" width="13.265625" bestFit="1" customWidth="1"/>
    <col min="2" max="2" width="13.265625" customWidth="1"/>
  </cols>
  <sheetData>
    <row r="1" spans="1:5" x14ac:dyDescent="0.45">
      <c r="A1" s="41" t="s">
        <v>909</v>
      </c>
      <c r="B1" s="41" t="s">
        <v>910</v>
      </c>
      <c r="C1" s="41" t="s">
        <v>935</v>
      </c>
      <c r="D1" s="41" t="s">
        <v>911</v>
      </c>
      <c r="E1" s="41" t="s">
        <v>349</v>
      </c>
    </row>
    <row r="2" spans="1:5" x14ac:dyDescent="0.45">
      <c r="A2" s="123" t="s">
        <v>1194</v>
      </c>
      <c r="B2" s="123" t="s">
        <v>1195</v>
      </c>
      <c r="C2" s="124">
        <v>159</v>
      </c>
      <c r="D2" s="136">
        <v>10316.9</v>
      </c>
      <c r="E2" s="125">
        <v>61.35</v>
      </c>
    </row>
    <row r="3" spans="1:5" x14ac:dyDescent="0.45">
      <c r="A3" s="123" t="s">
        <v>1196</v>
      </c>
      <c r="B3" s="123" t="s">
        <v>1198</v>
      </c>
      <c r="C3" s="137">
        <v>165</v>
      </c>
      <c r="D3" s="136">
        <v>10482</v>
      </c>
      <c r="E3" s="138">
        <v>59.73</v>
      </c>
    </row>
    <row r="4" spans="1:5" x14ac:dyDescent="0.45">
      <c r="A4" s="123" t="s">
        <v>1197</v>
      </c>
      <c r="B4" s="123" t="s">
        <v>1199</v>
      </c>
      <c r="C4" s="137">
        <v>160</v>
      </c>
      <c r="D4" s="136">
        <v>10259.9</v>
      </c>
      <c r="E4" s="138">
        <v>61.24</v>
      </c>
    </row>
  </sheetData>
  <conditionalFormatting sqref="D2">
    <cfRule type="duplicateValues" dxfId="47" priority="93"/>
  </conditionalFormatting>
  <conditionalFormatting sqref="D3">
    <cfRule type="duplicateValues" dxfId="46" priority="91"/>
  </conditionalFormatting>
  <conditionalFormatting sqref="D4">
    <cfRule type="duplicateValues" dxfId="45" priority="92"/>
  </conditionalFormatting>
  <conditionalFormatting sqref="A2">
    <cfRule type="duplicateValues" dxfId="44" priority="45"/>
    <cfRule type="duplicateValues" dxfId="43" priority="46"/>
    <cfRule type="duplicateValues" dxfId="42" priority="47"/>
  </conditionalFormatting>
  <conditionalFormatting sqref="A3">
    <cfRule type="duplicateValues" dxfId="41" priority="48"/>
    <cfRule type="duplicateValues" dxfId="40" priority="49"/>
    <cfRule type="duplicateValues" dxfId="39" priority="50"/>
  </conditionalFormatting>
  <conditionalFormatting sqref="A4">
    <cfRule type="duplicateValues" dxfId="38" priority="33"/>
    <cfRule type="duplicateValues" dxfId="37" priority="34"/>
    <cfRule type="duplicateValues" dxfId="36" priority="35"/>
  </conditionalFormatting>
  <conditionalFormatting sqref="B2">
    <cfRule type="duplicateValues" dxfId="35" priority="23"/>
    <cfRule type="duplicateValues" dxfId="34" priority="24"/>
    <cfRule type="duplicateValues" dxfId="33" priority="25"/>
    <cfRule type="duplicateValues" dxfId="32" priority="36"/>
    <cfRule type="duplicateValues" dxfId="31" priority="37"/>
    <cfRule type="duplicateValues" dxfId="30" priority="38"/>
    <cfRule type="duplicateValues" dxfId="29" priority="39"/>
    <cfRule type="duplicateValues" dxfId="28" priority="40"/>
    <cfRule type="duplicateValues" dxfId="27" priority="41"/>
    <cfRule type="duplicateValues" dxfId="26" priority="42"/>
    <cfRule type="duplicateValues" dxfId="25" priority="43"/>
    <cfRule type="duplicateValues" dxfId="24" priority="44"/>
  </conditionalFormatting>
  <conditionalFormatting sqref="B2:B3">
    <cfRule type="duplicateValues" dxfId="23" priority="51"/>
  </conditionalFormatting>
  <conditionalFormatting sqref="B3">
    <cfRule type="duplicateValues" dxfId="22" priority="11"/>
    <cfRule type="duplicateValues" dxfId="21" priority="12"/>
    <cfRule type="duplicateValues" dxfId="20" priority="13"/>
    <cfRule type="duplicateValues" dxfId="19" priority="14"/>
    <cfRule type="duplicateValues" dxfId="18" priority="15"/>
    <cfRule type="duplicateValues" dxfId="17" priority="16"/>
    <cfRule type="duplicateValues" dxfId="16" priority="17"/>
    <cfRule type="duplicateValues" dxfId="15" priority="18"/>
    <cfRule type="duplicateValues" dxfId="14" priority="19"/>
    <cfRule type="duplicateValues" dxfId="13" priority="20"/>
    <cfRule type="duplicateValues" dxfId="12" priority="21"/>
    <cfRule type="duplicateValues" dxfId="11" priority="22"/>
    <cfRule type="duplicateValues" dxfId="10" priority="52"/>
    <cfRule type="duplicateValues" dxfId="9" priority="53"/>
    <cfRule type="duplicateValues" dxfId="8" priority="54"/>
  </conditionalFormatting>
  <conditionalFormatting sqref="B4">
    <cfRule type="duplicateValues" dxfId="7" priority="26"/>
    <cfRule type="duplicateValues" dxfId="6" priority="27"/>
    <cfRule type="duplicateValues" dxfId="5" priority="28"/>
    <cfRule type="duplicateValues" dxfId="4" priority="29"/>
    <cfRule type="duplicateValues" dxfId="3" priority="30"/>
    <cfRule type="duplicateValues" dxfId="2" priority="31"/>
    <cfRule type="duplicateValues" dxfId="1" priority="32"/>
  </conditionalFormatting>
  <conditionalFormatting sqref="A2:A4">
    <cfRule type="duplicateValues" dxfId="0" priority="101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CONTRATOS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Aguilar H.</dc:creator>
  <cp:lastModifiedBy>ANNABELLA AGUILAR</cp:lastModifiedBy>
  <cp:lastPrinted>2024-05-07T20:36:50Z</cp:lastPrinted>
  <dcterms:created xsi:type="dcterms:W3CDTF">2023-06-30T15:46:10Z</dcterms:created>
  <dcterms:modified xsi:type="dcterms:W3CDTF">2025-02-15T20:40:08Z</dcterms:modified>
</cp:coreProperties>
</file>