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39" r:id="rId32"/>
    <pivotCache cacheId="47" r:id="rId33"/>
    <pivotCache cacheId="57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53" i="13" l="1"/>
  <c r="AV253" i="13"/>
  <c r="J3688" i="11"/>
  <c r="K3688" i="11"/>
  <c r="J3686" i="11"/>
  <c r="J3674" i="11"/>
  <c r="J3671" i="11"/>
  <c r="J3668" i="11"/>
  <c r="K3668" i="1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G12" i="10"/>
  <c r="G3" i="10"/>
  <c r="G4" i="10"/>
  <c r="G5" i="10"/>
  <c r="G6" i="10"/>
  <c r="G7" i="10"/>
  <c r="G8" i="10"/>
  <c r="G9" i="10"/>
  <c r="G10" i="10"/>
  <c r="G11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G3652" i="1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M3651" i="11"/>
  <c r="M3652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U3511" i="11" l="1"/>
  <c r="U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U3464" i="11"/>
  <c r="U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U3387" i="11"/>
  <c r="U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U3328" i="11"/>
  <c r="U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U3315" i="11"/>
  <c r="U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U3301" i="11"/>
  <c r="U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U3243" i="11"/>
  <c r="U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53" i="13" l="1"/>
  <c r="AA253" i="13"/>
  <c r="AQ253" i="13"/>
  <c r="BC253" i="13"/>
  <c r="AT253" i="13"/>
  <c r="D253" i="13"/>
  <c r="P253" i="13"/>
  <c r="AB253" i="13"/>
  <c r="AR253" i="13"/>
  <c r="BD253" i="13"/>
  <c r="AD253" i="13"/>
  <c r="BJ253" i="13"/>
  <c r="E253" i="13"/>
  <c r="Q253" i="13"/>
  <c r="AC253" i="13"/>
  <c r="AS253" i="13"/>
  <c r="R253" i="13"/>
  <c r="F253" i="13"/>
  <c r="G253" i="13"/>
  <c r="S253" i="13"/>
  <c r="AE253" i="13"/>
  <c r="AU253" i="13"/>
  <c r="BK253" i="13"/>
  <c r="H253" i="13"/>
  <c r="T253" i="13"/>
  <c r="AF253" i="13"/>
  <c r="BL253" i="13"/>
  <c r="I253" i="13"/>
  <c r="U253" i="13"/>
  <c r="AG253" i="13"/>
  <c r="AW253" i="13"/>
  <c r="BM253" i="13"/>
  <c r="J253" i="13"/>
  <c r="V253" i="13"/>
  <c r="AH253" i="13"/>
  <c r="AX253" i="13"/>
  <c r="BN253" i="13"/>
  <c r="AK253" i="13"/>
  <c r="Z253" i="13"/>
  <c r="K253" i="13"/>
  <c r="W253" i="13"/>
  <c r="AI253" i="13"/>
  <c r="AY253" i="13"/>
  <c r="BO253" i="13"/>
  <c r="Y253" i="13"/>
  <c r="BB253" i="13"/>
  <c r="L253" i="13"/>
  <c r="X253" i="13"/>
  <c r="AJ253" i="13"/>
  <c r="AZ253" i="13"/>
  <c r="BA253" i="13"/>
  <c r="N253" i="13"/>
  <c r="D252" i="13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U3088" i="11"/>
  <c r="U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U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U2925" i="11"/>
  <c r="O4" i="39"/>
  <c r="L21" i="38"/>
  <c r="U2915" i="11"/>
  <c r="O13" i="41"/>
  <c r="O8" i="41"/>
  <c r="O15" i="41" s="1"/>
  <c r="O16" i="41" l="1"/>
  <c r="M206" i="13" l="1"/>
  <c r="AV206" i="13"/>
  <c r="U2910" i="11"/>
  <c r="U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U2856" i="11"/>
  <c r="U2855" i="11"/>
  <c r="U2852" i="11"/>
  <c r="U2851" i="11"/>
  <c r="L18" i="38"/>
  <c r="L17" i="38"/>
  <c r="U2838" i="11"/>
  <c r="U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U2813" i="11"/>
  <c r="U2812" i="11"/>
  <c r="U2788" i="11"/>
  <c r="U2787" i="11"/>
  <c r="M199" i="13" l="1"/>
  <c r="J228" i="36"/>
  <c r="K228" i="36"/>
  <c r="L228" i="36" s="1"/>
  <c r="P228" i="36"/>
  <c r="L11" i="38"/>
  <c r="U2769" i="11"/>
  <c r="U2768" i="11"/>
  <c r="M228" i="36" l="1"/>
  <c r="AV199" i="13" s="1"/>
  <c r="N228" i="36"/>
  <c r="O228" i="36" s="1"/>
  <c r="U2755" i="11"/>
  <c r="U2754" i="11"/>
  <c r="U2709" i="11"/>
  <c r="L27" i="34"/>
  <c r="K27" i="34"/>
  <c r="J27" i="34"/>
  <c r="U2750" i="11"/>
  <c r="U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U2708" i="11"/>
  <c r="U2710" i="11"/>
  <c r="U2706" i="11"/>
  <c r="U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U2696" i="11"/>
  <c r="U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U2590" i="11"/>
  <c r="U2589" i="11"/>
  <c r="U2516" i="11"/>
  <c r="U2515" i="11"/>
  <c r="U2443" i="11"/>
  <c r="U2442" i="11"/>
  <c r="U2420" i="11"/>
  <c r="U2419" i="11"/>
  <c r="U2361" i="11"/>
  <c r="U2360" i="11"/>
  <c r="U2357" i="11"/>
  <c r="U2356" i="11"/>
  <c r="U2332" i="11"/>
  <c r="U2331" i="11"/>
  <c r="U2307" i="11"/>
  <c r="U2260" i="11"/>
  <c r="U2259" i="11"/>
  <c r="U2255" i="11"/>
  <c r="U2254" i="11"/>
  <c r="U2228" i="11"/>
  <c r="U2215" i="11"/>
  <c r="U2214" i="11"/>
  <c r="U2196" i="11"/>
  <c r="U2195" i="11"/>
  <c r="U2178" i="11"/>
  <c r="U2177" i="11"/>
  <c r="U2139" i="11"/>
  <c r="U2138" i="11"/>
  <c r="U2118" i="11"/>
  <c r="U2117" i="11"/>
  <c r="U2034" i="11"/>
  <c r="U2033" i="11"/>
  <c r="U2029" i="11"/>
  <c r="U2028" i="11"/>
  <c r="U2007" i="11"/>
  <c r="U2006" i="11"/>
  <c r="U1999" i="11"/>
  <c r="U1998" i="11"/>
  <c r="U1910" i="11"/>
  <c r="U1909" i="11"/>
  <c r="U1871" i="11"/>
  <c r="U1870" i="11"/>
  <c r="U1830" i="11"/>
  <c r="U1829" i="11"/>
  <c r="U1828" i="11"/>
  <c r="U1755" i="11"/>
  <c r="U1754" i="11"/>
  <c r="U1698" i="11"/>
  <c r="U1697" i="11"/>
  <c r="U1693" i="11"/>
  <c r="U1692" i="11"/>
  <c r="U1634" i="11"/>
  <c r="U1597" i="11"/>
  <c r="U1596" i="11"/>
  <c r="U1586" i="11"/>
  <c r="U1571" i="11"/>
  <c r="U1570" i="11"/>
  <c r="U1557" i="11"/>
  <c r="U1556" i="11"/>
  <c r="U1522" i="11"/>
  <c r="U1521" i="11"/>
  <c r="U1517" i="11"/>
  <c r="U1516" i="11"/>
  <c r="U1447" i="11"/>
  <c r="U1446" i="11"/>
  <c r="U1435" i="11"/>
  <c r="U1434" i="11"/>
  <c r="U1411" i="11"/>
  <c r="U1410" i="11"/>
  <c r="U1394" i="11"/>
  <c r="U1393" i="11"/>
  <c r="U1134" i="11"/>
  <c r="U1116" i="11"/>
  <c r="U1107" i="11"/>
  <c r="U1095" i="11"/>
  <c r="U1094" i="11"/>
  <c r="U1084" i="11"/>
  <c r="U1082" i="11"/>
  <c r="U1081" i="11"/>
  <c r="U1078" i="11"/>
  <c r="U1075" i="11"/>
  <c r="U1074" i="11"/>
  <c r="U1073" i="11"/>
  <c r="U1038" i="11"/>
  <c r="U1028" i="11"/>
  <c r="U1024" i="11"/>
  <c r="U1013" i="11"/>
  <c r="U1012" i="11"/>
  <c r="U1000" i="11"/>
  <c r="U999" i="11"/>
  <c r="U997" i="11"/>
  <c r="U996" i="11"/>
  <c r="U988" i="11"/>
  <c r="U981" i="11"/>
  <c r="U980" i="11"/>
  <c r="U978" i="11"/>
  <c r="U977" i="11"/>
  <c r="U969" i="11"/>
  <c r="U968" i="11"/>
  <c r="U965" i="11"/>
  <c r="U964" i="11"/>
  <c r="U935" i="11"/>
  <c r="U934" i="11"/>
  <c r="U932" i="11"/>
  <c r="U931" i="11"/>
  <c r="U929" i="11"/>
  <c r="U928" i="11"/>
  <c r="U912" i="11"/>
  <c r="U911" i="11"/>
  <c r="U909" i="11"/>
  <c r="U905" i="11"/>
  <c r="U904" i="11"/>
  <c r="U897" i="11"/>
  <c r="U896" i="11"/>
  <c r="U886" i="11"/>
  <c r="U885" i="11"/>
  <c r="U882" i="11"/>
  <c r="U881" i="11"/>
  <c r="U870" i="11"/>
  <c r="U869" i="11"/>
  <c r="U861" i="11"/>
  <c r="U860" i="11"/>
  <c r="U845" i="11"/>
  <c r="U844" i="11"/>
  <c r="U837" i="11"/>
  <c r="U836" i="11"/>
  <c r="U827" i="11"/>
  <c r="U826" i="11"/>
  <c r="U822" i="11"/>
  <c r="U821" i="11"/>
  <c r="U788" i="11"/>
  <c r="U787" i="11"/>
  <c r="U782" i="11"/>
  <c r="U781" i="11"/>
  <c r="U775" i="11"/>
  <c r="U774" i="11"/>
  <c r="U757" i="11"/>
  <c r="U756" i="11"/>
  <c r="U743" i="11"/>
  <c r="U742" i="11"/>
  <c r="U731" i="11"/>
  <c r="U730" i="11"/>
  <c r="U722" i="11"/>
  <c r="U721" i="11"/>
  <c r="U706" i="11"/>
  <c r="U705" i="11"/>
  <c r="U704" i="11"/>
  <c r="U669" i="11"/>
  <c r="U668" i="11"/>
  <c r="U650" i="11"/>
  <c r="U649" i="11"/>
  <c r="U647" i="11"/>
  <c r="U646" i="11"/>
  <c r="U604" i="11"/>
  <c r="U603" i="11"/>
  <c r="U593" i="11"/>
  <c r="U592" i="11"/>
  <c r="U583" i="11"/>
  <c r="U582" i="11"/>
  <c r="U579" i="11"/>
  <c r="U578" i="11"/>
  <c r="U562" i="11"/>
  <c r="U561" i="11"/>
  <c r="U558" i="11"/>
  <c r="U557" i="11"/>
  <c r="U555" i="11"/>
  <c r="U554" i="11"/>
  <c r="U551" i="11"/>
  <c r="U550" i="11"/>
  <c r="U542" i="11"/>
  <c r="U541" i="11"/>
  <c r="U536" i="11"/>
  <c r="U535" i="11"/>
  <c r="U518" i="11"/>
  <c r="U517" i="11"/>
  <c r="U516" i="11"/>
  <c r="U515" i="11"/>
  <c r="U514" i="11"/>
  <c r="U513" i="11"/>
  <c r="U506" i="11"/>
  <c r="U505" i="11"/>
  <c r="U495" i="11"/>
  <c r="U494" i="11"/>
  <c r="U490" i="11"/>
  <c r="U489" i="11"/>
  <c r="U488" i="11"/>
  <c r="U485" i="11"/>
  <c r="U484" i="11"/>
  <c r="U483" i="11"/>
  <c r="U482" i="11"/>
  <c r="U481" i="11"/>
  <c r="U464" i="11"/>
  <c r="U463" i="11"/>
  <c r="U454" i="11"/>
  <c r="U453" i="11"/>
  <c r="U420" i="11"/>
  <c r="U419" i="11"/>
  <c r="U390" i="11"/>
  <c r="U389" i="11"/>
  <c r="U378" i="11"/>
  <c r="U377" i="11"/>
  <c r="U376" i="11"/>
  <c r="U375" i="11"/>
  <c r="U373" i="11"/>
  <c r="U372" i="11"/>
  <c r="U371" i="11"/>
  <c r="U363" i="11"/>
  <c r="U362" i="11"/>
  <c r="U356" i="11"/>
  <c r="U355" i="11"/>
  <c r="U348" i="11"/>
  <c r="U347" i="11"/>
  <c r="U341" i="11"/>
  <c r="U340" i="11"/>
  <c r="U336" i="11"/>
  <c r="U335" i="11"/>
  <c r="U332" i="11"/>
  <c r="U331" i="11"/>
  <c r="U328" i="11"/>
  <c r="U327" i="11"/>
  <c r="U324" i="11"/>
  <c r="U323" i="11"/>
  <c r="U319" i="11"/>
  <c r="U318" i="11"/>
  <c r="U317" i="11"/>
  <c r="U312" i="11"/>
  <c r="U311" i="11"/>
  <c r="T298" i="11"/>
  <c r="U298" i="11" s="1"/>
  <c r="U297" i="11"/>
  <c r="U263" i="11"/>
  <c r="U262" i="11"/>
  <c r="U261" i="11"/>
  <c r="U260" i="11"/>
  <c r="U246" i="11"/>
  <c r="U245" i="11"/>
  <c r="U190" i="11"/>
  <c r="U189" i="11"/>
  <c r="U188" i="11"/>
  <c r="U187" i="11"/>
  <c r="U170" i="11"/>
  <c r="U169" i="11"/>
  <c r="U160" i="11"/>
  <c r="U159" i="11"/>
  <c r="U156" i="11"/>
  <c r="U155" i="11"/>
  <c r="U149" i="11"/>
  <c r="U148" i="11"/>
  <c r="U142" i="11"/>
  <c r="U141" i="11"/>
  <c r="U139" i="11"/>
  <c r="U138" i="11"/>
  <c r="U133" i="11"/>
  <c r="U132" i="11"/>
  <c r="U126" i="11"/>
  <c r="U125" i="11"/>
  <c r="U117" i="11"/>
  <c r="U116" i="11"/>
  <c r="U115" i="11"/>
  <c r="U114" i="11"/>
  <c r="U112" i="11"/>
  <c r="U111" i="11"/>
  <c r="U109" i="11"/>
  <c r="U108" i="11"/>
  <c r="U106" i="11"/>
  <c r="U105" i="11"/>
  <c r="U104" i="11"/>
  <c r="U103" i="11"/>
  <c r="U101" i="11"/>
  <c r="U100" i="11"/>
  <c r="U99" i="11"/>
  <c r="U98" i="11"/>
  <c r="U83" i="11"/>
  <c r="U82" i="11"/>
  <c r="U70" i="11"/>
  <c r="U69" i="11"/>
  <c r="U60" i="11"/>
  <c r="U59" i="11"/>
  <c r="W56" i="11"/>
  <c r="U39" i="11"/>
  <c r="U38" i="11"/>
  <c r="U31" i="11"/>
  <c r="U30" i="11"/>
  <c r="U26" i="11"/>
  <c r="U25" i="11"/>
  <c r="U19" i="11"/>
  <c r="U18" i="11"/>
  <c r="U15" i="11"/>
  <c r="U14" i="11"/>
  <c r="U7" i="11"/>
  <c r="U6" i="11"/>
  <c r="U4" i="11"/>
  <c r="U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BI253" i="13" s="1"/>
  <c r="BR253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C253" i="13" s="1"/>
  <c r="AN253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AP253" i="13" s="1"/>
  <c r="BG253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<sst xmlns="http://schemas.openxmlformats.org/spreadsheetml/2006/main" count="18960" uniqueCount="4369">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</sst>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</numFmts>
  <fonts count="19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6"/>
      <color rgb="FF020817"/>
      <name val="Inter"/>
    </font>
    <font>
      <sz val="6"/>
      <color rgb="FFDC2626"/>
      <name val="Inter"/>
    </font>
  </fonts>
  <fills count="17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3BE7B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79" fillId="0" borderId="0" applyFont="0" applyFill="0" applyBorder="0" applyAlignment="0" applyProtection="0"/>
    <xf numFmtId="0" fontId="93" fillId="0" borderId="0"/>
    <xf numFmtId="9" fontId="93" fillId="0" borderId="0" applyFont="0" applyFill="0" applyBorder="0" applyAlignment="0" applyProtection="0"/>
    <xf numFmtId="0" fontId="57" fillId="0" borderId="0"/>
    <xf numFmtId="9" fontId="57" fillId="0" borderId="0" applyFont="0" applyFill="0" applyBorder="0" applyAlignment="0" applyProtection="0"/>
  </cellStyleXfs>
  <cellXfs count="1279">
    <xf numFmtId="0" fontId="0" fillId="0" borderId="0" xfId="0"/>
    <xf numFmtId="0" fontId="176" fillId="0" borderId="0" xfId="0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0" fontId="176" fillId="0" borderId="0" xfId="0" applyFont="1"/>
    <xf numFmtId="0" fontId="177" fillId="0" borderId="0" xfId="0" applyFont="1" applyAlignment="1">
      <alignment horizontal="center" vertical="center"/>
    </xf>
    <xf numFmtId="0" fontId="176" fillId="0" borderId="0" xfId="0" applyFont="1" applyBorder="1" applyAlignment="1">
      <alignment vertical="center"/>
    </xf>
    <xf numFmtId="0" fontId="178" fillId="2" borderId="1" xfId="0" applyFont="1" applyFill="1" applyBorder="1" applyAlignment="1">
      <alignment horizontal="left" vertical="center" wrapText="1"/>
    </xf>
    <xf numFmtId="0" fontId="178" fillId="2" borderId="1" xfId="0" applyFont="1" applyFill="1" applyBorder="1" applyAlignment="1">
      <alignment horizontal="center" vertical="center" wrapText="1"/>
    </xf>
    <xf numFmtId="0" fontId="178" fillId="2" borderId="0" xfId="0" applyFont="1" applyFill="1" applyAlignment="1">
      <alignment horizontal="right" vertical="center" wrapText="1"/>
    </xf>
    <xf numFmtId="0" fontId="176" fillId="0" borderId="0" xfId="0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10" fontId="176" fillId="0" borderId="0" xfId="0" applyNumberFormat="1" applyFont="1" applyAlignment="1">
      <alignment vertical="center"/>
    </xf>
    <xf numFmtId="0" fontId="176" fillId="0" borderId="0" xfId="0" applyFont="1" applyFill="1" applyAlignment="1">
      <alignment vertical="center"/>
    </xf>
    <xf numFmtId="14" fontId="176" fillId="0" borderId="0" xfId="0" applyNumberFormat="1" applyFont="1" applyBorder="1" applyAlignment="1">
      <alignment vertical="center"/>
    </xf>
    <xf numFmtId="4" fontId="176" fillId="0" borderId="0" xfId="0" applyNumberFormat="1" applyFont="1" applyBorder="1" applyAlignment="1">
      <alignment vertical="center"/>
    </xf>
    <xf numFmtId="10" fontId="176" fillId="0" borderId="0" xfId="0" applyNumberFormat="1" applyFont="1" applyBorder="1" applyAlignment="1">
      <alignment vertical="center"/>
    </xf>
    <xf numFmtId="10" fontId="176" fillId="0" borderId="0" xfId="1" applyNumberFormat="1" applyFont="1" applyAlignment="1">
      <alignment horizontal="center" vertical="center"/>
    </xf>
    <xf numFmtId="9" fontId="176" fillId="0" borderId="0" xfId="0" applyNumberFormat="1" applyFont="1" applyAlignment="1">
      <alignment horizontal="center" vertical="center"/>
    </xf>
    <xf numFmtId="164" fontId="176" fillId="0" borderId="0" xfId="0" applyNumberFormat="1" applyFont="1" applyAlignment="1">
      <alignment horizontal="center" vertical="center"/>
    </xf>
    <xf numFmtId="3" fontId="176" fillId="0" borderId="0" xfId="0" applyNumberFormat="1" applyFont="1" applyAlignment="1">
      <alignment horizontal="center" vertical="center"/>
    </xf>
    <xf numFmtId="14" fontId="176" fillId="0" borderId="0" xfId="0" applyNumberFormat="1" applyFont="1" applyAlignment="1">
      <alignment horizontal="center" vertical="center"/>
    </xf>
    <xf numFmtId="0" fontId="177" fillId="0" borderId="0" xfId="0" applyFont="1" applyAlignment="1">
      <alignment horizontal="center" vertical="center" wrapText="1"/>
    </xf>
    <xf numFmtId="4" fontId="177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6" fillId="0" borderId="0" xfId="1" applyNumberFormat="1" applyFont="1" applyAlignment="1">
      <alignment horizontal="center" vertical="center"/>
    </xf>
    <xf numFmtId="14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164" fontId="180" fillId="0" borderId="0" xfId="0" applyNumberFormat="1" applyFont="1" applyAlignment="1">
      <alignment horizontal="center" vertical="center"/>
    </xf>
    <xf numFmtId="10" fontId="180" fillId="0" borderId="0" xfId="1" applyNumberFormat="1" applyFont="1" applyAlignment="1">
      <alignment horizontal="center" vertical="center"/>
    </xf>
    <xf numFmtId="3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 wrapText="1"/>
    </xf>
    <xf numFmtId="16" fontId="177" fillId="0" borderId="0" xfId="0" applyNumberFormat="1" applyFont="1" applyAlignment="1">
      <alignment horizontal="center" vertical="center"/>
    </xf>
    <xf numFmtId="4" fontId="176" fillId="0" borderId="2" xfId="0" applyNumberFormat="1" applyFont="1" applyBorder="1" applyAlignment="1">
      <alignment horizontal="center" vertical="center"/>
    </xf>
    <xf numFmtId="165" fontId="176" fillId="0" borderId="0" xfId="1" applyNumberFormat="1" applyFont="1" applyBorder="1" applyAlignment="1">
      <alignment horizontal="center" vertical="center"/>
    </xf>
    <xf numFmtId="4" fontId="176" fillId="0" borderId="3" xfId="1" applyNumberFormat="1" applyFont="1" applyBorder="1" applyAlignment="1">
      <alignment horizontal="center" vertical="center"/>
    </xf>
    <xf numFmtId="4" fontId="176" fillId="0" borderId="0" xfId="1" applyNumberFormat="1" applyFont="1" applyBorder="1" applyAlignment="1">
      <alignment horizontal="center" vertical="center"/>
    </xf>
    <xf numFmtId="17" fontId="177" fillId="0" borderId="0" xfId="0" applyNumberFormat="1" applyFont="1" applyAlignment="1">
      <alignment horizontal="center"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0" fontId="175" fillId="0" borderId="0" xfId="0" applyFont="1"/>
    <xf numFmtId="0" fontId="175" fillId="0" borderId="0" xfId="0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9" fontId="177" fillId="3" borderId="0" xfId="0" applyNumberFormat="1" applyFont="1" applyFill="1" applyBorder="1" applyAlignment="1">
      <alignment horizontal="center" vertical="center"/>
    </xf>
    <xf numFmtId="4" fontId="177" fillId="3" borderId="0" xfId="0" applyNumberFormat="1" applyFont="1" applyFill="1" applyBorder="1" applyAlignment="1">
      <alignment horizontal="center" vertical="center"/>
    </xf>
    <xf numFmtId="0" fontId="175" fillId="0" borderId="0" xfId="0" applyFont="1" applyAlignment="1">
      <alignment horizontal="center" vertical="center"/>
    </xf>
    <xf numFmtId="4" fontId="175" fillId="0" borderId="0" xfId="0" applyNumberFormat="1" applyFont="1" applyAlignment="1">
      <alignment horizontal="center" vertical="center"/>
    </xf>
    <xf numFmtId="9" fontId="175" fillId="0" borderId="0" xfId="0" applyNumberFormat="1" applyFont="1" applyAlignment="1">
      <alignment horizontal="center" vertical="center"/>
    </xf>
    <xf numFmtId="166" fontId="175" fillId="0" borderId="0" xfId="0" applyNumberFormat="1" applyFont="1" applyAlignment="1">
      <alignment horizontal="center" vertical="center"/>
    </xf>
    <xf numFmtId="4" fontId="175" fillId="3" borderId="0" xfId="0" applyNumberFormat="1" applyFont="1" applyFill="1" applyAlignment="1">
      <alignment horizontal="center" vertical="center"/>
    </xf>
    <xf numFmtId="9" fontId="175" fillId="3" borderId="0" xfId="0" applyNumberFormat="1" applyFont="1" applyFill="1" applyAlignment="1">
      <alignment horizontal="center" vertical="center"/>
    </xf>
    <xf numFmtId="3" fontId="175" fillId="3" borderId="0" xfId="0" applyNumberFormat="1" applyFont="1" applyFill="1" applyAlignment="1">
      <alignment horizontal="center" vertical="center"/>
    </xf>
    <xf numFmtId="0" fontId="175" fillId="3" borderId="0" xfId="0" applyFont="1" applyFill="1" applyAlignment="1">
      <alignment horizontal="center" vertical="center"/>
    </xf>
    <xf numFmtId="0" fontId="175" fillId="0" borderId="4" xfId="0" applyFont="1" applyBorder="1" applyAlignment="1">
      <alignment horizontal="center" vertical="center"/>
    </xf>
    <xf numFmtId="0" fontId="175" fillId="0" borderId="5" xfId="0" applyFont="1" applyBorder="1" applyAlignment="1">
      <alignment horizontal="center" vertical="center"/>
    </xf>
    <xf numFmtId="0" fontId="175" fillId="0" borderId="6" xfId="0" applyFont="1" applyBorder="1" applyAlignment="1">
      <alignment horizontal="center" vertical="center"/>
    </xf>
    <xf numFmtId="0" fontId="175" fillId="0" borderId="0" xfId="0" applyFont="1" applyAlignment="1">
      <alignment horizontal="center" vertical="center" wrapText="1"/>
    </xf>
    <xf numFmtId="0" fontId="180" fillId="0" borderId="0" xfId="0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0" fontId="174" fillId="0" borderId="0" xfId="0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10" fontId="174" fillId="0" borderId="0" xfId="0" applyNumberFormat="1" applyFont="1" applyAlignment="1">
      <alignment vertical="center"/>
    </xf>
    <xf numFmtId="0" fontId="173" fillId="0" borderId="0" xfId="0" applyFont="1" applyAlignment="1">
      <alignment vertical="center"/>
    </xf>
    <xf numFmtId="0" fontId="173" fillId="0" borderId="0" xfId="0" applyFont="1" applyAlignment="1">
      <alignment horizontal="center" vertical="center"/>
    </xf>
    <xf numFmtId="16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vertical="center"/>
    </xf>
    <xf numFmtId="10" fontId="173" fillId="0" borderId="0" xfId="1" applyNumberFormat="1" applyFont="1" applyAlignment="1">
      <alignment vertical="center"/>
    </xf>
    <xf numFmtId="0" fontId="173" fillId="0" borderId="0" xfId="0" applyFont="1"/>
    <xf numFmtId="16" fontId="173" fillId="0" borderId="0" xfId="0" applyNumberFormat="1" applyFont="1" applyAlignment="1">
      <alignment vertical="center"/>
    </xf>
    <xf numFmtId="10" fontId="173" fillId="0" borderId="0" xfId="1" applyNumberFormat="1" applyFont="1" applyAlignment="1">
      <alignment horizontal="center" vertical="center"/>
    </xf>
    <xf numFmtId="165" fontId="173" fillId="0" borderId="0" xfId="1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10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horizontal="center" vertical="center"/>
    </xf>
    <xf numFmtId="0" fontId="172" fillId="0" borderId="0" xfId="0" applyFont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3" fontId="180" fillId="0" borderId="0" xfId="0" applyNumberFormat="1" applyFont="1" applyAlignment="1">
      <alignment vertical="center"/>
    </xf>
    <xf numFmtId="3" fontId="180" fillId="0" borderId="0" xfId="0" applyNumberFormat="1" applyFont="1" applyBorder="1" applyAlignment="1">
      <alignment vertical="center"/>
    </xf>
    <xf numFmtId="0" fontId="171" fillId="0" borderId="0" xfId="0" applyFont="1" applyAlignment="1">
      <alignment horizontal="center"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1" fillId="0" borderId="0" xfId="0" applyNumberFormat="1" applyFont="1" applyAlignment="1">
      <alignment horizontal="center" vertical="center"/>
    </xf>
    <xf numFmtId="4" fontId="171" fillId="0" borderId="0" xfId="0" applyNumberFormat="1" applyFont="1" applyAlignment="1">
      <alignment horizontal="center" vertical="center"/>
    </xf>
    <xf numFmtId="164" fontId="171" fillId="0" borderId="0" xfId="0" applyNumberFormat="1" applyFont="1" applyAlignment="1">
      <alignment horizontal="center" vertical="center"/>
    </xf>
    <xf numFmtId="10" fontId="171" fillId="0" borderId="0" xfId="1" applyNumberFormat="1" applyFont="1" applyAlignment="1">
      <alignment horizontal="center" vertical="center"/>
    </xf>
    <xf numFmtId="3" fontId="171" fillId="0" borderId="0" xfId="0" applyNumberFormat="1" applyFont="1" applyAlignment="1">
      <alignment horizontal="center" vertical="center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0" fontId="169" fillId="0" borderId="0" xfId="0" applyFont="1" applyAlignment="1">
      <alignment horizontal="center" vertical="center"/>
    </xf>
    <xf numFmtId="0" fontId="168" fillId="0" borderId="0" xfId="0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6" fontId="180" fillId="0" borderId="0" xfId="0" applyNumberFormat="1" applyFont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7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/>
    </xf>
    <xf numFmtId="4" fontId="175" fillId="0" borderId="0" xfId="0" applyNumberFormat="1" applyFont="1" applyFill="1" applyAlignment="1">
      <alignment horizontal="center"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5" fillId="0" borderId="0" xfId="0" applyFont="1" applyAlignment="1">
      <alignment horizontal="center" vertical="center"/>
    </xf>
    <xf numFmtId="14" fontId="165" fillId="0" borderId="0" xfId="0" applyNumberFormat="1" applyFont="1" applyAlignment="1">
      <alignment horizontal="center" vertical="center"/>
    </xf>
    <xf numFmtId="4" fontId="165" fillId="0" borderId="0" xfId="0" applyNumberFormat="1" applyFont="1" applyAlignment="1">
      <alignment horizontal="center" vertical="center"/>
    </xf>
    <xf numFmtId="164" fontId="165" fillId="0" borderId="0" xfId="0" applyNumberFormat="1" applyFont="1" applyAlignment="1">
      <alignment horizontal="center" vertical="center"/>
    </xf>
    <xf numFmtId="10" fontId="165" fillId="0" borderId="0" xfId="1" applyNumberFormat="1" applyFont="1" applyAlignment="1">
      <alignment horizontal="center" vertical="center"/>
    </xf>
    <xf numFmtId="3" fontId="165" fillId="0" borderId="0" xfId="0" applyNumberFormat="1" applyFont="1" applyAlignment="1">
      <alignment horizontal="center" vertical="center"/>
    </xf>
    <xf numFmtId="0" fontId="175" fillId="4" borderId="0" xfId="0" applyFont="1" applyFill="1" applyAlignment="1">
      <alignment horizontal="center" vertical="center"/>
    </xf>
    <xf numFmtId="0" fontId="175" fillId="4" borderId="5" xfId="0" applyFont="1" applyFill="1" applyBorder="1" applyAlignment="1">
      <alignment horizontal="center" vertical="center"/>
    </xf>
    <xf numFmtId="0" fontId="164" fillId="0" borderId="0" xfId="0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63" fillId="0" borderId="0" xfId="0" applyFont="1" applyAlignment="1">
      <alignment horizontal="center" vertical="center"/>
    </xf>
    <xf numFmtId="9" fontId="175" fillId="4" borderId="0" xfId="0" applyNumberFormat="1" applyFont="1" applyFill="1" applyAlignment="1">
      <alignment horizontal="center" vertical="center"/>
    </xf>
    <xf numFmtId="0" fontId="162" fillId="0" borderId="0" xfId="0" applyFont="1" applyAlignment="1">
      <alignment horizontal="center" vertical="center"/>
    </xf>
    <xf numFmtId="0" fontId="161" fillId="0" borderId="0" xfId="0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6" fontId="181" fillId="0" borderId="0" xfId="0" applyNumberFormat="1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0" fontId="160" fillId="0" borderId="0" xfId="0" applyFont="1" applyAlignment="1">
      <alignment horizontal="center" vertical="center"/>
    </xf>
    <xf numFmtId="4" fontId="175" fillId="0" borderId="11" xfId="0" applyNumberFormat="1" applyFont="1" applyBorder="1" applyAlignment="1">
      <alignment horizontal="center" vertical="center"/>
    </xf>
    <xf numFmtId="166" fontId="175" fillId="0" borderId="11" xfId="0" applyNumberFormat="1" applyFont="1" applyBorder="1" applyAlignment="1">
      <alignment horizontal="center" vertical="center"/>
    </xf>
    <xf numFmtId="0" fontId="175" fillId="0" borderId="11" xfId="0" applyFont="1" applyBorder="1" applyAlignment="1">
      <alignment horizontal="center" vertical="center"/>
    </xf>
    <xf numFmtId="165" fontId="175" fillId="0" borderId="11" xfId="1" applyNumberFormat="1" applyFont="1" applyBorder="1" applyAlignment="1">
      <alignment horizontal="center" vertical="center"/>
    </xf>
    <xf numFmtId="0" fontId="160" fillId="0" borderId="13" xfId="0" applyFont="1" applyBorder="1" applyAlignment="1">
      <alignment horizontal="center" vertical="center" wrapText="1"/>
    </xf>
    <xf numFmtId="0" fontId="175" fillId="0" borderId="0" xfId="0" applyFont="1" applyBorder="1" applyAlignment="1">
      <alignment horizontal="center" vertical="center" wrapText="1"/>
    </xf>
    <xf numFmtId="0" fontId="160" fillId="0" borderId="0" xfId="0" applyFont="1" applyBorder="1" applyAlignment="1">
      <alignment horizontal="center" vertical="center" wrapText="1"/>
    </xf>
    <xf numFmtId="0" fontId="175" fillId="0" borderId="14" xfId="0" applyFont="1" applyBorder="1" applyAlignment="1">
      <alignment horizontal="center" vertical="center" wrapText="1"/>
    </xf>
    <xf numFmtId="0" fontId="175" fillId="0" borderId="13" xfId="0" applyFont="1" applyBorder="1" applyAlignment="1">
      <alignment horizontal="center" vertical="center" wrapText="1"/>
    </xf>
    <xf numFmtId="0" fontId="160" fillId="0" borderId="14" xfId="0" applyFont="1" applyBorder="1" applyAlignment="1">
      <alignment horizontal="center" vertical="center" wrapText="1"/>
    </xf>
    <xf numFmtId="0" fontId="177" fillId="5" borderId="8" xfId="0" applyFont="1" applyFill="1" applyBorder="1" applyAlignment="1">
      <alignment horizontal="center" vertical="center" wrapText="1"/>
    </xf>
    <xf numFmtId="0" fontId="177" fillId="6" borderId="15" xfId="0" applyFont="1" applyFill="1" applyBorder="1" applyAlignment="1">
      <alignment horizontal="center" vertical="center" wrapText="1"/>
    </xf>
    <xf numFmtId="0" fontId="177" fillId="6" borderId="9" xfId="0" applyFont="1" applyFill="1" applyBorder="1" applyAlignment="1">
      <alignment horizontal="center" vertical="center" wrapText="1"/>
    </xf>
    <xf numFmtId="0" fontId="177" fillId="6" borderId="8" xfId="0" applyFont="1" applyFill="1" applyBorder="1" applyAlignment="1">
      <alignment horizontal="center" vertical="center" wrapText="1"/>
    </xf>
    <xf numFmtId="4" fontId="175" fillId="0" borderId="12" xfId="0" applyNumberFormat="1" applyFont="1" applyBorder="1" applyAlignment="1">
      <alignment horizontal="center" vertical="center"/>
    </xf>
    <xf numFmtId="0" fontId="177" fillId="0" borderId="7" xfId="0" applyFont="1" applyBorder="1" applyAlignment="1">
      <alignment horizontal="center" vertical="center" wrapText="1"/>
    </xf>
    <xf numFmtId="0" fontId="159" fillId="0" borderId="0" xfId="0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6" fontId="157" fillId="0" borderId="0" xfId="0" applyNumberFormat="1" applyFont="1" applyAlignment="1">
      <alignment horizontal="center" vertical="center"/>
    </xf>
    <xf numFmtId="4" fontId="157" fillId="0" borderId="0" xfId="0" applyNumberFormat="1" applyFont="1" applyAlignment="1">
      <alignment horizontal="center"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0" fontId="154" fillId="0" borderId="0" xfId="0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2" fontId="176" fillId="0" borderId="0" xfId="0" applyNumberFormat="1" applyFont="1" applyAlignment="1">
      <alignment vertical="center"/>
    </xf>
    <xf numFmtId="2" fontId="180" fillId="0" borderId="0" xfId="0" applyNumberFormat="1" applyFont="1" applyAlignment="1">
      <alignment vertical="center"/>
    </xf>
    <xf numFmtId="2" fontId="174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68" fillId="0" borderId="0" xfId="0" applyNumberFormat="1" applyFont="1" applyAlignment="1">
      <alignment vertical="center"/>
    </xf>
    <xf numFmtId="2" fontId="164" fillId="0" borderId="0" xfId="0" applyNumberFormat="1" applyFont="1" applyAlignment="1">
      <alignment vertical="center"/>
    </xf>
    <xf numFmtId="2" fontId="161" fillId="0" borderId="0" xfId="0" applyNumberFormat="1" applyFont="1" applyAlignment="1">
      <alignment vertical="center"/>
    </xf>
    <xf numFmtId="2" fontId="159" fillId="0" borderId="0" xfId="0" applyNumberFormat="1" applyFont="1" applyAlignment="1">
      <alignment vertical="center"/>
    </xf>
    <xf numFmtId="2" fontId="158" fillId="0" borderId="0" xfId="0" applyNumberFormat="1" applyFont="1" applyAlignment="1">
      <alignment vertical="center"/>
    </xf>
    <xf numFmtId="2" fontId="156" fillId="0" borderId="0" xfId="0" applyNumberFormat="1" applyFont="1" applyAlignment="1">
      <alignment vertical="center"/>
    </xf>
    <xf numFmtId="2" fontId="154" fillId="0" borderId="0" xfId="0" applyNumberFormat="1" applyFont="1" applyAlignment="1">
      <alignment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51" fillId="0" borderId="0" xfId="0" applyFont="1" applyBorder="1" applyAlignment="1">
      <alignment horizontal="center" vertical="center" wrapText="1"/>
    </xf>
    <xf numFmtId="0" fontId="151" fillId="0" borderId="14" xfId="0" applyFont="1" applyBorder="1" applyAlignment="1">
      <alignment horizontal="center" vertical="center" wrapText="1"/>
    </xf>
    <xf numFmtId="16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50" fillId="0" borderId="0" xfId="0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75" fillId="0" borderId="11" xfId="0" applyFont="1" applyFill="1" applyBorder="1" applyAlignment="1">
      <alignment horizontal="center"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0" fontId="149" fillId="0" borderId="0" xfId="0" applyFont="1" applyAlignment="1">
      <alignment horizontal="left" vertical="center"/>
    </xf>
    <xf numFmtId="0" fontId="175" fillId="0" borderId="16" xfId="0" applyFont="1" applyBorder="1" applyAlignment="1">
      <alignment horizontal="center" vertical="center"/>
    </xf>
    <xf numFmtId="0" fontId="175" fillId="0" borderId="17" xfId="0" applyFont="1" applyBorder="1" applyAlignment="1">
      <alignment horizontal="center" vertical="center"/>
    </xf>
    <xf numFmtId="0" fontId="175" fillId="0" borderId="18" xfId="0" applyFont="1" applyBorder="1" applyAlignment="1">
      <alignment horizontal="center" vertical="center"/>
    </xf>
    <xf numFmtId="0" fontId="175" fillId="0" borderId="10" xfId="0" applyFont="1" applyBorder="1" applyAlignment="1">
      <alignment horizontal="center" vertical="center"/>
    </xf>
    <xf numFmtId="0" fontId="175" fillId="0" borderId="12" xfId="0" applyFont="1" applyBorder="1" applyAlignment="1">
      <alignment horizontal="center" vertical="center"/>
    </xf>
    <xf numFmtId="0" fontId="175" fillId="0" borderId="19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75" fillId="0" borderId="21" xfId="0" applyFont="1" applyBorder="1" applyAlignment="1">
      <alignment horizontal="center" vertical="center"/>
    </xf>
    <xf numFmtId="166" fontId="175" fillId="0" borderId="11" xfId="0" applyNumberFormat="1" applyFont="1" applyFill="1" applyBorder="1" applyAlignment="1">
      <alignment horizontal="center"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75" fillId="0" borderId="11" xfId="0" applyNumberFormat="1" applyFont="1" applyFill="1" applyBorder="1" applyAlignment="1">
      <alignment horizontal="center" vertical="center"/>
    </xf>
    <xf numFmtId="0" fontId="177" fillId="0" borderId="8" xfId="0" applyFont="1" applyBorder="1" applyAlignment="1">
      <alignment horizontal="center" vertical="center" wrapText="1"/>
    </xf>
    <xf numFmtId="0" fontId="177" fillId="0" borderId="11" xfId="0" applyFont="1" applyBorder="1" applyAlignment="1">
      <alignment horizontal="center" vertical="center"/>
    </xf>
    <xf numFmtId="16" fontId="175" fillId="0" borderId="10" xfId="0" applyNumberFormat="1" applyFont="1" applyBorder="1" applyAlignment="1">
      <alignment horizontal="center"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4" fontId="146" fillId="0" borderId="11" xfId="0" applyNumberFormat="1" applyFont="1" applyBorder="1" applyAlignment="1">
      <alignment horizontal="center"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4" fontId="145" fillId="0" borderId="11" xfId="0" applyNumberFormat="1" applyFont="1" applyBorder="1" applyAlignment="1">
      <alignment horizontal="center"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10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43" fillId="0" borderId="0" xfId="0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3" fontId="183" fillId="0" borderId="0" xfId="0" applyNumberFormat="1" applyFont="1" applyAlignment="1">
      <alignment vertical="center"/>
    </xf>
    <xf numFmtId="3" fontId="183" fillId="0" borderId="0" xfId="0" applyNumberFormat="1" applyFont="1" applyBorder="1" applyAlignment="1">
      <alignment vertical="center"/>
    </xf>
    <xf numFmtId="0" fontId="183" fillId="0" borderId="0" xfId="0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horizontal="center" vertical="center"/>
    </xf>
    <xf numFmtId="9" fontId="129" fillId="0" borderId="0" xfId="1" applyFont="1" applyAlignment="1">
      <alignment horizontal="center" vertical="center"/>
    </xf>
    <xf numFmtId="4" fontId="129" fillId="0" borderId="0" xfId="0" applyNumberFormat="1" applyFont="1" applyAlignment="1">
      <alignment horizontal="center" vertical="center"/>
    </xf>
    <xf numFmtId="0" fontId="129" fillId="7" borderId="0" xfId="0" applyFont="1" applyFill="1" applyAlignment="1">
      <alignment horizontal="center" vertical="center"/>
    </xf>
    <xf numFmtId="0" fontId="177" fillId="0" borderId="0" xfId="0" applyFont="1" applyFill="1" applyAlignment="1">
      <alignment horizontal="center" vertical="center"/>
    </xf>
    <xf numFmtId="0" fontId="129" fillId="0" borderId="0" xfId="0" applyFont="1" applyFill="1" applyAlignment="1">
      <alignment horizontal="center" vertical="center"/>
    </xf>
    <xf numFmtId="9" fontId="129" fillId="0" borderId="0" xfId="0" applyNumberFormat="1" applyFont="1" applyAlignment="1">
      <alignment horizontal="center" vertical="center"/>
    </xf>
    <xf numFmtId="0" fontId="129" fillId="8" borderId="0" xfId="0" applyFont="1" applyFill="1" applyAlignment="1">
      <alignment horizontal="center" vertical="center"/>
    </xf>
    <xf numFmtId="0" fontId="128" fillId="0" borderId="0" xfId="0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0" fontId="134" fillId="0" borderId="0" xfId="0" applyFont="1" applyFill="1" applyAlignment="1">
      <alignment vertical="center"/>
    </xf>
    <xf numFmtId="0" fontId="0" fillId="0" borderId="0" xfId="0" applyFill="1"/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Border="1" applyAlignment="1">
      <alignment vertical="center"/>
    </xf>
    <xf numFmtId="4" fontId="98" fillId="0" borderId="0" xfId="0" applyNumberFormat="1" applyFont="1" applyBorder="1" applyAlignment="1">
      <alignment vertical="center"/>
    </xf>
    <xf numFmtId="10" fontId="144" fillId="0" borderId="0" xfId="0" applyNumberFormat="1" applyFont="1" applyBorder="1" applyAlignment="1">
      <alignment vertical="center"/>
    </xf>
    <xf numFmtId="4" fontId="108" fillId="0" borderId="0" xfId="0" applyNumberFormat="1" applyFont="1" applyBorder="1" applyAlignment="1">
      <alignment vertical="center"/>
    </xf>
    <xf numFmtId="3" fontId="98" fillId="0" borderId="0" xfId="0" applyNumberFormat="1" applyFont="1" applyBorder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4" fontId="96" fillId="0" borderId="0" xfId="0" applyNumberFormat="1" applyFont="1" applyBorder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3" fillId="0" borderId="0" xfId="2" applyFont="1" applyAlignment="1">
      <alignment vertical="center"/>
    </xf>
    <xf numFmtId="0" fontId="177" fillId="0" borderId="0" xfId="2" applyFont="1" applyAlignment="1">
      <alignment horizontal="center" vertical="center"/>
    </xf>
    <xf numFmtId="0" fontId="93" fillId="0" borderId="0" xfId="2" applyFont="1" applyAlignment="1">
      <alignment horizontal="center" vertical="center"/>
    </xf>
    <xf numFmtId="4" fontId="93" fillId="0" borderId="0" xfId="2" applyNumberFormat="1" applyFont="1" applyAlignment="1">
      <alignment horizontal="center" vertical="center"/>
    </xf>
    <xf numFmtId="165" fontId="93" fillId="0" borderId="0" xfId="2" applyNumberFormat="1" applyFont="1" applyAlignment="1">
      <alignment horizontal="center" vertical="center"/>
    </xf>
    <xf numFmtId="165" fontId="93" fillId="0" borderId="0" xfId="3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4" fontId="93" fillId="0" borderId="0" xfId="1" applyNumberFormat="1" applyFont="1" applyAlignment="1">
      <alignment horizontal="center" vertical="center"/>
    </xf>
    <xf numFmtId="0" fontId="92" fillId="0" borderId="0" xfId="0" applyFont="1" applyAlignment="1">
      <alignment vertical="center"/>
    </xf>
    <xf numFmtId="0" fontId="177" fillId="9" borderId="22" xfId="0" applyFont="1" applyFill="1" applyBorder="1" applyAlignment="1">
      <alignment horizontal="right" vertical="center"/>
    </xf>
    <xf numFmtId="4" fontId="92" fillId="0" borderId="0" xfId="0" applyNumberFormat="1" applyFont="1" applyAlignment="1">
      <alignment vertical="center"/>
    </xf>
    <xf numFmtId="165" fontId="92" fillId="0" borderId="0" xfId="0" applyNumberFormat="1" applyFont="1" applyAlignment="1">
      <alignment vertical="center"/>
    </xf>
    <xf numFmtId="4" fontId="177" fillId="9" borderId="23" xfId="0" applyNumberFormat="1" applyFont="1" applyFill="1" applyBorder="1" applyAlignment="1">
      <alignment vertical="center"/>
    </xf>
    <xf numFmtId="165" fontId="177" fillId="9" borderId="23" xfId="0" applyNumberFormat="1" applyFont="1" applyFill="1" applyBorder="1" applyAlignment="1">
      <alignment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1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7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0" fontId="91" fillId="0" borderId="0" xfId="0" applyFont="1" applyAlignment="1">
      <alignment horizontal="center" vertical="center" wrapText="1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4" fontId="91" fillId="10" borderId="0" xfId="0" applyNumberFormat="1" applyFont="1" applyFill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10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3" fillId="0" borderId="0" xfId="0" applyFont="1"/>
    <xf numFmtId="0" fontId="83" fillId="0" borderId="0" xfId="0" applyFont="1" applyAlignment="1">
      <alignment horizontal="center" vertical="center"/>
    </xf>
    <xf numFmtId="16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4" fontId="82" fillId="0" borderId="0" xfId="1" applyNumberFormat="1" applyFont="1" applyAlignment="1">
      <alignment horizontal="center" vertical="center"/>
    </xf>
    <xf numFmtId="10" fontId="82" fillId="0" borderId="0" xfId="1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4" fontId="81" fillId="0" borderId="0" xfId="0" applyNumberFormat="1" applyFont="1" applyAlignment="1">
      <alignment horizontal="center" vertical="center"/>
    </xf>
    <xf numFmtId="16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4" fontId="81" fillId="0" borderId="0" xfId="1" applyNumberFormat="1" applyFont="1" applyAlignment="1">
      <alignment horizontal="center" vertical="center"/>
    </xf>
    <xf numFmtId="10" fontId="81" fillId="0" borderId="0" xfId="1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0" fontId="80" fillId="0" borderId="0" xfId="0" applyFont="1"/>
    <xf numFmtId="165" fontId="83" fillId="0" borderId="0" xfId="1" applyNumberFormat="1" applyFont="1"/>
    <xf numFmtId="4" fontId="83" fillId="0" borderId="0" xfId="0" applyNumberFormat="1" applyFont="1"/>
    <xf numFmtId="16" fontId="184" fillId="0" borderId="0" xfId="0" applyNumberFormat="1" applyFont="1" applyAlignment="1">
      <alignment horizontal="center" vertical="center"/>
    </xf>
    <xf numFmtId="0" fontId="184" fillId="0" borderId="0" xfId="0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4" fontId="184" fillId="0" borderId="0" xfId="1" applyNumberFormat="1" applyFont="1" applyAlignment="1">
      <alignment horizontal="center" vertical="center"/>
    </xf>
    <xf numFmtId="10" fontId="184" fillId="0" borderId="0" xfId="1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 wrapText="1"/>
    </xf>
    <xf numFmtId="20" fontId="81" fillId="0" borderId="0" xfId="0" applyNumberFormat="1" applyFont="1" applyAlignment="1">
      <alignment horizontal="center" vertical="center"/>
    </xf>
    <xf numFmtId="20" fontId="83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20" fontId="184" fillId="0" borderId="0" xfId="0" applyNumberFormat="1" applyFont="1" applyAlignment="1">
      <alignment horizontal="center" vertical="center"/>
    </xf>
    <xf numFmtId="16" fontId="83" fillId="0" borderId="0" xfId="0" applyNumberFormat="1" applyFont="1"/>
    <xf numFmtId="16" fontId="79" fillId="0" borderId="0" xfId="0" applyNumberFormat="1" applyFont="1" applyAlignment="1">
      <alignment horizontal="center" vertical="center"/>
    </xf>
    <xf numFmtId="10" fontId="79" fillId="0" borderId="0" xfId="1" applyNumberFormat="1" applyFont="1" applyAlignment="1">
      <alignment horizontal="center" vertical="center"/>
    </xf>
    <xf numFmtId="4" fontId="79" fillId="0" borderId="0" xfId="1" applyNumberFormat="1" applyFont="1" applyAlignment="1">
      <alignment horizontal="center" vertical="center"/>
    </xf>
    <xf numFmtId="20" fontId="79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4" fontId="77" fillId="0" borderId="0" xfId="0" applyNumberFormat="1" applyFont="1" applyAlignment="1">
      <alignment horizontal="center" vertical="center"/>
    </xf>
    <xf numFmtId="0" fontId="76" fillId="0" borderId="0" xfId="0" applyFont="1"/>
    <xf numFmtId="16" fontId="184" fillId="10" borderId="0" xfId="0" applyNumberFormat="1" applyFont="1" applyFill="1" applyAlignment="1">
      <alignment horizontal="center" vertical="center"/>
    </xf>
    <xf numFmtId="0" fontId="184" fillId="10" borderId="0" xfId="0" applyFont="1" applyFill="1" applyAlignment="1">
      <alignment horizontal="center" vertical="center"/>
    </xf>
    <xf numFmtId="0" fontId="83" fillId="10" borderId="0" xfId="0" applyFont="1" applyFill="1" applyAlignment="1">
      <alignment horizontal="center" vertical="center"/>
    </xf>
    <xf numFmtId="4" fontId="184" fillId="10" borderId="0" xfId="0" applyNumberFormat="1" applyFont="1" applyFill="1" applyAlignment="1">
      <alignment horizontal="center" vertical="center"/>
    </xf>
    <xf numFmtId="10" fontId="184" fillId="10" borderId="0" xfId="1" applyNumberFormat="1" applyFont="1" applyFill="1" applyAlignment="1">
      <alignment horizontal="center" vertical="center"/>
    </xf>
    <xf numFmtId="4" fontId="184" fillId="10" borderId="0" xfId="1" applyNumberFormat="1" applyFont="1" applyFill="1" applyAlignment="1">
      <alignment horizontal="center" vertical="center"/>
    </xf>
    <xf numFmtId="0" fontId="75" fillId="0" borderId="0" xfId="0" applyFont="1"/>
    <xf numFmtId="4" fontId="75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0" fontId="91" fillId="0" borderId="0" xfId="0" applyNumberFormat="1" applyFont="1" applyAlignment="1">
      <alignment horizontal="center" vertical="center"/>
    </xf>
    <xf numFmtId="10" fontId="91" fillId="0" borderId="0" xfId="1" applyNumberFormat="1" applyFont="1" applyAlignment="1">
      <alignment horizontal="center" vertical="center"/>
    </xf>
    <xf numFmtId="4" fontId="91" fillId="3" borderId="0" xfId="0" applyNumberFormat="1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4" fontId="70" fillId="3" borderId="0" xfId="0" applyNumberFormat="1" applyFont="1" applyFill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1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14" fontId="66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1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14" fontId="62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4" fontId="62" fillId="0" borderId="0" xfId="0" applyNumberFormat="1" applyFont="1" applyAlignment="1">
      <alignment horizontal="center" vertical="center"/>
    </xf>
    <xf numFmtId="4" fontId="62" fillId="0" borderId="0" xfId="0" applyNumberFormat="1" applyFont="1" applyAlignment="1">
      <alignment horizontal="center" vertical="center"/>
    </xf>
    <xf numFmtId="165" fontId="62" fillId="0" borderId="0" xfId="1" applyNumberFormat="1" applyFont="1" applyAlignment="1">
      <alignment horizontal="center"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14" fontId="186" fillId="0" borderId="0" xfId="0" applyNumberFormat="1" applyFont="1" applyAlignment="1">
      <alignment horizontal="center" vertical="center"/>
    </xf>
    <xf numFmtId="0" fontId="186" fillId="0" borderId="0" xfId="0" applyFont="1" applyAlignment="1">
      <alignment horizontal="center" vertical="center"/>
    </xf>
    <xf numFmtId="164" fontId="186" fillId="0" borderId="0" xfId="0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165" fontId="186" fillId="0" borderId="0" xfId="1" applyNumberFormat="1" applyFont="1" applyAlignment="1">
      <alignment horizontal="center"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0" fontId="58" fillId="0" borderId="0" xfId="0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10" fontId="186" fillId="0" borderId="0" xfId="0" applyNumberFormat="1" applyFont="1" applyBorder="1" applyAlignment="1">
      <alignment vertical="center"/>
    </xf>
    <xf numFmtId="3" fontId="186" fillId="0" borderId="0" xfId="0" applyNumberFormat="1" applyFont="1" applyAlignment="1">
      <alignment vertical="center"/>
    </xf>
    <xf numFmtId="0" fontId="58" fillId="0" borderId="0" xfId="0" applyFont="1" applyAlignment="1">
      <alignment horizontal="center" vertical="center"/>
    </xf>
    <xf numFmtId="0" fontId="186" fillId="0" borderId="0" xfId="0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0" fontId="57" fillId="0" borderId="0" xfId="0" applyFont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14" fontId="57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7" fillId="0" borderId="0" xfId="0" applyNumberFormat="1" applyFont="1" applyAlignment="1">
      <alignment horizontal="center" vertical="center"/>
    </xf>
    <xf numFmtId="4" fontId="57" fillId="0" borderId="0" xfId="0" applyNumberFormat="1" applyFont="1" applyAlignment="1">
      <alignment horizontal="center" vertical="center"/>
    </xf>
    <xf numFmtId="165" fontId="57" fillId="0" borderId="0" xfId="1" applyNumberFormat="1" applyFont="1" applyAlignment="1">
      <alignment horizontal="center" vertical="center"/>
    </xf>
    <xf numFmtId="0" fontId="58" fillId="0" borderId="0" xfId="0" applyFont="1" applyFill="1" applyAlignment="1">
      <alignment vertical="center"/>
    </xf>
    <xf numFmtId="0" fontId="57" fillId="0" borderId="0" xfId="0" applyFont="1" applyFill="1" applyAlignment="1">
      <alignment vertical="center"/>
    </xf>
    <xf numFmtId="0" fontId="57" fillId="0" borderId="0" xfId="0" applyFont="1" applyAlignment="1">
      <alignment horizontal="left" vertical="center"/>
    </xf>
    <xf numFmtId="0" fontId="64" fillId="0" borderId="0" xfId="0" applyFont="1" applyAlignment="1">
      <alignment horizontal="left" vertical="center"/>
    </xf>
    <xf numFmtId="0" fontId="57" fillId="0" borderId="0" xfId="4" applyFont="1" applyAlignment="1">
      <alignment vertical="center"/>
    </xf>
    <xf numFmtId="4" fontId="57" fillId="3" borderId="0" xfId="4" applyNumberFormat="1" applyFont="1" applyFill="1" applyAlignment="1">
      <alignment vertical="center"/>
    </xf>
    <xf numFmtId="165" fontId="57" fillId="3" borderId="0" xfId="4" applyNumberFormat="1" applyFont="1" applyFill="1" applyAlignment="1">
      <alignment vertical="center"/>
    </xf>
    <xf numFmtId="4" fontId="57" fillId="0" borderId="0" xfId="4" applyNumberFormat="1" applyFont="1" applyAlignment="1">
      <alignment vertical="center"/>
    </xf>
    <xf numFmtId="9" fontId="57" fillId="0" borderId="0" xfId="4" applyNumberFormat="1" applyFont="1" applyAlignment="1">
      <alignment vertical="center"/>
    </xf>
    <xf numFmtId="165" fontId="57" fillId="0" borderId="0" xfId="4" applyNumberFormat="1" applyFont="1" applyAlignment="1">
      <alignment vertical="center"/>
    </xf>
    <xf numFmtId="168" fontId="57" fillId="0" borderId="0" xfId="4" applyNumberFormat="1" applyFont="1" applyAlignment="1">
      <alignment vertical="center"/>
    </xf>
    <xf numFmtId="10" fontId="57" fillId="0" borderId="0" xfId="5" applyNumberFormat="1" applyFont="1" applyAlignment="1">
      <alignment vertical="center"/>
    </xf>
    <xf numFmtId="0" fontId="57" fillId="3" borderId="0" xfId="4" applyFont="1" applyFill="1" applyAlignment="1">
      <alignment vertical="center"/>
    </xf>
    <xf numFmtId="4" fontId="57" fillId="0" borderId="0" xfId="4" applyNumberFormat="1" applyFont="1" applyFill="1" applyAlignment="1">
      <alignment vertical="center"/>
    </xf>
    <xf numFmtId="165" fontId="57" fillId="0" borderId="0" xfId="5" applyNumberFormat="1" applyFont="1" applyFill="1" applyAlignment="1">
      <alignment vertical="center"/>
    </xf>
    <xf numFmtId="0" fontId="177" fillId="11" borderId="24" xfId="4" applyFont="1" applyFill="1" applyBorder="1" applyAlignment="1">
      <alignment vertical="center"/>
    </xf>
    <xf numFmtId="10" fontId="177" fillId="11" borderId="25" xfId="5" applyNumberFormat="1" applyFont="1" applyFill="1" applyBorder="1" applyAlignment="1">
      <alignment vertical="center"/>
    </xf>
    <xf numFmtId="0" fontId="177" fillId="11" borderId="26" xfId="4" applyFont="1" applyFill="1" applyBorder="1" applyAlignment="1">
      <alignment vertical="center"/>
    </xf>
    <xf numFmtId="4" fontId="177" fillId="11" borderId="27" xfId="4" applyNumberFormat="1" applyFont="1" applyFill="1" applyBorder="1" applyAlignment="1">
      <alignment vertical="center"/>
    </xf>
    <xf numFmtId="0" fontId="177" fillId="12" borderId="4" xfId="4" applyFont="1" applyFill="1" applyBorder="1" applyAlignment="1">
      <alignment vertical="center"/>
    </xf>
    <xf numFmtId="10" fontId="177" fillId="12" borderId="6" xfId="5" applyNumberFormat="1" applyFont="1" applyFill="1" applyBorder="1" applyAlignment="1">
      <alignment vertical="center"/>
    </xf>
    <xf numFmtId="0" fontId="177" fillId="13" borderId="24" xfId="4" applyFont="1" applyFill="1" applyBorder="1" applyAlignment="1">
      <alignment vertical="center"/>
    </xf>
    <xf numFmtId="10" fontId="177" fillId="13" borderId="25" xfId="5" applyNumberFormat="1" applyFont="1" applyFill="1" applyBorder="1" applyAlignment="1">
      <alignment vertical="center"/>
    </xf>
    <xf numFmtId="0" fontId="177" fillId="13" borderId="26" xfId="4" applyFont="1" applyFill="1" applyBorder="1" applyAlignment="1">
      <alignment vertical="center"/>
    </xf>
    <xf numFmtId="10" fontId="177" fillId="13" borderId="27" xfId="5" applyNumberFormat="1" applyFont="1" applyFill="1" applyBorder="1" applyAlignment="1">
      <alignment vertical="center"/>
    </xf>
    <xf numFmtId="166" fontId="57" fillId="3" borderId="0" xfId="4" applyNumberFormat="1" applyFont="1" applyFill="1" applyAlignment="1">
      <alignment vertical="center"/>
    </xf>
    <xf numFmtId="0" fontId="56" fillId="0" borderId="0" xfId="4" applyFont="1" applyAlignment="1">
      <alignment vertical="center"/>
    </xf>
    <xf numFmtId="0" fontId="57" fillId="3" borderId="25" xfId="4" applyFont="1" applyFill="1" applyBorder="1" applyAlignment="1">
      <alignment vertical="center"/>
    </xf>
    <xf numFmtId="0" fontId="177" fillId="0" borderId="24" xfId="4" applyFont="1" applyBorder="1" applyAlignment="1">
      <alignment vertical="center"/>
    </xf>
    <xf numFmtId="0" fontId="177" fillId="0" borderId="26" xfId="4" applyFont="1" applyBorder="1" applyAlignment="1">
      <alignment vertical="center"/>
    </xf>
    <xf numFmtId="165" fontId="57" fillId="0" borderId="27" xfId="1" applyNumberFormat="1" applyFont="1" applyBorder="1" applyAlignment="1">
      <alignment vertical="center"/>
    </xf>
    <xf numFmtId="4" fontId="57" fillId="3" borderId="25" xfId="4" applyNumberFormat="1" applyFont="1" applyFill="1" applyBorder="1" applyAlignment="1">
      <alignment vertical="center"/>
    </xf>
    <xf numFmtId="4" fontId="57" fillId="0" borderId="27" xfId="4" applyNumberFormat="1" applyFont="1" applyBorder="1" applyAlignment="1">
      <alignment vertical="center"/>
    </xf>
    <xf numFmtId="165" fontId="57" fillId="0" borderId="0" xfId="1" applyNumberFormat="1" applyFont="1" applyAlignment="1">
      <alignment vertical="center"/>
    </xf>
    <xf numFmtId="4" fontId="57" fillId="0" borderId="0" xfId="4" applyNumberFormat="1" applyFont="1" applyBorder="1" applyAlignment="1">
      <alignment vertical="center"/>
    </xf>
    <xf numFmtId="0" fontId="55" fillId="0" borderId="0" xfId="4" applyFont="1" applyAlignment="1">
      <alignment vertical="center"/>
    </xf>
    <xf numFmtId="4" fontId="57" fillId="0" borderId="0" xfId="1" applyNumberFormat="1" applyFont="1" applyAlignment="1">
      <alignment vertical="center"/>
    </xf>
    <xf numFmtId="4" fontId="55" fillId="0" borderId="0" xfId="4" applyNumberFormat="1" applyFont="1" applyAlignment="1">
      <alignment vertical="center"/>
    </xf>
    <xf numFmtId="165" fontId="57" fillId="3" borderId="0" xfId="1" applyNumberFormat="1" applyFont="1" applyFill="1" applyAlignment="1">
      <alignment vertical="center"/>
    </xf>
    <xf numFmtId="0" fontId="177" fillId="0" borderId="0" xfId="4" applyFont="1" applyBorder="1" applyAlignment="1">
      <alignment vertical="center"/>
    </xf>
    <xf numFmtId="165" fontId="54" fillId="3" borderId="0" xfId="4" applyNumberFormat="1" applyFont="1" applyFill="1" applyAlignment="1">
      <alignment vertical="center"/>
    </xf>
    <xf numFmtId="0" fontId="53" fillId="0" borderId="0" xfId="0" applyFont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3" fillId="0" borderId="0" xfId="0" applyFont="1"/>
    <xf numFmtId="0" fontId="53" fillId="0" borderId="0" xfId="0" applyFont="1" applyFill="1" applyAlignment="1">
      <alignment vertical="center"/>
    </xf>
    <xf numFmtId="4" fontId="53" fillId="0" borderId="0" xfId="0" applyNumberFormat="1" applyFont="1" applyFill="1" applyAlignment="1">
      <alignment vertical="center"/>
    </xf>
    <xf numFmtId="0" fontId="53" fillId="0" borderId="0" xfId="0" applyFont="1" applyAlignment="1">
      <alignment horizontal="center" vertical="center"/>
    </xf>
    <xf numFmtId="0" fontId="176" fillId="0" borderId="0" xfId="0" applyFont="1" applyFill="1" applyBorder="1" applyAlignment="1">
      <alignment vertical="center"/>
    </xf>
    <xf numFmtId="0" fontId="175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8" fillId="0" borderId="0" xfId="0" applyFont="1" applyFill="1" applyBorder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0" fontId="59" fillId="0" borderId="0" xfId="0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6" fillId="0" borderId="0" xfId="0" applyNumberFormat="1" applyFont="1" applyFill="1" applyBorder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8" fillId="0" borderId="0" xfId="0" applyNumberFormat="1" applyFont="1" applyFill="1" applyBorder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7" fillId="0" borderId="0" xfId="0" applyNumberFormat="1" applyFont="1" applyFill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176" fillId="0" borderId="0" xfId="0" applyFont="1" applyAlignment="1">
      <alignment horizontal="center" vertical="center" wrapText="1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1" fillId="0" borderId="0" xfId="0" applyFont="1" applyAlignment="1">
      <alignment horizontal="center" vertical="center"/>
    </xf>
    <xf numFmtId="16" fontId="177" fillId="0" borderId="0" xfId="0" applyNumberFormat="1" applyFont="1" applyFill="1" applyAlignment="1">
      <alignment horizontal="center" vertical="center"/>
    </xf>
    <xf numFmtId="4" fontId="176" fillId="0" borderId="0" xfId="0" applyNumberFormat="1" applyFont="1" applyFill="1" applyAlignment="1">
      <alignment horizontal="center" vertical="center"/>
    </xf>
    <xf numFmtId="0" fontId="176" fillId="0" borderId="0" xfId="0" applyFont="1" applyFill="1" applyAlignment="1">
      <alignment horizontal="center" vertical="center"/>
    </xf>
    <xf numFmtId="0" fontId="51" fillId="0" borderId="0" xfId="4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176" fillId="3" borderId="0" xfId="0" applyFont="1" applyFill="1"/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14" fontId="48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64" fontId="48" fillId="0" borderId="0" xfId="0" applyNumberFormat="1" applyFont="1" applyAlignment="1">
      <alignment horizontal="center" vertical="center"/>
    </xf>
    <xf numFmtId="4" fontId="48" fillId="0" borderId="0" xfId="0" applyNumberFormat="1" applyFont="1" applyAlignment="1">
      <alignment horizontal="center" vertical="center"/>
    </xf>
    <xf numFmtId="165" fontId="48" fillId="0" borderId="0" xfId="1" applyNumberFormat="1" applyFont="1" applyAlignment="1">
      <alignment horizontal="center" vertical="center"/>
    </xf>
    <xf numFmtId="0" fontId="177" fillId="0" borderId="0" xfId="0" applyFont="1"/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left" vertical="center"/>
    </xf>
    <xf numFmtId="4" fontId="45" fillId="0" borderId="0" xfId="0" applyNumberFormat="1" applyFont="1" applyAlignment="1">
      <alignment horizontal="center" vertical="center"/>
    </xf>
    <xf numFmtId="3" fontId="64" fillId="0" borderId="0" xfId="0" applyNumberFormat="1" applyFont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4" fontId="42" fillId="0" borderId="0" xfId="0" applyNumberFormat="1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Alignment="1">
      <alignment horizontal="center" vertical="center"/>
    </xf>
    <xf numFmtId="4" fontId="177" fillId="0" borderId="0" xfId="0" applyNumberFormat="1" applyFont="1" applyFill="1" applyAlignment="1">
      <alignment horizontal="center"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188" fillId="15" borderId="1" xfId="0" applyFont="1" applyFill="1" applyBorder="1" applyAlignment="1">
      <alignment horizontal="center" vertical="center" wrapText="1"/>
    </xf>
    <xf numFmtId="0" fontId="188" fillId="15" borderId="1" xfId="0" applyFont="1" applyFill="1" applyBorder="1" applyAlignment="1">
      <alignment vertical="center" wrapText="1"/>
    </xf>
    <xf numFmtId="22" fontId="188" fillId="15" borderId="1" xfId="0" applyNumberFormat="1" applyFont="1" applyFill="1" applyBorder="1" applyAlignment="1">
      <alignment horizontal="center" vertical="center" wrapText="1"/>
    </xf>
    <xf numFmtId="8" fontId="189" fillId="15" borderId="1" xfId="0" applyNumberFormat="1" applyFont="1" applyFill="1" applyBorder="1" applyAlignment="1">
      <alignment horizontal="right" vertical="center" wrapText="1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14" fontId="38" fillId="0" borderId="0" xfId="0" applyNumberFormat="1" applyFont="1" applyAlignment="1">
      <alignment horizontal="center" vertical="center"/>
    </xf>
    <xf numFmtId="164" fontId="38" fillId="0" borderId="0" xfId="0" applyNumberFormat="1" applyFont="1" applyAlignment="1">
      <alignment horizontal="center" vertical="center"/>
    </xf>
    <xf numFmtId="4" fontId="38" fillId="0" borderId="0" xfId="0" applyNumberFormat="1" applyFont="1" applyAlignment="1">
      <alignment horizontal="center" vertical="center"/>
    </xf>
    <xf numFmtId="165" fontId="38" fillId="0" borderId="0" xfId="1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7" fillId="0" borderId="0" xfId="0" applyFont="1" applyAlignment="1">
      <alignment horizontal="center" vertical="center"/>
    </xf>
    <xf numFmtId="4" fontId="37" fillId="0" borderId="0" xfId="0" applyNumberFormat="1" applyFont="1" applyAlignment="1">
      <alignment horizontal="center" vertical="center"/>
    </xf>
    <xf numFmtId="14" fontId="37" fillId="0" borderId="0" xfId="0" applyNumberFormat="1" applyFont="1" applyAlignment="1">
      <alignment horizontal="center" vertical="center"/>
    </xf>
    <xf numFmtId="164" fontId="37" fillId="0" borderId="0" xfId="0" applyNumberFormat="1" applyFont="1" applyAlignment="1">
      <alignment horizontal="center" vertical="center"/>
    </xf>
    <xf numFmtId="165" fontId="37" fillId="0" borderId="0" xfId="1" applyNumberFormat="1" applyFont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14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4" fontId="36" fillId="0" borderId="0" xfId="0" applyNumberFormat="1" applyFont="1" applyAlignment="1">
      <alignment horizontal="center" vertical="center"/>
    </xf>
    <xf numFmtId="4" fontId="36" fillId="0" borderId="0" xfId="0" applyNumberFormat="1" applyFont="1" applyAlignment="1">
      <alignment horizontal="center" vertical="center"/>
    </xf>
    <xf numFmtId="165" fontId="36" fillId="0" borderId="0" xfId="1" applyNumberFormat="1" applyFont="1" applyAlignment="1">
      <alignment horizontal="center"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14" fontId="34" fillId="0" borderId="0" xfId="0" applyNumberFormat="1" applyFont="1" applyFill="1" applyBorder="1" applyAlignment="1">
      <alignment horizontal="center" vertical="center"/>
    </xf>
    <xf numFmtId="0" fontId="34" fillId="0" borderId="0" xfId="0" applyFont="1" applyFill="1" applyBorder="1" applyAlignment="1">
      <alignment horizontal="center" vertical="center"/>
    </xf>
    <xf numFmtId="164" fontId="34" fillId="0" borderId="0" xfId="0" applyNumberFormat="1" applyFont="1" applyFill="1" applyBorder="1" applyAlignment="1">
      <alignment horizontal="center" vertical="center"/>
    </xf>
    <xf numFmtId="4" fontId="34" fillId="0" borderId="0" xfId="0" applyNumberFormat="1" applyFont="1" applyFill="1" applyBorder="1" applyAlignment="1">
      <alignment horizontal="center" vertical="center"/>
    </xf>
    <xf numFmtId="165" fontId="34" fillId="0" borderId="0" xfId="1" applyNumberFormat="1" applyFont="1" applyFill="1" applyBorder="1" applyAlignment="1">
      <alignment horizontal="center" vertical="center"/>
    </xf>
    <xf numFmtId="14" fontId="33" fillId="0" borderId="0" xfId="0" applyNumberFormat="1" applyFont="1" applyBorder="1" applyAlignment="1">
      <alignment horizontal="center" vertical="center"/>
    </xf>
    <xf numFmtId="164" fontId="33" fillId="0" borderId="0" xfId="0" applyNumberFormat="1" applyFont="1" applyBorder="1" applyAlignment="1">
      <alignment horizontal="center" vertical="center"/>
    </xf>
    <xf numFmtId="4" fontId="33" fillId="0" borderId="0" xfId="0" applyNumberFormat="1" applyFont="1" applyBorder="1" applyAlignment="1">
      <alignment horizontal="center" vertical="center"/>
    </xf>
    <xf numFmtId="165" fontId="33" fillId="0" borderId="0" xfId="1" applyNumberFormat="1" applyFont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165" fontId="29" fillId="0" borderId="0" xfId="1" applyNumberFormat="1" applyFont="1" applyAlignment="1">
      <alignment horizontal="center" vertical="center"/>
    </xf>
    <xf numFmtId="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horizontal="center" vertical="center"/>
    </xf>
    <xf numFmtId="165" fontId="29" fillId="0" borderId="0" xfId="0" applyNumberFormat="1" applyFont="1" applyAlignment="1">
      <alignment horizontal="center" vertical="center"/>
    </xf>
    <xf numFmtId="4" fontId="29" fillId="0" borderId="0" xfId="1" applyNumberFormat="1" applyFont="1" applyAlignment="1">
      <alignment horizontal="center" vertical="center"/>
    </xf>
    <xf numFmtId="4" fontId="29" fillId="0" borderId="0" xfId="0" applyNumberFormat="1" applyFont="1" applyAlignment="1">
      <alignment horizontal="center" vertical="top"/>
    </xf>
    <xf numFmtId="0" fontId="28" fillId="0" borderId="0" xfId="0" applyFont="1" applyAlignment="1">
      <alignment horizontal="center" vertical="center"/>
    </xf>
    <xf numFmtId="165" fontId="29" fillId="3" borderId="0" xfId="1" applyNumberFormat="1" applyFont="1" applyFill="1" applyAlignment="1">
      <alignment horizontal="center" vertical="center"/>
    </xf>
    <xf numFmtId="3" fontId="29" fillId="0" borderId="0" xfId="1" applyNumberFormat="1" applyFont="1" applyAlignment="1">
      <alignment horizontal="center"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7" fillId="0" borderId="0" xfId="0" applyFont="1"/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4" fontId="25" fillId="0" borderId="0" xfId="0" applyNumberFormat="1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3" fontId="24" fillId="0" borderId="0" xfId="0" applyNumberFormat="1" applyFont="1" applyBorder="1" applyAlignment="1">
      <alignment vertical="center"/>
    </xf>
    <xf numFmtId="4" fontId="24" fillId="0" borderId="0" xfId="0" applyNumberFormat="1" applyFont="1" applyAlignment="1">
      <alignment vertical="center"/>
    </xf>
    <xf numFmtId="4" fontId="24" fillId="0" borderId="0" xfId="0" applyNumberFormat="1" applyFont="1" applyAlignment="1">
      <alignment horizontal="center" vertical="center"/>
    </xf>
    <xf numFmtId="0" fontId="177" fillId="3" borderId="0" xfId="0" applyFont="1" applyFill="1" applyAlignment="1">
      <alignment horizontal="center" vertical="center" wrapText="1"/>
    </xf>
    <xf numFmtId="0" fontId="177" fillId="0" borderId="0" xfId="0" applyFont="1" applyAlignment="1">
      <alignment horizontal="center" vertical="top" wrapText="1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4" fontId="23" fillId="0" borderId="0" xfId="0" applyNumberFormat="1" applyFont="1" applyAlignment="1">
      <alignment horizontal="center" vertical="center"/>
    </xf>
    <xf numFmtId="4" fontId="22" fillId="0" borderId="0" xfId="0" applyNumberFormat="1" applyFont="1" applyAlignment="1">
      <alignment horizontal="center"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1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4" fontId="19" fillId="0" borderId="0" xfId="0" applyNumberFormat="1" applyFont="1" applyFill="1" applyAlignment="1">
      <alignment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4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8" fontId="190" fillId="15" borderId="1" xfId="0" applyNumberFormat="1" applyFont="1" applyFill="1" applyBorder="1" applyAlignment="1">
      <alignment horizontal="right" vertical="center" wrapText="1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4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177" fillId="0" borderId="4" xfId="4" applyFont="1" applyBorder="1" applyAlignment="1">
      <alignment horizontal="center" vertical="center"/>
    </xf>
    <xf numFmtId="0" fontId="177" fillId="0" borderId="6" xfId="4" applyFont="1" applyBorder="1" applyAlignment="1">
      <alignment horizontal="center" vertical="center"/>
    </xf>
    <xf numFmtId="0" fontId="187" fillId="14" borderId="4" xfId="4" applyFont="1" applyFill="1" applyBorder="1" applyAlignment="1">
      <alignment horizontal="center" vertical="center"/>
    </xf>
    <xf numFmtId="0" fontId="187" fillId="14" borderId="6" xfId="4" applyFont="1" applyFill="1" applyBorder="1" applyAlignment="1">
      <alignment horizontal="center"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0" fontId="155" fillId="0" borderId="13" xfId="0" applyFont="1" applyBorder="1" applyAlignment="1">
      <alignment horizontal="center" vertical="center"/>
    </xf>
    <xf numFmtId="0" fontId="175" fillId="0" borderId="0" xfId="0" applyFont="1" applyBorder="1" applyAlignment="1">
      <alignment horizontal="center" vertical="center"/>
    </xf>
    <xf numFmtId="0" fontId="175" fillId="0" borderId="14" xfId="0" applyFont="1" applyBorder="1" applyAlignment="1">
      <alignment horizontal="center" vertical="center"/>
    </xf>
    <xf numFmtId="0" fontId="155" fillId="0" borderId="0" xfId="0" applyFont="1" applyBorder="1" applyAlignment="1">
      <alignment horizontal="center" vertical="center"/>
    </xf>
    <xf numFmtId="0" fontId="155" fillId="0" borderId="14" xfId="0" applyFont="1" applyBorder="1" applyAlignment="1">
      <alignment horizontal="center" vertical="center"/>
    </xf>
    <xf numFmtId="0" fontId="191" fillId="15" borderId="1" xfId="0" applyFont="1" applyFill="1" applyBorder="1" applyAlignment="1">
      <alignment horizontal="center" vertical="center" wrapText="1"/>
    </xf>
    <xf numFmtId="0" fontId="191" fillId="15" borderId="1" xfId="0" applyFont="1" applyFill="1" applyBorder="1" applyAlignment="1">
      <alignment vertical="center" wrapText="1"/>
    </xf>
    <xf numFmtId="22" fontId="191" fillId="15" borderId="1" xfId="0" applyNumberFormat="1" applyFont="1" applyFill="1" applyBorder="1" applyAlignment="1">
      <alignment horizontal="center" vertical="center" wrapText="1"/>
    </xf>
    <xf numFmtId="8" fontId="192" fillId="15" borderId="1" xfId="0" applyNumberFormat="1" applyFont="1" applyFill="1" applyBorder="1" applyAlignment="1">
      <alignment horizontal="right" vertical="center" wrapText="1"/>
    </xf>
    <xf numFmtId="0" fontId="176" fillId="16" borderId="0" xfId="0" applyFont="1" applyFill="1"/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left" vertical="center" indent="1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horizontal="left"/>
    </xf>
    <xf numFmtId="16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5"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4.37572789351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4.37573009259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4.37573194444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4.37573287037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4.375734259258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4.37573530092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4.375736226852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4.375738194445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4.375738310184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4.375738773146" createdVersion="6" refreshedVersion="6" minRefreshableVersion="3" recordCount="3688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9T22:59:00" count="3341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Pessoal" u="1"/>
        <s v="LG Casa Punter" u="1"/>
        <s v="LG Favorito" u="1"/>
        <s v="Valida" u="1"/>
        <s v="LG Casa Botbet" u="1"/>
        <s v="Scalping Under 2,5" u="1"/>
        <s v="Over 3,5" u="1"/>
        <s v="Lay 2x2" u="1"/>
        <s v="Ambos" u="1"/>
      </sharedItems>
    </cacheField>
    <cacheField name="Odd" numFmtId="0">
      <sharedItems containsString="0" containsBlank="1" containsNumber="1" minValue="1.03" maxValue="704" count="389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0T00:00:00" count="236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6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</sharedItems>
    </cacheField>
    <cacheField name="Visitante" numFmtId="3">
      <sharedItems count="120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4.37574016203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4.37571967592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4.37572268518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8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  <r>
    <s v="AGF Aarhus vs Sabah FC / Match Odds"/>
    <s v="Fulltbet"/>
    <x v="3262"/>
    <n v="17.329999999999998"/>
    <n v="4.4999999999999998E-2"/>
    <n v="18.146596858638741"/>
    <x v="20"/>
    <x v="75"/>
    <x v="128"/>
    <n v="125"/>
    <x v="231"/>
    <n v="0.81659685863874287"/>
    <n v="0.13863999999999999"/>
    <n v="1"/>
    <x v="0"/>
    <x v="402"/>
    <x v="1056"/>
    <s v="AGF Aarhus vs Sabah FC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</r>
  <r>
    <s v="Ferencvárosi TC vs Górnik Zabrze / Match Odds"/>
    <s v="Fulltbet"/>
    <x v="3264"/>
    <n v="20.05"/>
    <n v="4.4999999999999998E-2"/>
    <n v="20.994764397905762"/>
    <x v="20"/>
    <x v="75"/>
    <x v="116"/>
    <n v="125.01"/>
    <x v="231"/>
    <n v="0.94476439790576094"/>
    <n v="0.16038716902647787"/>
    <n v="1"/>
    <x v="0"/>
    <x v="117"/>
    <x v="1013"/>
    <s v="Ferencvárosi TC vs Górnik Zabrze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</r>
  <r>
    <s v="Operário Ferroviário vs São Bernardo FC / Match Odds"/>
    <s v="Fulltbet"/>
    <x v="3282"/>
    <n v="94.36"/>
    <n v="4.4999999999999998E-2"/>
    <n v="98.806282722513089"/>
    <x v="20"/>
    <x v="75"/>
    <x v="384"/>
    <n v="250"/>
    <x v="233"/>
    <n v="4.4462827225130894"/>
    <n v="0.37744"/>
    <n v="1"/>
    <x v="0"/>
    <x v="919"/>
    <x v="831"/>
    <s v="Operário Ferroviário vs São Bernardo FC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</r>
  <r>
    <s v="Jeonbuk Hyundai Motors vs Jeju SK / Match Odds"/>
    <s v="Fulltbet"/>
    <x v="3289"/>
    <n v="166.86"/>
    <n v="4.4999999999999998E-2"/>
    <n v="174.72251308900525"/>
    <x v="20"/>
    <x v="75"/>
    <x v="108"/>
    <n v="250"/>
    <x v="234"/>
    <n v="7.8625130890052333"/>
    <n v="0.66744000000000003"/>
    <n v="1"/>
    <x v="0"/>
    <x v="999"/>
    <x v="1059"/>
    <s v="Jeonbuk Hyundai Motors vs Jeju SK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</r>
  <r>
    <s v="IFK Norrköping vs IK Brage / Match Odds"/>
    <s v="Fulltbet"/>
    <x v="3296"/>
    <n v="13.98"/>
    <n v="4.4999999999999998E-2"/>
    <n v="14.638743455497384"/>
    <x v="20"/>
    <x v="75"/>
    <x v="43"/>
    <n v="125"/>
    <x v="234"/>
    <n v="0.65874345549738322"/>
    <n v="0.11184000000000001"/>
    <n v="1"/>
    <x v="0"/>
    <x v="556"/>
    <x v="475"/>
    <s v="IFK Norrköping vs IK Brage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</r>
  <r>
    <s v="NK Lokomotiva vs HNK Gorica / Match Odds"/>
    <s v="Fulltbet"/>
    <x v="3299"/>
    <n v="20.45"/>
    <n v="4.4999999999999998E-2"/>
    <n v="21.413612565445025"/>
    <x v="20"/>
    <x v="75"/>
    <x v="245"/>
    <n v="124.99"/>
    <x v="234"/>
    <n v="0.96361256544502538"/>
    <n v="0.16361308904712377"/>
    <n v="1"/>
    <x v="0"/>
    <x v="1001"/>
    <x v="546"/>
    <s v="NK Lokomotiva vs HNK Gorica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</r>
  <r>
    <s v="Vila Nova FC vs Sport Club do Recife / Match Odds"/>
    <s v="Fulltbet"/>
    <x v="3301"/>
    <n v="-248.59"/>
    <n v="4.4999999999999998E-2"/>
    <n v="-248.59"/>
    <x v="20"/>
    <x v="75"/>
    <x v="385"/>
    <n v="248.59"/>
    <x v="234"/>
    <n v="0"/>
    <n v="-1"/>
    <n v="0"/>
    <x v="0"/>
    <x v="726"/>
    <x v="979"/>
    <s v="Vila Nova FC vs Sport Club do Recife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</r>
  <r>
    <s v="Shandong Taishan vs Tianjin Jinmenhu / Total 0.5"/>
    <s v="Fulltbet"/>
    <x v="3314"/>
    <n v="6.69"/>
    <n v="4.4999999999999998E-2"/>
    <n v="7.0052356020942419"/>
    <x v="33"/>
    <x v="20"/>
    <x v="72"/>
    <m/>
    <x v="235"/>
    <n v="0.31523560209424151"/>
    <e v="#DIV/0!"/>
    <n v="1"/>
    <x v="0"/>
    <x v="566"/>
    <x v="550"/>
    <s v="Shandong Taishan vs Tianjin Jinmenhu"/>
  </r>
  <r>
    <s v="Hammarby IF vs BK Häcken / Correct Score"/>
    <s v="Fulltbet"/>
    <x v="3315"/>
    <n v="10.53"/>
    <n v="4.4999999999999998E-2"/>
    <n v="11.026178010471204"/>
    <x v="33"/>
    <x v="20"/>
    <x v="72"/>
    <m/>
    <x v="235"/>
    <n v="0.4961780104712048"/>
    <e v="#DIV/0!"/>
    <n v="1"/>
    <x v="0"/>
    <x v="436"/>
    <x v="1063"/>
    <s v="Hammarby IF vs BK Häcken"/>
  </r>
  <r>
    <s v="Malmö FF vs Degerfors IF / Correct Score"/>
    <s v="Fulltbet"/>
    <x v="3316"/>
    <n v="-70.64"/>
    <n v="4.4999999999999998E-2"/>
    <n v="-70.64"/>
    <x v="33"/>
    <x v="20"/>
    <x v="72"/>
    <m/>
    <x v="235"/>
    <n v="0"/>
    <e v="#DIV/0!"/>
    <n v="0"/>
    <x v="0"/>
    <x v="517"/>
    <x v="812"/>
    <s v="Malmö FF vs Degerfors IF"/>
  </r>
  <r>
    <s v="Lillestrøm SK vs Rosenborg BK / Total 1.5"/>
    <s v="Fulltbet"/>
    <x v="3317"/>
    <n v="4.97"/>
    <n v="4.4999999999999998E-2"/>
    <n v="5.2041884816753923"/>
    <x v="33"/>
    <x v="20"/>
    <x v="72"/>
    <m/>
    <x v="235"/>
    <n v="0.23418848167539252"/>
    <e v="#DIV/0!"/>
    <n v="1"/>
    <x v="0"/>
    <x v="545"/>
    <x v="610"/>
    <s v="Lillestrøm SK vs Rosenborg BK"/>
  </r>
  <r>
    <s v="Cruzeiro vs Mirassol FC / Both Teams To Score"/>
    <s v="Fulltbet"/>
    <x v="3318"/>
    <n v="112.13"/>
    <n v="4.4999999999999998E-2"/>
    <n v="117.41361256544502"/>
    <x v="33"/>
    <x v="20"/>
    <x v="72"/>
    <m/>
    <x v="235"/>
    <n v="5.2836125654450257"/>
    <e v="#DIV/0!"/>
    <n v="1"/>
    <x v="0"/>
    <x v="482"/>
    <x v="525"/>
    <s v="Cruzeiro vs Mirassol FC"/>
  </r>
  <r>
    <s v="FC Fredericia vs Vendsyssel FF / Match Odds"/>
    <s v="Fulltbet"/>
    <x v="3319"/>
    <n v="70.98"/>
    <n v="4.4999999999999998E-2"/>
    <n v="74.324607329842934"/>
    <x v="33"/>
    <x v="20"/>
    <x v="72"/>
    <m/>
    <x v="235"/>
    <n v="3.3446073298429297"/>
    <e v="#DIV/0!"/>
    <n v="1"/>
    <x v="0"/>
    <x v="541"/>
    <x v="1064"/>
    <s v="FC Fredericia vs Vendsyssel FF"/>
  </r>
  <r>
    <s v="Varbergs BoIS vs Sandvikens IF / Correct Score"/>
    <s v="Fulltbet"/>
    <x v="3320"/>
    <n v="-450.01"/>
    <n v="4.4999999999999998E-2"/>
    <n v="-450.01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Fulltbet"/>
    <x v="3321"/>
    <n v="-450"/>
    <n v="4.4999999999999998E-2"/>
    <n v="-450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Betbra"/>
    <x v="3321"/>
    <n v="-250"/>
    <n v="4.4999999999999998E-2"/>
    <n v="-250"/>
    <x v="33"/>
    <x v="20"/>
    <x v="72"/>
    <m/>
    <x v="235"/>
    <n v="0"/>
    <e v="#DIV/0!"/>
    <n v="0"/>
    <x v="0"/>
    <x v="848"/>
    <x v="854"/>
    <s v="Varbergs BoIS vs Sandvikens IF"/>
  </r>
  <r>
    <s v="Strømsgodset vs Egersund / Correct Score"/>
    <s v="Fulltbet"/>
    <x v="3322"/>
    <n v="7.12"/>
    <n v="4.4999999999999998E-2"/>
    <n v="7.4554973821989536"/>
    <x v="33"/>
    <x v="20"/>
    <x v="72"/>
    <m/>
    <x v="235"/>
    <n v="0.33549738219895353"/>
    <e v="#DIV/0!"/>
    <n v="1"/>
    <x v="0"/>
    <x v="789"/>
    <x v="915"/>
    <s v="Strømsgodset vs Egersund"/>
  </r>
  <r>
    <s v="Haugesund vs Raufoss / Match Odds"/>
    <s v="Fulltbet"/>
    <x v="3323"/>
    <n v="46.58"/>
    <n v="4.4999999999999998E-2"/>
    <n v="48.774869109947645"/>
    <x v="33"/>
    <x v="20"/>
    <x v="72"/>
    <m/>
    <x v="235"/>
    <n v="2.1948691099476463"/>
    <e v="#DIV/0!"/>
    <n v="1"/>
    <x v="0"/>
    <x v="570"/>
    <x v="748"/>
    <s v="Haugesund vs Raufoss"/>
  </r>
  <r>
    <s v="Hamarkameratene vs Aalesunds FK / Match Odds"/>
    <s v="Fulltbet"/>
    <x v="3324"/>
    <n v="80.84"/>
    <n v="4.4999999999999998E-2"/>
    <n v="84.649214659685867"/>
    <x v="33"/>
    <x v="20"/>
    <x v="72"/>
    <m/>
    <x v="235"/>
    <n v="3.809214659685864"/>
    <e v="#DIV/0!"/>
    <n v="1"/>
    <x v="0"/>
    <x v="607"/>
    <x v="838"/>
    <s v="Hamarkameratene vs Aalesunds FK"/>
  </r>
  <r>
    <s v="Debreceni VSC vs Nyíregyháza Spartacus / Match Odds"/>
    <s v="Fulltbet"/>
    <x v="3325"/>
    <n v="6.37"/>
    <n v="4.4999999999999998E-2"/>
    <n v="6.6701570680628279"/>
    <x v="33"/>
    <x v="20"/>
    <x v="72"/>
    <m/>
    <x v="235"/>
    <n v="0.30015706806282783"/>
    <e v="#DIV/0!"/>
    <n v="1"/>
    <x v="0"/>
    <x v="959"/>
    <x v="1065"/>
    <s v="Debreceni VSC vs Nyíregyháza Spartacus"/>
  </r>
  <r>
    <s v="AC Oulu vs HJK Helsinki / Total 1.5"/>
    <s v="Fulltbet"/>
    <x v="3326"/>
    <n v="-20"/>
    <n v="4.4999999999999998E-2"/>
    <n v="-20"/>
    <x v="33"/>
    <x v="20"/>
    <x v="72"/>
    <m/>
    <x v="235"/>
    <n v="0"/>
    <e v="#DIV/0!"/>
    <n v="0"/>
    <x v="0"/>
    <x v="712"/>
    <x v="644"/>
    <s v="AC Oulu vs HJK Helsinki"/>
  </r>
  <r>
    <s v="Víkingur vs ÍB Vestmannaeyja / Correct Score"/>
    <s v="Fulltbet"/>
    <x v="3327"/>
    <n v="8.3800000000000008"/>
    <n v="4.4999999999999998E-2"/>
    <n v="8.7748691099476446"/>
    <x v="33"/>
    <x v="20"/>
    <x v="72"/>
    <m/>
    <x v="235"/>
    <n v="0.39486910994764379"/>
    <e v="#DIV/0!"/>
    <n v="1"/>
    <x v="0"/>
    <x v="761"/>
    <x v="918"/>
    <s v="Víkingur vs ÍB Vestmannaeyja"/>
  </r>
  <r>
    <s v="Víkingur vs ÍB Vestmannaeyja / Match Odds"/>
    <s v="Fulltbet"/>
    <x v="3328"/>
    <n v="47.56"/>
    <n v="4.4999999999999998E-2"/>
    <n v="49.801047120418851"/>
    <x v="33"/>
    <x v="20"/>
    <x v="72"/>
    <m/>
    <x v="235"/>
    <n v="2.2410471204188482"/>
    <e v="#DIV/0!"/>
    <n v="1"/>
    <x v="0"/>
    <x v="761"/>
    <x v="918"/>
    <s v="Víkingur vs ÍB Vestmannaeyja"/>
  </r>
  <r>
    <s v="Gremio Novorizontino vs EC Juventude / Total 0.5"/>
    <s v="Fulltbet"/>
    <x v="3329"/>
    <n v="7.93"/>
    <n v="4.4999999999999998E-2"/>
    <n v="8.3036649214659679"/>
    <x v="33"/>
    <x v="20"/>
    <x v="72"/>
    <m/>
    <x v="235"/>
    <n v="0.37366492146596819"/>
    <e v="#DIV/0!"/>
    <n v="1"/>
    <x v="0"/>
    <x v="751"/>
    <x v="93"/>
    <s v="Gremio Novorizontino vs EC Juventude"/>
  </r>
  <r>
    <s v="Palmeiras vs SC Internacional / Total 0.5"/>
    <s v="Fulltbet"/>
    <x v="3330"/>
    <n v="-20"/>
    <n v="4.4999999999999998E-2"/>
    <n v="-20"/>
    <x v="33"/>
    <x v="20"/>
    <x v="72"/>
    <m/>
    <x v="235"/>
    <n v="0"/>
    <e v="#DIV/0!"/>
    <n v="0"/>
    <x v="0"/>
    <x v="475"/>
    <x v="519"/>
    <s v="Palmeiras vs SC Internacional"/>
  </r>
  <r>
    <s v="Palmeiras vs SC Internacional / Match Odds"/>
    <s v="Fulltbet"/>
    <x v="3331"/>
    <n v="72.45"/>
    <n v="4.4999999999999998E-2"/>
    <n v="75.863874345549746"/>
    <x v="33"/>
    <x v="20"/>
    <x v="72"/>
    <m/>
    <x v="235"/>
    <n v="3.4138743455497433"/>
    <e v="#DIV/0!"/>
    <n v="1"/>
    <x v="0"/>
    <x v="475"/>
    <x v="519"/>
    <s v="Palmeiras vs SC Internacional"/>
  </r>
  <r>
    <s v="Esporte Clube Bahia vs Vasco da Gama / Total 0.5"/>
    <s v="Fulltbet"/>
    <x v="3332"/>
    <n v="-20"/>
    <n v="4.4999999999999998E-2"/>
    <n v="-20"/>
    <x v="33"/>
    <x v="20"/>
    <x v="72"/>
    <m/>
    <x v="235"/>
    <n v="0"/>
    <e v="#DIV/0!"/>
    <n v="0"/>
    <x v="0"/>
    <x v="366"/>
    <x v="91"/>
    <s v="Esporte Clube Bahia vs Vasco da Gama"/>
  </r>
  <r>
    <s v="Breidablik vs Valur / Correct Score"/>
    <s v="Fulltbet"/>
    <x v="3333"/>
    <n v="12.55"/>
    <n v="4.4999999999999998E-2"/>
    <n v="13.141361256544505"/>
    <x v="33"/>
    <x v="20"/>
    <x v="72"/>
    <m/>
    <x v="235"/>
    <n v="0.59136125654450389"/>
    <e v="#DIV/0!"/>
    <n v="1"/>
    <x v="0"/>
    <x v="940"/>
    <x v="1066"/>
    <s v="Breidablik vs Valur"/>
  </r>
  <r>
    <s v="Red Bull Bragantino vs Corinthians / Total 0.5"/>
    <s v="Fulltbet"/>
    <x v="3334"/>
    <n v="9.17"/>
    <n v="4.4999999999999998E-2"/>
    <n v="9.6020942408376975"/>
    <x v="33"/>
    <x v="20"/>
    <x v="72"/>
    <m/>
    <x v="235"/>
    <n v="0.43209424083769754"/>
    <e v="#DIV/0!"/>
    <n v="1"/>
    <x v="0"/>
    <x v="484"/>
    <x v="524"/>
    <s v="Red Bull Bragantino vs Corinthians"/>
  </r>
  <r>
    <s v="Club Nacional vs CA Boston River / Correct Score"/>
    <s v="Fulltbet"/>
    <x v="3335"/>
    <n v="-28.57"/>
    <n v="4.4999999999999998E-2"/>
    <n v="-28.57"/>
    <x v="33"/>
    <x v="20"/>
    <x v="72"/>
    <m/>
    <x v="235"/>
    <n v="0"/>
    <e v="#DIV/0!"/>
    <n v="0"/>
    <x v="0"/>
    <x v="990"/>
    <x v="1067"/>
    <s v="Club Nacional vs CA Boston River"/>
  </r>
  <r>
    <s v="Red Bull Bragantino vs Corinthians / Match Odds"/>
    <s v="Fulltbet"/>
    <x v="3336"/>
    <n v="-249.99"/>
    <n v="4.4999999999999998E-2"/>
    <n v="-249.99"/>
    <x v="33"/>
    <x v="20"/>
    <x v="72"/>
    <m/>
    <x v="235"/>
    <n v="0"/>
    <e v="#DIV/0!"/>
    <n v="0"/>
    <x v="0"/>
    <x v="484"/>
    <x v="524"/>
    <s v="Red Bull Bragantino vs Corinthians"/>
  </r>
  <r>
    <s v="Metropolitanos FC vs Universidad Central de Venezuela FC / Match Odds"/>
    <s v="Fulltbet"/>
    <x v="3337"/>
    <n v="5.45"/>
    <n v="4.4999999999999998E-2"/>
    <n v="5.7068062827225132"/>
    <x v="33"/>
    <x v="20"/>
    <x v="72"/>
    <m/>
    <x v="235"/>
    <n v="0.25680628272251305"/>
    <e v="#DIV/0!"/>
    <n v="1"/>
    <x v="0"/>
    <x v="546"/>
    <x v="1068"/>
    <s v="Metropolitanos FC vs Universidad Central de Venezuela FC"/>
  </r>
  <r>
    <s v="Flamengo vs EC Vitória / Match Odds"/>
    <s v="Fulltbet"/>
    <x v="3338"/>
    <n v="38.36"/>
    <n v="4.4999999999999998E-2"/>
    <n v="40.167539267015705"/>
    <x v="33"/>
    <x v="20"/>
    <x v="72"/>
    <m/>
    <x v="235"/>
    <n v="1.8075392670157058"/>
    <e v="#DIV/0!"/>
    <n v="1"/>
    <x v="0"/>
    <x v="486"/>
    <x v="518"/>
    <s v="Flamengo vs EC Vitória"/>
  </r>
  <r>
    <s v="Universidad de Chile vs Palestino / Total 2.5"/>
    <s v="Fulltbet"/>
    <x v="3339"/>
    <n v="4.78"/>
    <n v="4.4999999999999998E-2"/>
    <n v="5.005235602094241"/>
    <x v="33"/>
    <x v="20"/>
    <x v="72"/>
    <m/>
    <x v="235"/>
    <n v="0.22523560209424076"/>
    <e v="#DIV/0!"/>
    <n v="1"/>
    <x v="0"/>
    <x v="806"/>
    <x v="535"/>
    <s v="Universidad de Chile vs Palestino"/>
  </r>
  <r>
    <s v="Guayaquil City FC vs Emelec / Total 0.5"/>
    <s v="Fulltbet"/>
    <x v="3340"/>
    <n v="-20"/>
    <n v="4.4999999999999998E-2"/>
    <n v="-20"/>
    <x v="33"/>
    <x v="20"/>
    <x v="72"/>
    <m/>
    <x v="235"/>
    <n v="0"/>
    <e v="#DIV/0!"/>
    <n v="0"/>
    <x v="0"/>
    <x v="978"/>
    <x v="1069"/>
    <s v="Guayaquil City FC vs Emelec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5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3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6"/>
        <item x="36"/>
        <item x="54"/>
        <item x="55"/>
        <item x="44"/>
        <item x="25"/>
        <item m="1" x="93"/>
        <item x="30"/>
        <item m="1" x="90"/>
        <item m="1" x="91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5"/>
        <item x="80"/>
        <item x="43"/>
        <item x="88"/>
        <item x="87"/>
        <item x="38"/>
        <item m="1" x="89"/>
        <item x="86"/>
        <item x="78"/>
        <item x="41"/>
        <item m="1" x="94"/>
        <item x="33"/>
        <item x="35"/>
        <item x="70"/>
        <item x="42"/>
        <item x="19"/>
        <item x="28"/>
        <item x="10"/>
        <item x="17"/>
        <item x="81"/>
        <item m="1" x="92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874">
      <pivotArea outline="0" collapsedLevelsAreSubtotals="1" fieldPosition="0"/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1">
      <pivotArea type="all" dataOnly="0" outline="0" fieldPosition="0"/>
    </format>
    <format dxfId="870">
      <pivotArea outline="0" collapsedLevelsAreSubtotals="1" fieldPosition="0"/>
    </format>
    <format dxfId="869">
      <pivotArea field="7" type="button" dataOnly="0" labelOnly="1" outline="0" axis="axisRow" fieldPosition="0"/>
    </format>
    <format dxfId="868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67">
      <pivotArea dataOnly="0" labelOnly="1" grandRow="1" outline="0" fieldPosition="0"/>
    </format>
    <format dxfId="866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3">
      <pivotArea type="all" dataOnly="0" outline="0" fieldPosition="0"/>
    </format>
    <format dxfId="862">
      <pivotArea outline="0" collapsedLevelsAreSubtotals="1" fieldPosition="0"/>
    </format>
    <format dxfId="861">
      <pivotArea field="7" type="button" dataOnly="0" labelOnly="1" outline="0" axis="axisRow" fieldPosition="0"/>
    </format>
    <format dxfId="860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59">
      <pivotArea dataOnly="0" labelOnly="1" grandRow="1" outline="0" fieldPosition="0"/>
    </format>
    <format dxfId="858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7">
      <pivotArea type="all" dataOnly="0" outline="0" fieldPosition="0"/>
    </format>
    <format dxfId="856">
      <pivotArea outline="0" collapsedLevelsAreSubtotals="1" fieldPosition="0"/>
    </format>
    <format dxfId="855">
      <pivotArea field="7" type="button" dataOnly="0" labelOnly="1" outline="0" axis="axisRow" fieldPosition="0"/>
    </format>
    <format dxfId="854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53">
      <pivotArea dataOnly="0" labelOnly="1" grandRow="1" outline="0" fieldPosition="0"/>
    </format>
    <format dxfId="852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1">
      <pivotArea dataOnly="0" labelOnly="1" fieldPosition="0">
        <references count="1">
          <reference field="7" count="1">
            <x v="39"/>
          </reference>
        </references>
      </pivotArea>
    </format>
    <format dxfId="850">
      <pivotArea dataOnly="0" labelOnly="1" fieldPosition="0">
        <references count="1">
          <reference field="7" count="1">
            <x v="77"/>
          </reference>
        </references>
      </pivotArea>
    </format>
    <format dxfId="849">
      <pivotArea dataOnly="0" labelOnly="1" fieldPosition="0">
        <references count="1">
          <reference field="7" count="1">
            <x v="39"/>
          </reference>
        </references>
      </pivotArea>
    </format>
    <format dxfId="848">
      <pivotArea dataOnly="0" labelOnly="1" fieldPosition="0">
        <references count="1">
          <reference field="7" count="1">
            <x v="77"/>
          </reference>
        </references>
      </pivotArea>
    </format>
    <format dxfId="847">
      <pivotArea dataOnly="0" labelOnly="1" fieldPosition="0">
        <references count="1">
          <reference field="7" count="1">
            <x v="13"/>
          </reference>
        </references>
      </pivotArea>
    </format>
    <format dxfId="846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845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44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843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842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841">
      <pivotArea dataOnly="0" labelOnly="1" fieldPosition="0">
        <references count="1">
          <reference field="7" count="1">
            <x v="35"/>
          </reference>
        </references>
      </pivotArea>
    </format>
    <format dxfId="840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39">
      <pivotArea dataOnly="0" labelOnly="1" fieldPosition="0">
        <references count="1">
          <reference field="7" count="1">
            <x v="48"/>
          </reference>
        </references>
      </pivotArea>
    </format>
    <format dxfId="838">
      <pivotArea dataOnly="0" labelOnly="1" fieldPosition="0">
        <references count="1">
          <reference field="7" count="1">
            <x v="84"/>
          </reference>
        </references>
      </pivotArea>
    </format>
    <format dxfId="837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836">
      <pivotArea dataOnly="0" labelOnly="1" fieldPosition="0">
        <references count="1">
          <reference field="7" count="1">
            <x v="26"/>
          </reference>
        </references>
      </pivotArea>
    </format>
    <format dxfId="835">
      <pivotArea dataOnly="0" labelOnly="1" fieldPosition="0">
        <references count="1">
          <reference field="7" count="1">
            <x v="42"/>
          </reference>
        </references>
      </pivotArea>
    </format>
    <format dxfId="834">
      <pivotArea dataOnly="0" labelOnly="1" fieldPosition="0">
        <references count="1">
          <reference field="7" count="1">
            <x v="48"/>
          </reference>
        </references>
      </pivotArea>
    </format>
    <format dxfId="833">
      <pivotArea dataOnly="0" labelOnly="1" fieldPosition="0">
        <references count="1">
          <reference field="7" count="1">
            <x v="57"/>
          </reference>
        </references>
      </pivotArea>
    </format>
    <format dxfId="832">
      <pivotArea dataOnly="0" labelOnly="1" fieldPosition="0">
        <references count="1">
          <reference field="7" count="1">
            <x v="81"/>
          </reference>
        </references>
      </pivotArea>
    </format>
    <format dxfId="831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830">
      <pivotArea dataOnly="0" labelOnly="1" fieldPosition="0">
        <references count="1">
          <reference field="7" count="1">
            <x v="85"/>
          </reference>
        </references>
      </pivotArea>
    </format>
    <format dxfId="829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828">
      <pivotArea dataOnly="0" labelOnly="1" fieldPosition="0">
        <references count="1">
          <reference field="7" count="1">
            <x v="40"/>
          </reference>
        </references>
      </pivotArea>
    </format>
    <format dxfId="827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4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dataFiel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07">
      <pivotArea type="all" dataOnly="0" outline="0" fieldPosition="0"/>
    </format>
    <format dxfId="706">
      <pivotArea field="7" type="button" dataOnly="0" labelOnly="1" outline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field="7" type="button" dataOnly="0" labelOnly="1" outline="0"/>
    </format>
    <format dxfId="702">
      <pivotArea dataOnly="0" labelOnly="1" grandRow="1" outline="0" fieldPosition="0"/>
    </format>
    <format dxfId="701">
      <pivotArea type="all" dataOnly="0" outline="0" fieldPosition="0"/>
    </format>
    <format dxfId="700">
      <pivotArea outline="0" collapsedLevelsAreSubtotals="1" fieldPosition="0"/>
    </format>
    <format dxfId="699">
      <pivotArea field="7" type="button" dataOnly="0" labelOnly="1" outline="0"/>
    </format>
    <format dxfId="698">
      <pivotArea dataOnly="0" labelOnly="1" outline="0" axis="axisValues" fieldPosition="0"/>
    </format>
    <format dxfId="697">
      <pivotArea dataOnly="0" labelOnly="1" grandRow="1" outline="0" fieldPosition="0"/>
    </format>
    <format dxfId="696">
      <pivotArea dataOnly="0" labelOnly="1" outline="0" axis="axisValues" fieldPosition="0"/>
    </format>
    <format dxfId="695">
      <pivotArea type="all" dataOnly="0" outline="0" fieldPosition="0"/>
    </format>
    <format dxfId="694">
      <pivotArea outline="0" collapsedLevelsAreSubtotals="1" fieldPosition="0"/>
    </format>
    <format dxfId="693">
      <pivotArea field="7" type="button" dataOnly="0" labelOnly="1" outline="0"/>
    </format>
    <format dxfId="692">
      <pivotArea dataOnly="0" labelOnly="1" outline="0" axis="axisValues" fieldPosition="0"/>
    </format>
    <format dxfId="691">
      <pivotArea dataOnly="0" labelOnly="1" grandRow="1" outline="0" fieldPosition="0"/>
    </format>
    <format dxfId="690">
      <pivotArea dataOnly="0" labelOnly="1" outline="0" axis="axisValues" fieldPosition="0"/>
    </format>
    <format dxfId="689">
      <pivotArea type="all" dataOnly="0" outline="0" fieldPosition="0"/>
    </format>
    <format dxfId="688">
      <pivotArea outline="0" collapsedLevelsAreSubtotals="1" fieldPosition="0"/>
    </format>
    <format dxfId="687">
      <pivotArea field="7" type="button" dataOnly="0" labelOnly="1" outline="0"/>
    </format>
    <format dxfId="686">
      <pivotArea dataOnly="0" labelOnly="1" outline="0" axis="axisValues" fieldPosition="0"/>
    </format>
    <format dxfId="685">
      <pivotArea dataOnly="0" labelOnly="1" grandRow="1" outline="0" fieldPosition="0"/>
    </format>
    <format dxfId="684">
      <pivotArea dataOnly="0" labelOnly="1" outline="0" axis="axisValues" fieldPosition="0"/>
    </format>
    <format dxfId="683">
      <pivotArea type="all" dataOnly="0" outline="0" fieldPosition="0"/>
    </format>
    <format dxfId="682">
      <pivotArea outline="0" collapsedLevelsAreSubtotals="1" fieldPosition="0"/>
    </format>
    <format dxfId="681">
      <pivotArea field="7" type="button" dataOnly="0" labelOnly="1" outline="0"/>
    </format>
    <format dxfId="680">
      <pivotArea dataOnly="0" labelOnly="1" outline="0" axis="axisValues" fieldPosition="0"/>
    </format>
    <format dxfId="679">
      <pivotArea dataOnly="0" labelOnly="1" grandRow="1" outline="0" fieldPosition="0"/>
    </format>
    <format dxfId="678">
      <pivotArea dataOnly="0" labelOnly="1" outline="0" axis="axisValues" fieldPosition="0"/>
    </format>
    <format dxfId="677">
      <pivotArea type="all" dataOnly="0" outline="0" fieldPosition="0"/>
    </format>
    <format dxfId="676">
      <pivotArea outline="0" collapsedLevelsAreSubtotals="1" fieldPosition="0"/>
    </format>
    <format dxfId="675">
      <pivotArea field="7" type="button" dataOnly="0" labelOnly="1" outline="0"/>
    </format>
    <format dxfId="674">
      <pivotArea dataOnly="0" labelOnly="1" outline="0" axis="axisValues" fieldPosition="0"/>
    </format>
    <format dxfId="673">
      <pivotArea dataOnly="0" labelOnly="1" grandRow="1" outline="0" fieldPosition="0"/>
    </format>
    <format dxfId="672">
      <pivotArea dataOnly="0" labelOnly="1" outline="0" axis="axisValues" fieldPosition="0"/>
    </format>
    <format dxfId="671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07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6">
      <pivotArea type="all" dataOnly="0" outline="0" fieldPosition="0"/>
    </format>
    <format dxfId="745">
      <pivotArea field="7" type="button" dataOnly="0" labelOnly="1" outline="0" axis="axisRow" fieldPosition="0"/>
    </format>
    <format dxfId="744">
      <pivotArea dataOnly="0" labelOnly="1" grandRow="1" outline="0" fieldPosition="0"/>
    </format>
    <format dxfId="743">
      <pivotArea type="all" dataOnly="0" outline="0" fieldPosition="0"/>
    </format>
    <format dxfId="742">
      <pivotArea field="7" type="button" dataOnly="0" labelOnly="1" outline="0" axis="axisRow" fieldPosition="0"/>
    </format>
    <format dxfId="741">
      <pivotArea dataOnly="0" labelOnly="1" grandRow="1" outline="0" fieldPosition="0"/>
    </format>
    <format dxfId="740">
      <pivotArea type="all" dataOnly="0" outline="0" fieldPosition="0"/>
    </format>
    <format dxfId="739">
      <pivotArea outline="0" collapsedLevelsAreSubtotals="1" fieldPosition="0"/>
    </format>
    <format dxfId="738">
      <pivotArea field="7" type="button" dataOnly="0" labelOnly="1" outline="0" axis="axisRow" fieldPosition="0"/>
    </format>
    <format dxfId="737">
      <pivotArea dataOnly="0" labelOnly="1" outline="0" axis="axisValues" fieldPosition="0"/>
    </format>
    <format dxfId="736">
      <pivotArea dataOnly="0" labelOnly="1" grandRow="1" outline="0" fieldPosition="0"/>
    </format>
    <format dxfId="735">
      <pivotArea dataOnly="0" labelOnly="1" outline="0" axis="axisValues" fieldPosition="0"/>
    </format>
    <format dxfId="734">
      <pivotArea type="all" dataOnly="0" outline="0" fieldPosition="0"/>
    </format>
    <format dxfId="733">
      <pivotArea outline="0" collapsedLevelsAreSubtotals="1" fieldPosition="0"/>
    </format>
    <format dxfId="732">
      <pivotArea field="7" type="button" dataOnly="0" labelOnly="1" outline="0" axis="axisRow" fieldPosition="0"/>
    </format>
    <format dxfId="731">
      <pivotArea dataOnly="0" labelOnly="1" outline="0" axis="axisValues" fieldPosition="0"/>
    </format>
    <format dxfId="730">
      <pivotArea dataOnly="0" labelOnly="1" grandRow="1" outline="0" fieldPosition="0"/>
    </format>
    <format dxfId="729">
      <pivotArea dataOnly="0" labelOnly="1" outline="0" axis="axisValues" fieldPosition="0"/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7" type="button" dataOnly="0" labelOnly="1" outline="0" axis="axisRow" fieldPosition="0"/>
    </format>
    <format dxfId="725">
      <pivotArea dataOnly="0" labelOnly="1" outline="0" axis="axisValues" fieldPosition="0"/>
    </format>
    <format dxfId="724">
      <pivotArea dataOnly="0" labelOnly="1" grandRow="1" outline="0" fieldPosition="0"/>
    </format>
    <format dxfId="723">
      <pivotArea dataOnly="0" labelOnly="1" outline="0" axis="axisValues" fieldPosition="0"/>
    </format>
    <format dxfId="722">
      <pivotArea type="all" dataOnly="0" outline="0" fieldPosition="0"/>
    </format>
    <format dxfId="721">
      <pivotArea outline="0" collapsedLevelsAreSubtotals="1" fieldPosition="0"/>
    </format>
    <format dxfId="720">
      <pivotArea field="7" type="button" dataOnly="0" labelOnly="1" outline="0" axis="axisRow" fieldPosition="0"/>
    </format>
    <format dxfId="719">
      <pivotArea dataOnly="0" labelOnly="1" outline="0" axis="axisValues" fieldPosition="0"/>
    </format>
    <format dxfId="718">
      <pivotArea dataOnly="0" labelOnly="1" grandRow="1" outline="0" fieldPosition="0"/>
    </format>
    <format dxfId="717">
      <pivotArea dataOnly="0" labelOnly="1" outline="0" axis="axisValues" fieldPosition="0"/>
    </format>
    <format dxfId="716">
      <pivotArea type="all" dataOnly="0" outline="0" fieldPosition="0"/>
    </format>
    <format dxfId="715">
      <pivotArea outline="0" collapsedLevelsAreSubtotals="1" fieldPosition="0"/>
    </format>
    <format dxfId="714">
      <pivotArea field="7" type="button" dataOnly="0" labelOnly="1" outline="0" axis="axisRow" fieldPosition="0"/>
    </format>
    <format dxfId="713">
      <pivotArea dataOnly="0" labelOnly="1" outline="0" axis="axisValues" fieldPosition="0"/>
    </format>
    <format dxfId="712">
      <pivotArea dataOnly="0" labelOnly="1" grandRow="1" outline="0" fieldPosition="0"/>
    </format>
    <format dxfId="711">
      <pivotArea dataOnly="0" labelOnly="1" outline="0" axis="axisValues" fieldPosition="0"/>
    </format>
    <format dxfId="710">
      <pivotArea outline="0" collapsedLevelsAreSubtotals="1" fieldPosition="0"/>
    </format>
    <format dxfId="7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0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2"/>
        <item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5"/>
        <item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5">
      <pivotArea type="all" dataOnly="0" outline="0" fieldPosition="0"/>
    </format>
    <format dxfId="784">
      <pivotArea field="7" type="button" dataOnly="0" labelOnly="1" outline="0" axis="axisRow" fieldPosition="0"/>
    </format>
    <format dxfId="783">
      <pivotArea dataOnly="0" labelOnly="1" grandRow="1" outline="0" fieldPosition="0"/>
    </format>
    <format dxfId="782">
      <pivotArea type="all" dataOnly="0" outline="0" fieldPosition="0"/>
    </format>
    <format dxfId="781">
      <pivotArea field="7" type="button" dataOnly="0" labelOnly="1" outline="0" axis="axisRow" fieldPosition="0"/>
    </format>
    <format dxfId="780">
      <pivotArea dataOnly="0" labelOnly="1" grandRow="1" outline="0" fieldPosition="0"/>
    </format>
    <format dxfId="779">
      <pivotArea type="all" dataOnly="0" outline="0" fieldPosition="0"/>
    </format>
    <format dxfId="778">
      <pivotArea outline="0" collapsedLevelsAreSubtotals="1" fieldPosition="0"/>
    </format>
    <format dxfId="777">
      <pivotArea field="7" type="button" dataOnly="0" labelOnly="1" outline="0" axis="axisRow" fieldPosition="0"/>
    </format>
    <format dxfId="776">
      <pivotArea dataOnly="0" labelOnly="1" outline="0" axis="axisValues" fieldPosition="0"/>
    </format>
    <format dxfId="775">
      <pivotArea dataOnly="0" labelOnly="1" grandRow="1" outline="0" fieldPosition="0"/>
    </format>
    <format dxfId="774">
      <pivotArea dataOnly="0" labelOnly="1" outline="0" axis="axisValues" fieldPosition="0"/>
    </format>
    <format dxfId="773">
      <pivotArea type="all" dataOnly="0" outline="0" fieldPosition="0"/>
    </format>
    <format dxfId="772">
      <pivotArea outline="0" collapsedLevelsAreSubtotals="1" fieldPosition="0"/>
    </format>
    <format dxfId="771">
      <pivotArea field="7" type="button" dataOnly="0" labelOnly="1" outline="0" axis="axisRow" fieldPosition="0"/>
    </format>
    <format dxfId="770">
      <pivotArea dataOnly="0" labelOnly="1" outline="0" axis="axisValues" fieldPosition="0"/>
    </format>
    <format dxfId="769">
      <pivotArea dataOnly="0" labelOnly="1" grandRow="1" outline="0" fieldPosition="0"/>
    </format>
    <format dxfId="768">
      <pivotArea dataOnly="0" labelOnly="1" outline="0" axis="axisValues" fieldPosition="0"/>
    </format>
    <format dxfId="767">
      <pivotArea type="all" dataOnly="0" outline="0" fieldPosition="0"/>
    </format>
    <format dxfId="766">
      <pivotArea outline="0" collapsedLevelsAreSubtotals="1" fieldPosition="0"/>
    </format>
    <format dxfId="765">
      <pivotArea field="7" type="button" dataOnly="0" labelOnly="1" outline="0" axis="axisRow" fieldPosition="0"/>
    </format>
    <format dxfId="764">
      <pivotArea dataOnly="0" labelOnly="1" outline="0" axis="axisValues" fieldPosition="0"/>
    </format>
    <format dxfId="763">
      <pivotArea dataOnly="0" labelOnly="1" grandRow="1" outline="0" fieldPosition="0"/>
    </format>
    <format dxfId="762">
      <pivotArea dataOnly="0" labelOnly="1" outline="0" axis="axisValues" fieldPosition="0"/>
    </format>
    <format dxfId="761">
      <pivotArea type="all" dataOnly="0" outline="0" fieldPosition="0"/>
    </format>
    <format dxfId="760">
      <pivotArea outline="0" collapsedLevelsAreSubtotals="1" fieldPosition="0"/>
    </format>
    <format dxfId="759">
      <pivotArea field="7" type="button" dataOnly="0" labelOnly="1" outline="0" axis="axisRow" fieldPosition="0"/>
    </format>
    <format dxfId="758">
      <pivotArea dataOnly="0" labelOnly="1" outline="0" axis="axisValues" fieldPosition="0"/>
    </format>
    <format dxfId="757">
      <pivotArea dataOnly="0" labelOnly="1" grandRow="1" outline="0" fieldPosition="0"/>
    </format>
    <format dxfId="756">
      <pivotArea dataOnly="0" labelOnly="1" outline="0" axis="axisValues" fieldPosition="0"/>
    </format>
    <format dxfId="755">
      <pivotArea type="all" dataOnly="0" outline="0" fieldPosition="0"/>
    </format>
    <format dxfId="754">
      <pivotArea outline="0" collapsedLevelsAreSubtotals="1" fieldPosition="0"/>
    </format>
    <format dxfId="753">
      <pivotArea field="7" type="button" dataOnly="0" labelOnly="1" outline="0" axis="axisRow" fieldPosition="0"/>
    </format>
    <format dxfId="752">
      <pivotArea dataOnly="0" labelOnly="1" outline="0" axis="axisValues" fieldPosition="0"/>
    </format>
    <format dxfId="751">
      <pivotArea dataOnly="0" labelOnly="1" grandRow="1" outline="0" fieldPosition="0"/>
    </format>
    <format dxfId="750">
      <pivotArea dataOnly="0" labelOnly="1" outline="0" axis="axisValues" fieldPosition="0"/>
    </format>
    <format dxfId="749">
      <pivotArea outline="0" collapsedLevelsAreSubtotals="1" fieldPosition="0"/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axis="axisRow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4">
      <pivotArea type="all" dataOnly="0" outline="0" fieldPosition="0"/>
    </format>
    <format dxfId="823">
      <pivotArea field="7" type="button" dataOnly="0" labelOnly="1" outline="0"/>
    </format>
    <format dxfId="822">
      <pivotArea dataOnly="0" labelOnly="1" grandRow="1" outline="0" fieldPosition="0"/>
    </format>
    <format dxfId="821">
      <pivotArea type="all" dataOnly="0" outline="0" fieldPosition="0"/>
    </format>
    <format dxfId="820">
      <pivotArea field="7" type="button" dataOnly="0" labelOnly="1" outline="0"/>
    </format>
    <format dxfId="819">
      <pivotArea dataOnly="0" labelOnly="1" grandRow="1" outline="0" fieldPosition="0"/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7" type="button" dataOnly="0" labelOnly="1" outline="0"/>
    </format>
    <format dxfId="815">
      <pivotArea dataOnly="0" labelOnly="1" outline="0" axis="axisValues" fieldPosition="0"/>
    </format>
    <format dxfId="814">
      <pivotArea dataOnly="0" labelOnly="1" grandRow="1" outline="0" fieldPosition="0"/>
    </format>
    <format dxfId="813">
      <pivotArea dataOnly="0" labelOnly="1" outline="0" axis="axisValues" fieldPosition="0"/>
    </format>
    <format dxfId="812">
      <pivotArea type="all" dataOnly="0" outline="0" fieldPosition="0"/>
    </format>
    <format dxfId="811">
      <pivotArea outline="0" collapsedLevelsAreSubtotals="1" fieldPosition="0"/>
    </format>
    <format dxfId="810">
      <pivotArea field="7" type="button" dataOnly="0" labelOnly="1" outline="0"/>
    </format>
    <format dxfId="809">
      <pivotArea dataOnly="0" labelOnly="1" outline="0" axis="axisValues" fieldPosition="0"/>
    </format>
    <format dxfId="808">
      <pivotArea dataOnly="0" labelOnly="1" grandRow="1" outline="0" fieldPosition="0"/>
    </format>
    <format dxfId="807">
      <pivotArea dataOnly="0" labelOnly="1" outline="0" axis="axisValues" fieldPosition="0"/>
    </format>
    <format dxfId="806">
      <pivotArea type="all" dataOnly="0" outline="0" fieldPosition="0"/>
    </format>
    <format dxfId="805">
      <pivotArea outline="0" collapsedLevelsAreSubtotals="1" fieldPosition="0"/>
    </format>
    <format dxfId="804">
      <pivotArea field="7" type="button" dataOnly="0" labelOnly="1" outline="0"/>
    </format>
    <format dxfId="803">
      <pivotArea dataOnly="0" labelOnly="1" outline="0" axis="axisValues" fieldPosition="0"/>
    </format>
    <format dxfId="802">
      <pivotArea dataOnly="0" labelOnly="1" grandRow="1" outline="0" fieldPosition="0"/>
    </format>
    <format dxfId="801">
      <pivotArea dataOnly="0" labelOnly="1" outline="0" axis="axisValues" fieldPosition="0"/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7" type="button" dataOnly="0" labelOnly="1" outline="0"/>
    </format>
    <format dxfId="797">
      <pivotArea dataOnly="0" labelOnly="1" outline="0" axis="axisValues" fieldPosition="0"/>
    </format>
    <format dxfId="796">
      <pivotArea dataOnly="0" labelOnly="1" grandRow="1" outline="0" fieldPosition="0"/>
    </format>
    <format dxfId="795">
      <pivotArea dataOnly="0" labelOnly="1" outline="0" axis="axisValues" fieldPosition="0"/>
    </format>
    <format dxfId="794">
      <pivotArea type="all" dataOnly="0" outline="0" fieldPosition="0"/>
    </format>
    <format dxfId="793">
      <pivotArea outline="0" collapsedLevelsAreSubtotals="1" fieldPosition="0"/>
    </format>
    <format dxfId="792">
      <pivotArea field="7" type="button" dataOnly="0" labelOnly="1" outline="0"/>
    </format>
    <format dxfId="791">
      <pivotArea dataOnly="0" labelOnly="1" outline="0" axis="axisValues" fieldPosition="0"/>
    </format>
    <format dxfId="790">
      <pivotArea dataOnly="0" labelOnly="1" grandRow="1" outline="0" fieldPosition="0"/>
    </format>
    <format dxfId="789">
      <pivotArea dataOnly="0" labelOnly="1" outline="0" axis="axisValues" fieldPosition="0"/>
    </format>
    <format dxfId="788">
      <pivotArea outline="0" collapsedLevelsAreSubtotals="1" fieldPosition="0"/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5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555">
      <pivotArea type="all" dataOnly="0" outline="0" fieldPosition="0"/>
    </format>
    <format dxfId="554">
      <pivotArea field="7" type="button" dataOnly="0" labelOnly="1" outline="0" axis="axisPage" fieldPosition="0"/>
    </format>
    <format dxfId="553">
      <pivotArea dataOnly="0" labelOnly="1" grandRow="1" outline="0" fieldPosition="0"/>
    </format>
    <format dxfId="552">
      <pivotArea type="all" dataOnly="0" outline="0" fieldPosition="0"/>
    </format>
    <format dxfId="551">
      <pivotArea field="7" type="button" dataOnly="0" labelOnly="1" outline="0" axis="axisPage" fieldPosition="0"/>
    </format>
    <format dxfId="550">
      <pivotArea dataOnly="0" labelOnly="1" grandRow="1" outline="0" fieldPosition="0"/>
    </format>
    <format dxfId="549">
      <pivotArea type="all" dataOnly="0" outline="0" fieldPosition="0"/>
    </format>
    <format dxfId="548">
      <pivotArea outline="0" collapsedLevelsAreSubtotals="1" fieldPosition="0"/>
    </format>
    <format dxfId="547">
      <pivotArea field="7" type="button" dataOnly="0" labelOnly="1" outline="0" axis="axisPage" fieldPosition="0"/>
    </format>
    <format dxfId="546">
      <pivotArea dataOnly="0" labelOnly="1" outline="0" axis="axisValues" fieldPosition="0"/>
    </format>
    <format dxfId="545">
      <pivotArea dataOnly="0" labelOnly="1" grandRow="1" outline="0" fieldPosition="0"/>
    </format>
    <format dxfId="544">
      <pivotArea dataOnly="0" labelOnly="1" outline="0" axis="axisValues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7" type="button" dataOnly="0" labelOnly="1" outline="0" axis="axisPage" fieldPosition="0"/>
    </format>
    <format dxfId="540">
      <pivotArea dataOnly="0" labelOnly="1" outline="0" axis="axisValues" fieldPosition="0"/>
    </format>
    <format dxfId="539">
      <pivotArea dataOnly="0" labelOnly="1" grandRow="1" outline="0" fieldPosition="0"/>
    </format>
    <format dxfId="538">
      <pivotArea dataOnly="0" labelOnly="1" outline="0" axis="axisValues" fieldPosition="0"/>
    </format>
    <format dxfId="537">
      <pivotArea type="all" dataOnly="0" outline="0" fieldPosition="0"/>
    </format>
    <format dxfId="536">
      <pivotArea outline="0" collapsedLevelsAreSubtotals="1" fieldPosition="0"/>
    </format>
    <format dxfId="535">
      <pivotArea field="7" type="button" dataOnly="0" labelOnly="1" outline="0" axis="axisPage" fieldPosition="0"/>
    </format>
    <format dxfId="534">
      <pivotArea dataOnly="0" labelOnly="1" outline="0" axis="axisValues" fieldPosition="0"/>
    </format>
    <format dxfId="533">
      <pivotArea dataOnly="0" labelOnly="1" grandRow="1" outline="0" fieldPosition="0"/>
    </format>
    <format dxfId="532">
      <pivotArea dataOnly="0" labelOnly="1" outline="0" axis="axisValues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7" type="button" dataOnly="0" labelOnly="1" outline="0" axis="axisPage" fieldPosition="0"/>
    </format>
    <format dxfId="528">
      <pivotArea dataOnly="0" labelOnly="1" outline="0" axis="axisValues" fieldPosition="0"/>
    </format>
    <format dxfId="527">
      <pivotArea dataOnly="0" labelOnly="1" grandRow="1" outline="0" fieldPosition="0"/>
    </format>
    <format dxfId="526">
      <pivotArea dataOnly="0" labelOnly="1" outline="0" axis="axisValues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field="7" type="button" dataOnly="0" labelOnly="1" outline="0" axis="axisPage" fieldPosition="0"/>
    </format>
    <format dxfId="522">
      <pivotArea dataOnly="0" labelOnly="1" outline="0" axis="axisValues" fieldPosition="0"/>
    </format>
    <format dxfId="521">
      <pivotArea dataOnly="0" labelOnly="1" grandRow="1" outline="0" fieldPosition="0"/>
    </format>
    <format dxfId="520">
      <pivotArea dataOnly="0" labelOnly="1" outline="0" axis="axisValues" fieldPosition="0"/>
    </format>
    <format dxfId="519">
      <pivotArea outline="0" collapsedLevelsAreSubtotals="1" fieldPosition="0"/>
    </format>
    <format dxfId="5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5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axis="axisRow" showAll="0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default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02">
      <pivotArea type="all" dataOnly="0" outline="0" fieldPosition="0"/>
    </format>
    <format dxfId="601">
      <pivotArea field="7" type="button" dataOnly="0" labelOnly="1" outline="0"/>
    </format>
    <format dxfId="600">
      <pivotArea dataOnly="0" labelOnly="1" grandRow="1" outline="0" fieldPosition="0"/>
    </format>
    <format dxfId="599">
      <pivotArea type="all" dataOnly="0" outline="0" fieldPosition="0"/>
    </format>
    <format dxfId="598">
      <pivotArea field="7" type="button" dataOnly="0" labelOnly="1" outline="0"/>
    </format>
    <format dxfId="597">
      <pivotArea dataOnly="0" labelOnly="1" grandRow="1" outline="0" fieldPosition="0"/>
    </format>
    <format dxfId="596">
      <pivotArea type="all" dataOnly="0" outline="0" fieldPosition="0"/>
    </format>
    <format dxfId="595">
      <pivotArea outline="0" collapsedLevelsAreSubtotals="1" fieldPosition="0"/>
    </format>
    <format dxfId="594">
      <pivotArea field="7" type="button" dataOnly="0" labelOnly="1" outline="0"/>
    </format>
    <format dxfId="593">
      <pivotArea dataOnly="0" labelOnly="1" outline="0" axis="axisValues" fieldPosition="0"/>
    </format>
    <format dxfId="592">
      <pivotArea dataOnly="0" labelOnly="1" grandRow="1" outline="0" fieldPosition="0"/>
    </format>
    <format dxfId="591">
      <pivotArea dataOnly="0" labelOnly="1" outline="0" axis="axisValues" fieldPosition="0"/>
    </format>
    <format dxfId="590">
      <pivotArea type="all" dataOnly="0" outline="0" fieldPosition="0"/>
    </format>
    <format dxfId="589">
      <pivotArea outline="0" collapsedLevelsAreSubtotals="1" fieldPosition="0"/>
    </format>
    <format dxfId="588">
      <pivotArea field="7" type="button" dataOnly="0" labelOnly="1" outline="0"/>
    </format>
    <format dxfId="587">
      <pivotArea dataOnly="0" labelOnly="1" outline="0" axis="axisValues" fieldPosition="0"/>
    </format>
    <format dxfId="586">
      <pivotArea dataOnly="0" labelOnly="1" grandRow="1" outline="0" fieldPosition="0"/>
    </format>
    <format dxfId="585">
      <pivotArea dataOnly="0" labelOnly="1" outline="0" axis="axisValues" fieldPosition="0"/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7" type="button" dataOnly="0" labelOnly="1" outline="0"/>
    </format>
    <format dxfId="581">
      <pivotArea dataOnly="0" labelOnly="1" outline="0" axis="axisValues" fieldPosition="0"/>
    </format>
    <format dxfId="580">
      <pivotArea dataOnly="0" labelOnly="1" grandRow="1" outline="0" fieldPosition="0"/>
    </format>
    <format dxfId="579">
      <pivotArea dataOnly="0" labelOnly="1" outline="0" axis="axisValues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7" type="button" dataOnly="0" labelOnly="1" outline="0"/>
    </format>
    <format dxfId="575">
      <pivotArea dataOnly="0" labelOnly="1" outline="0" axis="axisValues" fieldPosition="0"/>
    </format>
    <format dxfId="574">
      <pivotArea dataOnly="0" labelOnly="1" grandRow="1" outline="0" fieldPosition="0"/>
    </format>
    <format dxfId="573">
      <pivotArea dataOnly="0" labelOnly="1" outline="0" axis="axisValues" fieldPosition="0"/>
    </format>
    <format dxfId="572">
      <pivotArea type="all" dataOnly="0" outline="0" fieldPosition="0"/>
    </format>
    <format dxfId="571">
      <pivotArea outline="0" collapsedLevelsAreSubtotals="1" fieldPosition="0"/>
    </format>
    <format dxfId="570">
      <pivotArea field="7" type="button" dataOnly="0" labelOnly="1" outline="0"/>
    </format>
    <format dxfId="569">
      <pivotArea dataOnly="0" labelOnly="1" outline="0" axis="axisValues" fieldPosition="0"/>
    </format>
    <format dxfId="568">
      <pivotArea dataOnly="0" labelOnly="1" grandRow="1" outline="0" fieldPosition="0"/>
    </format>
    <format dxfId="567">
      <pivotArea dataOnly="0" labelOnly="1" outline="0" axis="axisValues" fieldPosition="0"/>
    </format>
    <format dxfId="566">
      <pivotArea outline="0" collapsedLevelsAreSubtotals="1" fieldPosition="0"/>
    </format>
    <format dxfId="565">
      <pivotArea type="all" dataOnly="0" outline="0" fieldPosition="0"/>
    </format>
    <format dxfId="564">
      <pivotArea outline="0" collapsedLevelsAreSubtotals="1" fieldPosition="0"/>
    </format>
    <format dxfId="563">
      <pivotArea type="origin" dataOnly="0" labelOnly="1" outline="0" fieldPosition="0"/>
    </format>
    <format dxfId="562">
      <pivotArea field="7" type="button" dataOnly="0" labelOnly="1" outline="0"/>
    </format>
    <format dxfId="561">
      <pivotArea field="-2" type="button" dataOnly="0" labelOnly="1" outline="0" axis="axisCol" fieldPosition="0"/>
    </format>
    <format dxfId="560">
      <pivotArea type="topRight" dataOnly="0" labelOnly="1" outline="0" fieldPosition="0"/>
    </format>
    <format dxfId="559">
      <pivotArea field="16" type="button" dataOnly="0" labelOnly="1" outline="0"/>
    </format>
    <format dxfId="558">
      <pivotArea dataOnly="0" labelOnly="1" grandRow="1" outline="0" fieldPosition="0"/>
    </format>
    <format dxfId="557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56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5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dataField="1"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70">
      <pivotArea type="all" dataOnly="0" outline="0" fieldPosition="0"/>
    </format>
    <format dxfId="669">
      <pivotArea field="7" type="button" dataOnly="0" labelOnly="1" outline="0" axis="axisCol" fieldPosition="0"/>
    </format>
    <format dxfId="668">
      <pivotArea dataOnly="0" labelOnly="1" grandRow="1" outline="0" fieldPosition="0"/>
    </format>
    <format dxfId="667">
      <pivotArea type="all" dataOnly="0" outline="0" fieldPosition="0"/>
    </format>
    <format dxfId="666">
      <pivotArea field="7" type="button" dataOnly="0" labelOnly="1" outline="0" axis="axisCol" fieldPosition="0"/>
    </format>
    <format dxfId="665">
      <pivotArea dataOnly="0" labelOnly="1" grandRow="1" outline="0" fieldPosition="0"/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7" type="button" dataOnly="0" labelOnly="1" outline="0" axis="axisCol" fieldPosition="0"/>
    </format>
    <format dxfId="661">
      <pivotArea dataOnly="0" labelOnly="1" outline="0" axis="axisValues" fieldPosition="0"/>
    </format>
    <format dxfId="660">
      <pivotArea dataOnly="0" labelOnly="1" grandRow="1" outline="0" fieldPosition="0"/>
    </format>
    <format dxfId="659">
      <pivotArea dataOnly="0" labelOnly="1" outline="0" axis="axisValues" fieldPosition="0"/>
    </format>
    <format dxfId="658">
      <pivotArea type="all" dataOnly="0" outline="0" fieldPosition="0"/>
    </format>
    <format dxfId="657">
      <pivotArea outline="0" collapsedLevelsAreSubtotals="1" fieldPosition="0"/>
    </format>
    <format dxfId="656">
      <pivotArea field="7" type="button" dataOnly="0" labelOnly="1" outline="0" axis="axisCol" fieldPosition="0"/>
    </format>
    <format dxfId="655">
      <pivotArea dataOnly="0" labelOnly="1" outline="0" axis="axisValues" fieldPosition="0"/>
    </format>
    <format dxfId="654">
      <pivotArea dataOnly="0" labelOnly="1" grandRow="1" outline="0" fieldPosition="0"/>
    </format>
    <format dxfId="653">
      <pivotArea dataOnly="0" labelOnly="1" outline="0" axis="axisValues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7" type="button" dataOnly="0" labelOnly="1" outline="0" axis="axisCol" fieldPosition="0"/>
    </format>
    <format dxfId="649">
      <pivotArea dataOnly="0" labelOnly="1" outline="0" axis="axisValues" fieldPosition="0"/>
    </format>
    <format dxfId="648">
      <pivotArea dataOnly="0" labelOnly="1" grandRow="1" outline="0" fieldPosition="0"/>
    </format>
    <format dxfId="647">
      <pivotArea dataOnly="0" labelOnly="1" outline="0" axis="axisValues" fieldPosition="0"/>
    </format>
    <format dxfId="646">
      <pivotArea type="all" dataOnly="0" outline="0" fieldPosition="0"/>
    </format>
    <format dxfId="645">
      <pivotArea outline="0" collapsedLevelsAreSubtotals="1" fieldPosition="0"/>
    </format>
    <format dxfId="644">
      <pivotArea field="7" type="button" dataOnly="0" labelOnly="1" outline="0" axis="axisCol" fieldPosition="0"/>
    </format>
    <format dxfId="643">
      <pivotArea dataOnly="0" labelOnly="1" outline="0" axis="axisValues" fieldPosition="0"/>
    </format>
    <format dxfId="642">
      <pivotArea dataOnly="0" labelOnly="1" grandRow="1" outline="0" fieldPosition="0"/>
    </format>
    <format dxfId="641">
      <pivotArea dataOnly="0" labelOnly="1" outline="0" axis="axisValues" fieldPosition="0"/>
    </format>
    <format dxfId="640">
      <pivotArea type="all" dataOnly="0" outline="0" fieldPosition="0"/>
    </format>
    <format dxfId="639">
      <pivotArea outline="0" collapsedLevelsAreSubtotals="1" fieldPosition="0"/>
    </format>
    <format dxfId="638">
      <pivotArea field="7" type="button" dataOnly="0" labelOnly="1" outline="0" axis="axisCol" fieldPosition="0"/>
    </format>
    <format dxfId="637">
      <pivotArea dataOnly="0" labelOnly="1" outline="0" axis="axisValues" fieldPosition="0"/>
    </format>
    <format dxfId="636">
      <pivotArea dataOnly="0" labelOnly="1" grandRow="1" outline="0" fieldPosition="0"/>
    </format>
    <format dxfId="635">
      <pivotArea dataOnly="0" labelOnly="1" outline="0" axis="axisValues" fieldPosition="0"/>
    </format>
    <format dxfId="634">
      <pivotArea outline="0" collapsedLevelsAreSubtotals="1" fieldPosition="0"/>
    </format>
    <format dxfId="63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2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630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62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628">
      <pivotArea dataOnly="0" labelOnly="1" fieldPosition="0">
        <references count="1">
          <reference field="16" count="1">
            <x v="352"/>
          </reference>
        </references>
      </pivotArea>
    </format>
    <format dxfId="62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626">
      <pivotArea dataOnly="0" labelOnly="1" fieldPosition="0">
        <references count="1">
          <reference field="16" count="1">
            <x v="433"/>
          </reference>
        </references>
      </pivotArea>
    </format>
    <format dxfId="62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624">
      <pivotArea dataOnly="0" labelOnly="1" fieldPosition="0">
        <references count="1">
          <reference field="16" count="1">
            <x v="448"/>
          </reference>
        </references>
      </pivotArea>
    </format>
    <format dxfId="62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622">
      <pivotArea dataOnly="0" labelOnly="1" fieldPosition="0">
        <references count="1">
          <reference field="16" count="1">
            <x v="104"/>
          </reference>
        </references>
      </pivotArea>
    </format>
    <format dxfId="62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620">
      <pivotArea dataOnly="0" labelOnly="1" fieldPosition="0">
        <references count="1">
          <reference field="16" count="1">
            <x v="68"/>
          </reference>
        </references>
      </pivotArea>
    </format>
    <format dxfId="61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618">
      <pivotArea dataOnly="0" labelOnly="1" fieldPosition="0">
        <references count="1">
          <reference field="16" count="1">
            <x v="409"/>
          </reference>
        </references>
      </pivotArea>
    </format>
    <format dxfId="617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616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615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614">
      <pivotArea type="all" dataOnly="0" outline="0" fieldPosition="0"/>
    </format>
    <format dxfId="613">
      <pivotArea outline="0" collapsedLevelsAreSubtotals="1" fieldPosition="0"/>
    </format>
    <format dxfId="612">
      <pivotArea type="origin" dataOnly="0" labelOnly="1" outline="0" fieldPosition="0"/>
    </format>
    <format dxfId="611">
      <pivotArea field="7" type="button" dataOnly="0" labelOnly="1" outline="0" axis="axisCol" fieldPosition="0"/>
    </format>
    <format dxfId="610">
      <pivotArea field="-2" type="button" dataOnly="0" labelOnly="1" outline="0" axis="axisCol" fieldPosition="1"/>
    </format>
    <format dxfId="609">
      <pivotArea type="topRight" dataOnly="0" labelOnly="1" outline="0" fieldPosition="0"/>
    </format>
    <format dxfId="608">
      <pivotArea field="16" type="button" dataOnly="0" labelOnly="1" outline="0" axis="axisRow" fieldPosition="0"/>
    </format>
    <format dxfId="607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606">
      <pivotArea dataOnly="0" labelOnly="1" grandRow="1" outline="0" fieldPosition="0"/>
    </format>
    <format dxfId="605">
      <pivotArea dataOnly="0" labelOnly="1" fieldPosition="0">
        <references count="1">
          <reference field="7" count="0"/>
        </references>
      </pivotArea>
    </format>
    <format dxfId="6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6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385">
      <pivotArea outline="0" collapsedLevelsAreSubtotals="1" fieldPosition="0"/>
    </format>
    <format dxfId="384">
      <pivotArea type="all" dataOnly="0" outline="0" fieldPosition="0"/>
    </format>
    <format dxfId="383">
      <pivotArea outline="0" collapsedLevelsAreSubtotals="1" fieldPosition="0"/>
    </format>
    <format dxfId="382">
      <pivotArea field="1" type="button" dataOnly="0" labelOnly="1" outline="0" axis="axisRow" fieldPosition="0"/>
    </format>
    <format dxfId="381">
      <pivotArea dataOnly="0" labelOnly="1" outline="0" axis="axisValues" fieldPosition="0"/>
    </format>
    <format dxfId="380">
      <pivotArea dataOnly="0" labelOnly="1" fieldPosition="0">
        <references count="1">
          <reference field="1" count="0"/>
        </references>
      </pivotArea>
    </format>
    <format dxfId="379">
      <pivotArea dataOnly="0" labelOnly="1" grandRow="1" outline="0" fieldPosition="0"/>
    </format>
    <format dxfId="378">
      <pivotArea dataOnly="0" labelOnly="1" outline="0" axis="axisValues" fieldPosition="0"/>
    </format>
    <format dxfId="377">
      <pivotArea type="all" dataOnly="0" outline="0" fieldPosition="0"/>
    </format>
    <format dxfId="376">
      <pivotArea outline="0" collapsedLevelsAreSubtotals="1" fieldPosition="0"/>
    </format>
    <format dxfId="375">
      <pivotArea field="1" type="button" dataOnly="0" labelOnly="1" outline="0" axis="axisRow" fieldPosition="0"/>
    </format>
    <format dxfId="374">
      <pivotArea dataOnly="0" labelOnly="1" outline="0" axis="axisValues" fieldPosition="0"/>
    </format>
    <format dxfId="373">
      <pivotArea dataOnly="0" labelOnly="1" fieldPosition="0">
        <references count="1">
          <reference field="1" count="0"/>
        </references>
      </pivotArea>
    </format>
    <format dxfId="372">
      <pivotArea dataOnly="0" labelOnly="1" grandRow="1" outline="0" fieldPosition="0"/>
    </format>
    <format dxfId="371">
      <pivotArea dataOnly="0" labelOnly="1" outline="0" axis="axisValues" fieldPosition="0"/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field="1" type="button" dataOnly="0" labelOnly="1" outline="0" axis="axisRow" fieldPosition="0"/>
    </format>
    <format dxfId="367">
      <pivotArea dataOnly="0" labelOnly="1" outline="0" axis="axisValues" fieldPosition="0"/>
    </format>
    <format dxfId="366">
      <pivotArea dataOnly="0" labelOnly="1" fieldPosition="0">
        <references count="1">
          <reference field="1" count="0"/>
        </references>
      </pivotArea>
    </format>
    <format dxfId="365">
      <pivotArea dataOnly="0" labelOnly="1" grandRow="1" outline="0" fieldPosition="0"/>
    </format>
    <format dxfId="364">
      <pivotArea dataOnly="0" labelOnly="1" outline="0" axis="axisValues" fieldPosition="0"/>
    </format>
    <format dxfId="363">
      <pivotArea type="all" dataOnly="0" outline="0" fieldPosition="0"/>
    </format>
    <format dxfId="362">
      <pivotArea outline="0" collapsedLevelsAreSubtotals="1" fieldPosition="0"/>
    </format>
    <format dxfId="361">
      <pivotArea field="1" type="button" dataOnly="0" labelOnly="1" outline="0" axis="axisRow" fieldPosition="0"/>
    </format>
    <format dxfId="360">
      <pivotArea dataOnly="0" labelOnly="1" outline="0" axis="axisValues" fieldPosition="0"/>
    </format>
    <format dxfId="359">
      <pivotArea dataOnly="0" labelOnly="1" fieldPosition="0">
        <references count="1">
          <reference field="1" count="0"/>
        </references>
      </pivotArea>
    </format>
    <format dxfId="358">
      <pivotArea dataOnly="0" labelOnly="1" grandRow="1" outline="0" fieldPosition="0"/>
    </format>
    <format dxfId="357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dataOnly="0" labelOnly="1" grandRow="1" outline="0" fieldPosition="0"/>
    </format>
    <format dxfId="414">
      <pivotArea dataOnly="0" labelOnly="1" outline="0" axis="axisValues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dataOnly="0" labelOnly="1" outline="0" axis="axisValues" fieldPosition="0"/>
    </format>
    <format dxfId="410">
      <pivotArea dataOnly="0" labelOnly="1" grandRow="1" outline="0" fieldPosition="0"/>
    </format>
    <format dxfId="409">
      <pivotArea dataOnly="0" labelOnly="1" outline="0" axis="axisValues" fieldPosition="0"/>
    </format>
    <format dxfId="408">
      <pivotArea outline="0" collapsedLevelsAreSubtotals="1" fieldPosition="0"/>
    </format>
    <format dxfId="407">
      <pivotArea outline="0" collapsedLevelsAreSubtotals="1" fieldPosition="0"/>
    </format>
    <format dxfId="406">
      <pivotArea outline="0" collapsedLevelsAreSubtotals="1" fieldPosition="0"/>
    </format>
    <format dxfId="4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0" type="button" dataOnly="0" labelOnly="1" outline="0" axis="axisRow" fieldPosition="0"/>
    </format>
    <format dxfId="400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399">
      <pivotArea dataOnly="0" labelOnly="1" grandRow="1" outline="0" fieldPosition="0"/>
    </format>
    <format dxfId="398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397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396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3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4">
      <pivotArea type="all" dataOnly="0" outline="0" fieldPosition="0"/>
    </format>
    <format dxfId="393">
      <pivotArea outline="0" collapsedLevelsAreSubtotals="1" fieldPosition="0"/>
    </format>
    <format dxfId="392">
      <pivotArea field="0" type="button" dataOnly="0" labelOnly="1" outline="0" axis="axisRow" fieldPosition="0"/>
    </format>
    <format dxfId="391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390">
      <pivotArea dataOnly="0" labelOnly="1" grandRow="1" outline="0" fieldPosition="0"/>
    </format>
    <format dxfId="389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388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387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3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44">
      <pivotArea outline="0" collapsedLevelsAreSubtotals="1" fieldPosition="0"/>
    </format>
    <format dxfId="443">
      <pivotArea type="all" dataOnly="0" outline="0" fieldPosition="0"/>
    </format>
    <format dxfId="442">
      <pivotArea outline="0" collapsedLevelsAreSubtotals="1" fieldPosition="0"/>
    </format>
    <format dxfId="441">
      <pivotArea dataOnly="0" labelOnly="1" outline="0" axis="axisValues" fieldPosition="0"/>
    </format>
    <format dxfId="440">
      <pivotArea dataOnly="0" labelOnly="1" grandRow="1" outline="0" fieldPosition="0"/>
    </format>
    <format dxfId="439">
      <pivotArea dataOnly="0" labelOnly="1" outline="0" axis="axisValues" fieldPosition="0"/>
    </format>
    <format dxfId="438">
      <pivotArea type="all" dataOnly="0" outline="0" fieldPosition="0"/>
    </format>
    <format dxfId="437">
      <pivotArea outline="0" collapsedLevelsAreSubtotals="1" fieldPosition="0"/>
    </format>
    <format dxfId="436">
      <pivotArea dataOnly="0" labelOnly="1" outline="0" axis="axisValues" fieldPosition="0"/>
    </format>
    <format dxfId="435">
      <pivotArea dataOnly="0" labelOnly="1" grandRow="1" outline="0" fieldPosition="0"/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field="1" type="button" dataOnly="0" labelOnly="1" outline="0" axis="axisRow" fieldPosition="0"/>
    </format>
    <format dxfId="430">
      <pivotArea dataOnly="0" labelOnly="1" outline="0" axis="axisValues" fieldPosition="0"/>
    </format>
    <format dxfId="429">
      <pivotArea dataOnly="0" labelOnly="1" fieldPosition="0">
        <references count="1">
          <reference field="1" count="0"/>
        </references>
      </pivotArea>
    </format>
    <format dxfId="428">
      <pivotArea dataOnly="0" labelOnly="1" grandRow="1" outline="0" fieldPosition="0"/>
    </format>
    <format dxfId="427">
      <pivotArea dataOnly="0" labelOnly="1" outline="0" axis="axisValues" fieldPosition="0"/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1" type="button" dataOnly="0" labelOnly="1" outline="0" axis="axisRow" fieldPosition="0"/>
    </format>
    <format dxfId="423">
      <pivotArea dataOnly="0" labelOnly="1" outline="0" axis="axisValues" fieldPosition="0"/>
    </format>
    <format dxfId="422">
      <pivotArea dataOnly="0" labelOnly="1" fieldPosition="0">
        <references count="1">
          <reference field="1" count="0"/>
        </references>
      </pivotArea>
    </format>
    <format dxfId="421">
      <pivotArea dataOnly="0" labelOnly="1" grandRow="1" outline="0" fieldPosition="0"/>
    </format>
    <format dxfId="420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61">
      <pivotArea outline="0" collapsedLevelsAreSubtotals="1" fieldPosition="0"/>
    </format>
    <format dxfId="460">
      <pivotArea type="all" dataOnly="0" outline="0" fieldPosition="0"/>
    </format>
    <format dxfId="459">
      <pivotArea outline="0" collapsedLevelsAreSubtotals="1" fieldPosition="0"/>
    </format>
    <format dxfId="458">
      <pivotArea field="0" type="button" dataOnly="0" labelOnly="1" outline="0" axis="axisRow" fieldPosition="0"/>
    </format>
    <format dxfId="457">
      <pivotArea dataOnly="0" labelOnly="1" outline="0" axis="axisValues" fieldPosition="0"/>
    </format>
    <format dxfId="456">
      <pivotArea dataOnly="0" labelOnly="1" fieldPosition="0">
        <references count="1">
          <reference field="0" count="0"/>
        </references>
      </pivotArea>
    </format>
    <format dxfId="455">
      <pivotArea dataOnly="0" labelOnly="1" grandRow="1" outline="0" fieldPosition="0"/>
    </format>
    <format dxfId="454">
      <pivotArea dataOnly="0" labelOnly="1" fieldPosition="0">
        <references count="2">
          <reference field="0" count="0" selected="0"/>
          <reference field="2" count="0"/>
        </references>
      </pivotArea>
    </format>
    <format dxfId="453">
      <pivotArea dataOnly="0" labelOnly="1" outline="0" axis="axisValues" fieldPosition="0"/>
    </format>
    <format dxfId="452">
      <pivotArea type="all" dataOnly="0" outline="0" fieldPosition="0"/>
    </format>
    <format dxfId="451">
      <pivotArea outline="0" collapsedLevelsAreSubtotals="1" fieldPosition="0"/>
    </format>
    <format dxfId="450">
      <pivotArea field="0" type="button" dataOnly="0" labelOnly="1" outline="0" axis="axisRow" fieldPosition="0"/>
    </format>
    <format dxfId="449">
      <pivotArea dataOnly="0" labelOnly="1" outline="0" axis="axisValues" fieldPosition="0"/>
    </format>
    <format dxfId="448">
      <pivotArea dataOnly="0" labelOnly="1" fieldPosition="0">
        <references count="1">
          <reference field="0" count="0"/>
        </references>
      </pivotArea>
    </format>
    <format dxfId="447">
      <pivotArea dataOnly="0" labelOnly="1" grandRow="1" outline="0" fieldPosition="0"/>
    </format>
    <format dxfId="446">
      <pivotArea dataOnly="0" labelOnly="1" fieldPosition="0">
        <references count="2">
          <reference field="0" count="0" selected="0"/>
          <reference field="2" count="0"/>
        </references>
      </pivotArea>
    </format>
    <format dxfId="445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486">
      <pivotArea outline="0" collapsedLevelsAreSubtotals="1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dataOnly="0" labelOnly="1" outline="0" axis="axisValues" fieldPosition="0"/>
    </format>
    <format dxfId="482">
      <pivotArea dataOnly="0" labelOnly="1" grandRow="1" outline="0" fieldPosition="0"/>
    </format>
    <format dxfId="481">
      <pivotArea dataOnly="0" labelOnly="1" outline="0" axis="axisValues" fieldPosition="0"/>
    </format>
    <format dxfId="480">
      <pivotArea type="all" dataOnly="0" outline="0" fieldPosition="0"/>
    </format>
    <format dxfId="479">
      <pivotArea outline="0" collapsedLevelsAreSubtotals="1" fieldPosition="0"/>
    </format>
    <format dxfId="478">
      <pivotArea dataOnly="0" labelOnly="1" outline="0" axis="axisValues" fieldPosition="0"/>
    </format>
    <format dxfId="477">
      <pivotArea dataOnly="0" labelOnly="1" grandRow="1" outline="0" fieldPosition="0"/>
    </format>
    <format dxfId="476">
      <pivotArea dataOnly="0" labelOnly="1" outline="0" axis="axisValues" fieldPosition="0"/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1" type="button" dataOnly="0" labelOnly="1" outline="0" axis="axisRow" fieldPosition="0"/>
    </format>
    <format dxfId="472">
      <pivotArea dataOnly="0" labelOnly="1" outline="0" axis="axisValues" fieldPosition="0"/>
    </format>
    <format dxfId="471">
      <pivotArea dataOnly="0" labelOnly="1" fieldPosition="0">
        <references count="1">
          <reference field="1" count="0"/>
        </references>
      </pivotArea>
    </format>
    <format dxfId="470">
      <pivotArea dataOnly="0" labelOnly="1" grandRow="1" outline="0" fieldPosition="0"/>
    </format>
    <format dxfId="469">
      <pivotArea dataOnly="0" labelOnly="1" outline="0" axis="axisValues" fieldPosition="0"/>
    </format>
    <format dxfId="468">
      <pivotArea type="all" dataOnly="0" outline="0" fieldPosition="0"/>
    </format>
    <format dxfId="467">
      <pivotArea outline="0" collapsedLevelsAreSubtotals="1" fieldPosition="0"/>
    </format>
    <format dxfId="466">
      <pivotArea field="1" type="button" dataOnly="0" labelOnly="1" outline="0" axis="axisRow" fieldPosition="0"/>
    </format>
    <format dxfId="465">
      <pivotArea dataOnly="0" labelOnly="1" outline="0" axis="axisValues" fieldPosition="0"/>
    </format>
    <format dxfId="464">
      <pivotArea dataOnly="0" labelOnly="1" fieldPosition="0">
        <references count="1">
          <reference field="1" count="0"/>
        </references>
      </pivotArea>
    </format>
    <format dxfId="463">
      <pivotArea dataOnly="0" labelOnly="1" grandRow="1" outline="0" fieldPosition="0"/>
    </format>
    <format dxfId="462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501">
      <pivotArea outline="0" collapsedLevelsAreSubtotals="1" fieldPosition="0"/>
    </format>
    <format dxfId="500">
      <pivotArea type="all" dataOnly="0" outline="0" fieldPosition="0"/>
    </format>
    <format dxfId="499">
      <pivotArea outline="0" collapsedLevelsAreSubtotals="1" fieldPosition="0"/>
    </format>
    <format dxfId="498">
      <pivotArea field="1" type="button" dataOnly="0" labelOnly="1" outline="0" axis="axisRow" fieldPosition="0"/>
    </format>
    <format dxfId="497">
      <pivotArea dataOnly="0" labelOnly="1" outline="0" axis="axisValues" fieldPosition="0"/>
    </format>
    <format dxfId="496">
      <pivotArea dataOnly="0" labelOnly="1" fieldPosition="0">
        <references count="1">
          <reference field="1" count="0"/>
        </references>
      </pivotArea>
    </format>
    <format dxfId="495">
      <pivotArea dataOnly="0" labelOnly="1" grandRow="1" outline="0" fieldPosition="0"/>
    </format>
    <format dxfId="494">
      <pivotArea dataOnly="0" labelOnly="1" outline="0" axis="axisValues" fieldPosition="0"/>
    </format>
    <format dxfId="493">
      <pivotArea type="all" dataOnly="0" outline="0" fieldPosition="0"/>
    </format>
    <format dxfId="492">
      <pivotArea outline="0" collapsedLevelsAreSubtotals="1" fieldPosition="0"/>
    </format>
    <format dxfId="491">
      <pivotArea field="1" type="button" dataOnly="0" labelOnly="1" outline="0" axis="axisRow" fieldPosition="0"/>
    </format>
    <format dxfId="490">
      <pivotArea dataOnly="0" labelOnly="1" outline="0" axis="axisValues" fieldPosition="0"/>
    </format>
    <format dxfId="489">
      <pivotArea dataOnly="0" labelOnly="1" fieldPosition="0">
        <references count="1">
          <reference field="1" count="0"/>
        </references>
      </pivotArea>
    </format>
    <format dxfId="488">
      <pivotArea dataOnly="0" labelOnly="1" grandRow="1" outline="0" fieldPosition="0"/>
    </format>
    <format dxfId="487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516">
      <pivotArea outline="0" collapsedLevelsAreSubtotals="1" fieldPosition="0"/>
    </format>
    <format dxfId="515">
      <pivotArea type="all" dataOnly="0" outline="0" fieldPosition="0"/>
    </format>
    <format dxfId="514">
      <pivotArea outline="0" collapsedLevelsAreSubtotals="1" fieldPosition="0"/>
    </format>
    <format dxfId="513">
      <pivotArea field="0" type="button" dataOnly="0" labelOnly="1" outline="0" axis="axisRow" fieldPosition="0"/>
    </format>
    <format dxfId="512">
      <pivotArea dataOnly="0" labelOnly="1" outline="0" axis="axisValues" fieldPosition="0"/>
    </format>
    <format dxfId="511">
      <pivotArea dataOnly="0" labelOnly="1" fieldPosition="0">
        <references count="1">
          <reference field="0" count="0"/>
        </references>
      </pivotArea>
    </format>
    <format dxfId="510">
      <pivotArea dataOnly="0" labelOnly="1" grandRow="1" outline="0" fieldPosition="0"/>
    </format>
    <format dxfId="509">
      <pivotArea dataOnly="0" labelOnly="1" outline="0" axis="axisValues" fieldPosition="0"/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dataOnly="0" labelOnly="1" outline="0" axis="axisValues" fieldPosition="0"/>
    </format>
    <format dxfId="504">
      <pivotArea dataOnly="0" labelOnly="1" fieldPosition="0">
        <references count="1">
          <reference field="0" count="0"/>
        </references>
      </pivotArea>
    </format>
    <format dxfId="503">
      <pivotArea dataOnly="0" labelOnly="1" grandRow="1" outline="0" fieldPosition="0"/>
    </format>
    <format dxfId="502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2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71">
      <pivotArea type="all" dataOnly="0" outline="0" fieldPosition="0"/>
    </format>
    <format dxfId="170">
      <pivotArea outline="0" collapsedLevelsAreSubtotals="1" fieldPosition="0"/>
    </format>
    <format dxfId="169">
      <pivotArea field="3" type="button" dataOnly="0" labelOnly="1" outline="0" axis="axisRow" fieldPosition="1"/>
    </format>
    <format dxfId="168">
      <pivotArea dataOnly="0" labelOnly="1" outline="0" axis="axisValues" fieldPosition="0"/>
    </format>
    <format dxfId="167">
      <pivotArea dataOnly="0" labelOnly="1" grandRow="1" outline="0" fieldPosition="0"/>
    </format>
    <format dxfId="166">
      <pivotArea dataOnly="0" labelOnly="1" outline="0" axis="axisValues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field="3" type="button" dataOnly="0" labelOnly="1" outline="0" axis="axisRow" fieldPosition="1"/>
    </format>
    <format dxfId="162">
      <pivotArea dataOnly="0" labelOnly="1" outline="0" axis="axisValues" fieldPosition="0"/>
    </format>
    <format dxfId="161">
      <pivotArea dataOnly="0" labelOnly="1" grandRow="1" outline="0" fieldPosition="0"/>
    </format>
    <format dxfId="160">
      <pivotArea dataOnly="0" labelOnly="1" outline="0" axis="axisValues" fieldPosition="0"/>
    </format>
    <format dxfId="159">
      <pivotArea outline="0" collapsedLevelsAreSubtotals="1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3" type="button" dataOnly="0" labelOnly="1" outline="0" axis="axisRow" fieldPosition="1"/>
    </format>
    <format dxfId="155">
      <pivotArea dataOnly="0" labelOnly="1" outline="0" axis="axisValues" fieldPosition="0"/>
    </format>
    <format dxfId="154">
      <pivotArea dataOnly="0" labelOnly="1" grandRow="1" outline="0" fieldPosition="0"/>
    </format>
    <format dxfId="153">
      <pivotArea dataOnly="0" labelOnly="1" outline="0" axis="axisValues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7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grandRow="1" outline="0" fieldPosition="0"/>
    </format>
    <format dxfId="146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45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44">
      <pivotArea dataOnly="0" labelOnly="1" outline="0" axis="axisValues" fieldPosition="0"/>
    </format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7" type="button" dataOnly="0" labelOnly="1" outline="0" axis="axisRow" fieldPosition="0"/>
    </format>
    <format dxfId="140">
      <pivotArea dataOnly="0" labelOnly="1" outline="0" axis="axisValues" fieldPosition="0"/>
    </format>
    <format dxfId="139">
      <pivotArea dataOnly="0" labelOnly="1" fieldPosition="0">
        <references count="1">
          <reference field="7" count="0"/>
        </references>
      </pivotArea>
    </format>
    <format dxfId="138">
      <pivotArea dataOnly="0" labelOnly="1" grandRow="1" outline="0" fieldPosition="0"/>
    </format>
    <format dxfId="13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3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3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9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04">
      <pivotArea type="all" dataOnly="0" outline="0" fieldPosition="0"/>
    </format>
    <format dxfId="203">
      <pivotArea outline="0" collapsedLevelsAreSubtotals="1" fieldPosition="0"/>
    </format>
    <format dxfId="202">
      <pivotArea field="3" type="button" dataOnly="0" labelOnly="1" outline="0"/>
    </format>
    <format dxfId="201">
      <pivotArea dataOnly="0" labelOnly="1" outline="0" axis="axisValues" fieldPosition="0"/>
    </format>
    <format dxfId="200">
      <pivotArea dataOnly="0" labelOnly="1" grandRow="1" outline="0" fieldPosition="0"/>
    </format>
    <format dxfId="199">
      <pivotArea dataOnly="0" labelOnly="1" outline="0" axis="axisValues" fieldPosition="0"/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field="3" type="button" dataOnly="0" labelOnly="1" outline="0"/>
    </format>
    <format dxfId="195">
      <pivotArea dataOnly="0" labelOnly="1" outline="0" axis="axisValues" fieldPosition="0"/>
    </format>
    <format dxfId="194">
      <pivotArea dataOnly="0" labelOnly="1" grandRow="1" outline="0" fieldPosition="0"/>
    </format>
    <format dxfId="193">
      <pivotArea dataOnly="0" labelOnly="1" outline="0" axis="axisValues" fieldPosition="0"/>
    </format>
    <format dxfId="192">
      <pivotArea outline="0" collapsedLevelsAreSubtotals="1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field="3" type="button" dataOnly="0" labelOnly="1" outline="0"/>
    </format>
    <format dxfId="188">
      <pivotArea dataOnly="0" labelOnly="1" outline="0" axis="axisValues" fieldPosition="0"/>
    </format>
    <format dxfId="187">
      <pivotArea dataOnly="0" labelOnly="1" grandRow="1" outline="0" fieldPosition="0"/>
    </format>
    <format dxfId="186">
      <pivotArea dataOnly="0" labelOnly="1" outline="0" axis="axisValues" fieldPosition="0"/>
    </format>
    <format dxfId="18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field="7" type="button" dataOnly="0" labelOnly="1" outline="0" axis="axisPage" fieldPosition="0"/>
    </format>
    <format dxfId="180">
      <pivotArea dataOnly="0" labelOnly="1" fieldPosition="0">
        <references count="1">
          <reference field="7" count="0"/>
        </references>
      </pivotArea>
    </format>
    <format dxfId="179">
      <pivotArea dataOnly="0" labelOnly="1" grandRow="1" outline="0" fieldPosition="0"/>
    </format>
    <format dxfId="1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field="7" type="button" dataOnly="0" labelOnly="1" outline="0" axis="axisPage" fieldPosition="0"/>
    </format>
    <format dxfId="174">
      <pivotArea dataOnly="0" labelOnly="1" fieldPosition="0">
        <references count="1">
          <reference field="7" count="0"/>
        </references>
      </pivotArea>
    </format>
    <format dxfId="173">
      <pivotArea dataOnly="0" labelOnly="1" grandRow="1" outline="0" fieldPosition="0"/>
    </format>
    <format dxfId="1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7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37">
      <pivotArea type="all" dataOnly="0" outline="0" fieldPosition="0"/>
    </format>
    <format dxfId="236">
      <pivotArea outline="0" collapsedLevelsAreSubtotals="1" fieldPosition="0"/>
    </format>
    <format dxfId="235">
      <pivotArea field="3" type="button" dataOnly="0" labelOnly="1" outline="0"/>
    </format>
    <format dxfId="234">
      <pivotArea dataOnly="0" labelOnly="1" outline="0" axis="axisValues" fieldPosition="0"/>
    </format>
    <format dxfId="233">
      <pivotArea dataOnly="0" labelOnly="1" grandRow="1" outline="0" fieldPosition="0"/>
    </format>
    <format dxfId="232">
      <pivotArea dataOnly="0" labelOnly="1" outline="0" axis="axisValues" fieldPosition="0"/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3" type="button" dataOnly="0" labelOnly="1" outline="0"/>
    </format>
    <format dxfId="228">
      <pivotArea dataOnly="0" labelOnly="1" outline="0" axis="axisValues" fieldPosition="0"/>
    </format>
    <format dxfId="227">
      <pivotArea dataOnly="0" labelOnly="1" grandRow="1" outline="0" fieldPosition="0"/>
    </format>
    <format dxfId="226">
      <pivotArea dataOnly="0" labelOnly="1" outline="0" axis="axisValues" fieldPosition="0"/>
    </format>
    <format dxfId="225">
      <pivotArea outline="0" collapsedLevelsAreSubtotals="1" fieldPosition="0"/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field="3" type="button" dataOnly="0" labelOnly="1" outline="0"/>
    </format>
    <format dxfId="221">
      <pivotArea dataOnly="0" labelOnly="1" outline="0" axis="axisValues" fieldPosition="0"/>
    </format>
    <format dxfId="220">
      <pivotArea dataOnly="0" labelOnly="1" grandRow="1" outline="0" fieldPosition="0"/>
    </format>
    <format dxfId="219">
      <pivotArea dataOnly="0" labelOnly="1" outline="0" axis="axisValues" fieldPosition="0"/>
    </format>
    <format dxfId="2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6">
      <pivotArea type="all" dataOnly="0" outline="0" fieldPosition="0"/>
    </format>
    <format dxfId="215">
      <pivotArea outline="0" collapsedLevelsAreSubtotals="1" fieldPosition="0"/>
    </format>
    <format dxfId="214">
      <pivotArea field="6" type="button" dataOnly="0" labelOnly="1" outline="0" axis="axisRow" fieldPosition="0"/>
    </format>
    <format dxfId="213">
      <pivotArea dataOnly="0" labelOnly="1" fieldPosition="0">
        <references count="1">
          <reference field="6" count="0"/>
        </references>
      </pivotArea>
    </format>
    <format dxfId="212">
      <pivotArea dataOnly="0" labelOnly="1" grandRow="1" outline="0" fieldPosition="0"/>
    </format>
    <format dxfId="2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0">
      <pivotArea type="all" dataOnly="0" outline="0" fieldPosition="0"/>
    </format>
    <format dxfId="209">
      <pivotArea outline="0" collapsedLevelsAreSubtotals="1" fieldPosition="0"/>
    </format>
    <format dxfId="208">
      <pivotArea field="6" type="button" dataOnly="0" labelOnly="1" outline="0" axis="axisRow" fieldPosition="0"/>
    </format>
    <format dxfId="207">
      <pivotArea dataOnly="0" labelOnly="1" fieldPosition="0">
        <references count="1">
          <reference field="6" count="0"/>
        </references>
      </pivotArea>
    </format>
    <format dxfId="206">
      <pivotArea dataOnly="0" labelOnly="1" grandRow="1" outline="0" fieldPosition="0"/>
    </format>
    <format dxfId="2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6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70">
      <pivotArea type="all" dataOnly="0" outline="0" fieldPosition="0"/>
    </format>
    <format dxfId="269">
      <pivotArea outline="0" collapsedLevelsAreSubtotals="1" fieldPosition="0"/>
    </format>
    <format dxfId="268">
      <pivotArea field="3" type="button" dataOnly="0" labelOnly="1" outline="0"/>
    </format>
    <format dxfId="267">
      <pivotArea dataOnly="0" labelOnly="1" outline="0" axis="axisValues" fieldPosition="0"/>
    </format>
    <format dxfId="266">
      <pivotArea dataOnly="0" labelOnly="1" grandRow="1" outline="0" fieldPosition="0"/>
    </format>
    <format dxfId="265">
      <pivotArea dataOnly="0" labelOnly="1" outline="0" axis="axisValues" fieldPosition="0"/>
    </format>
    <format dxfId="264">
      <pivotArea type="all" dataOnly="0" outline="0" fieldPosition="0"/>
    </format>
    <format dxfId="263">
      <pivotArea outline="0" collapsedLevelsAreSubtotals="1" fieldPosition="0"/>
    </format>
    <format dxfId="262">
      <pivotArea field="3" type="button" dataOnly="0" labelOnly="1" outline="0"/>
    </format>
    <format dxfId="261">
      <pivotArea dataOnly="0" labelOnly="1" outline="0" axis="axisValues" fieldPosition="0"/>
    </format>
    <format dxfId="260">
      <pivotArea dataOnly="0" labelOnly="1" grandRow="1" outline="0" fieldPosition="0"/>
    </format>
    <format dxfId="259">
      <pivotArea dataOnly="0" labelOnly="1" outline="0" axis="axisValues" fieldPosition="0"/>
    </format>
    <format dxfId="258">
      <pivotArea outline="0" collapsedLevelsAreSubtotals="1" fieldPosition="0"/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3" type="button" dataOnly="0" labelOnly="1" outline="0"/>
    </format>
    <format dxfId="254">
      <pivotArea dataOnly="0" labelOnly="1" outline="0" axis="axisValues" fieldPosition="0"/>
    </format>
    <format dxfId="253">
      <pivotArea dataOnly="0" labelOnly="1" grandRow="1" outline="0" fieldPosition="0"/>
    </format>
    <format dxfId="252">
      <pivotArea dataOnly="0" labelOnly="1" outline="0" axis="axisValues" fieldPosition="0"/>
    </format>
    <format dxfId="25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9">
      <pivotArea type="all" dataOnly="0" outline="0" fieldPosition="0"/>
    </format>
    <format dxfId="248">
      <pivotArea outline="0" collapsedLevelsAreSubtotals="1" fieldPosition="0"/>
    </format>
    <format dxfId="247">
      <pivotArea field="10" type="button" dataOnly="0" labelOnly="1" outline="0" axis="axisRow" fieldPosition="0"/>
    </format>
    <format dxfId="246">
      <pivotArea dataOnly="0" labelOnly="1" fieldPosition="0">
        <references count="1">
          <reference field="10" count="0"/>
        </references>
      </pivotArea>
    </format>
    <format dxfId="245">
      <pivotArea dataOnly="0" labelOnly="1" grandRow="1" outline="0" fieldPosition="0"/>
    </format>
    <format dxfId="2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field="10" type="button" dataOnly="0" labelOnly="1" outline="0" axis="axisRow" fieldPosition="0"/>
    </format>
    <format dxfId="240">
      <pivotArea dataOnly="0" labelOnly="1" fieldPosition="0">
        <references count="1">
          <reference field="10" count="0"/>
        </references>
      </pivotArea>
    </format>
    <format dxfId="239">
      <pivotArea dataOnly="0" labelOnly="1" grandRow="1" outline="0" fieldPosition="0"/>
    </format>
    <format dxfId="2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4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3">
      <pivotArea type="all" dataOnly="0" outline="0" fieldPosition="0"/>
    </format>
    <format dxfId="302">
      <pivotArea outline="0" collapsedLevelsAreSubtotals="1" fieldPosition="0"/>
    </format>
    <format dxfId="301">
      <pivotArea field="3" type="button" dataOnly="0" labelOnly="1" outline="0"/>
    </format>
    <format dxfId="300">
      <pivotArea dataOnly="0" labelOnly="1" outline="0" axis="axisValues" fieldPosition="0"/>
    </format>
    <format dxfId="299">
      <pivotArea dataOnly="0" labelOnly="1" grandRow="1" outline="0" fieldPosition="0"/>
    </format>
    <format dxfId="298">
      <pivotArea dataOnly="0" labelOnly="1" outline="0" axis="axisValues" fieldPosition="0"/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3" type="button" dataOnly="0" labelOnly="1" outline="0"/>
    </format>
    <format dxfId="294">
      <pivotArea dataOnly="0" labelOnly="1" outline="0" axis="axisValues" fieldPosition="0"/>
    </format>
    <format dxfId="293">
      <pivotArea dataOnly="0" labelOnly="1" grandRow="1" outline="0" fieldPosition="0"/>
    </format>
    <format dxfId="292">
      <pivotArea dataOnly="0" labelOnly="1" outline="0" axis="axisValues" fieldPosition="0"/>
    </format>
    <format dxfId="291">
      <pivotArea outline="0" collapsedLevelsAreSubtotals="1" fieldPosition="0"/>
    </format>
    <format dxfId="290">
      <pivotArea type="all" dataOnly="0" outline="0" fieldPosition="0"/>
    </format>
    <format dxfId="289">
      <pivotArea outline="0" collapsedLevelsAreSubtotals="1" fieldPosition="0"/>
    </format>
    <format dxfId="288">
      <pivotArea field="3" type="button" dataOnly="0" labelOnly="1" outline="0"/>
    </format>
    <format dxfId="287">
      <pivotArea dataOnly="0" labelOnly="1" outline="0" axis="axisValues" fieldPosition="0"/>
    </format>
    <format dxfId="286">
      <pivotArea dataOnly="0" labelOnly="1" grandRow="1" outline="0" fieldPosition="0"/>
    </format>
    <format dxfId="285">
      <pivotArea dataOnly="0" labelOnly="1" outline="0" axis="axisValues" fieldPosition="0"/>
    </format>
    <format dxfId="28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9" type="button" dataOnly="0" labelOnly="1" outline="0" axis="axisRow" fieldPosition="0"/>
    </format>
    <format dxfId="279">
      <pivotArea dataOnly="0" labelOnly="1" fieldPosition="0">
        <references count="1">
          <reference field="9" count="0"/>
        </references>
      </pivotArea>
    </format>
    <format dxfId="278">
      <pivotArea dataOnly="0" labelOnly="1" grandRow="1" outline="0" fieldPosition="0"/>
    </format>
    <format dxfId="2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9" type="button" dataOnly="0" labelOnly="1" outline="0" axis="axisRow" fieldPosition="0"/>
    </format>
    <format dxfId="273">
      <pivotArea dataOnly="0" labelOnly="1" fieldPosition="0">
        <references count="1">
          <reference field="9" count="0"/>
        </references>
      </pivotArea>
    </format>
    <format dxfId="272">
      <pivotArea dataOnly="0" labelOnly="1" grandRow="1" outline="0" fieldPosition="0"/>
    </format>
    <format dxfId="2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3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36">
      <pivotArea type="all" dataOnly="0" outline="0" fieldPosition="0"/>
    </format>
    <format dxfId="335">
      <pivotArea outline="0" collapsedLevelsAreSubtotals="1" fieldPosition="0"/>
    </format>
    <format dxfId="334">
      <pivotArea field="3" type="button" dataOnly="0" labelOnly="1" outline="0"/>
    </format>
    <format dxfId="333">
      <pivotArea dataOnly="0" labelOnly="1" outline="0" axis="axisValues" fieldPosition="0"/>
    </format>
    <format dxfId="332">
      <pivotArea dataOnly="0" labelOnly="1" grandRow="1" outline="0" fieldPosition="0"/>
    </format>
    <format dxfId="331">
      <pivotArea dataOnly="0" labelOnly="1" outline="0" axis="axisValues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field="3" type="button" dataOnly="0" labelOnly="1" outline="0"/>
    </format>
    <format dxfId="327">
      <pivotArea dataOnly="0" labelOnly="1" outline="0" axis="axisValues" fieldPosition="0"/>
    </format>
    <format dxfId="326">
      <pivotArea dataOnly="0" labelOnly="1" grandRow="1" outline="0" fieldPosition="0"/>
    </format>
    <format dxfId="325">
      <pivotArea dataOnly="0" labelOnly="1" outline="0" axis="axisValues" fieldPosition="0"/>
    </format>
    <format dxfId="324">
      <pivotArea outline="0" collapsedLevelsAreSubtotals="1" fieldPosition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field="3" type="button" dataOnly="0" labelOnly="1" outline="0"/>
    </format>
    <format dxfId="320">
      <pivotArea dataOnly="0" labelOnly="1" outline="0" axis="axisValues" fieldPosition="0"/>
    </format>
    <format dxfId="319">
      <pivotArea dataOnly="0" labelOnly="1" grandRow="1" outline="0" fieldPosition="0"/>
    </format>
    <format dxfId="318">
      <pivotArea dataOnly="0" labelOnly="1" outline="0" axis="axisValues" fieldPosition="0"/>
    </format>
    <format dxfId="3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5">
      <pivotArea type="all" dataOnly="0" outline="0" fieldPosition="0"/>
    </format>
    <format dxfId="314">
      <pivotArea outline="0" collapsedLevelsAreSubtotals="1" fieldPosition="0"/>
    </format>
    <format dxfId="313">
      <pivotArea field="7" type="button" dataOnly="0" labelOnly="1" outline="0" axis="axisRow" fieldPosition="0"/>
    </format>
    <format dxfId="312">
      <pivotArea dataOnly="0" labelOnly="1" fieldPosition="0">
        <references count="1">
          <reference field="7" count="0"/>
        </references>
      </pivotArea>
    </format>
    <format dxfId="311">
      <pivotArea dataOnly="0" labelOnly="1" grandRow="1" outline="0" fieldPosition="0"/>
    </format>
    <format dxfId="3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field="7" type="button" dataOnly="0" labelOnly="1" outline="0" axis="axisRow" fieldPosition="0"/>
    </format>
    <format dxfId="306">
      <pivotArea dataOnly="0" labelOnly="1" fieldPosition="0">
        <references count="1">
          <reference field="7" count="0"/>
        </references>
      </pivotArea>
    </format>
    <format dxfId="305">
      <pivotArea dataOnly="0" labelOnly="1" grandRow="1" outline="0" fieldPosition="0"/>
    </format>
    <format dxfId="3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48">
      <pivotArea outline="0" collapsedLevelsAreSubtotals="1" fieldPosition="0"/>
    </format>
    <format dxfId="47">
      <pivotArea outline="0" collapsedLevelsAreSubtotals="1" fieldPosition="0"/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1" type="button" dataOnly="0" labelOnly="1" outline="0" axis="axisRow" fieldPosition="0"/>
    </format>
    <format dxfId="3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1" type="button" dataOnly="0" labelOnly="1" outline="0" axis="axisRow" fieldPosition="0"/>
    </format>
    <format dxfId="3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2">
      <pivotArea dataOnly="0" labelOnly="1" grandRow="1" outline="0" fieldPosition="0"/>
    </format>
    <format dxfId="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1" type="button" dataOnly="0" labelOnly="1" outline="0" axis="axisRow" fieldPosition="0"/>
    </format>
    <format dxfId="2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1" type="button" dataOnly="0" labelOnly="1" outline="0" axis="axisRow" fieldPosition="0"/>
    </format>
    <format dxfId="2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">
      <pivotArea dataOnly="0" labelOnly="1" grandRow="1" outline="0" fieldPosition="0"/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1" type="button" dataOnly="0" labelOnly="1" outline="0" axis="axisRow" fieldPosition="0"/>
    </format>
    <format dxfId="1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" type="button" dataOnly="0" labelOnly="1" outline="0" axis="axisRow" fieldPosition="0"/>
    </format>
    <format dxfId="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7">
      <pivotArea outline="0" collapsedLevelsAreSubtotals="1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1" type="button" dataOnly="0" labelOnly="1" outline="0" axis="axisRow" fieldPosition="0"/>
    </format>
    <format dxfId="73">
      <pivotArea dataOnly="0" labelOnly="1" outline="0" axis="axisValues" fieldPosition="0"/>
    </format>
    <format dxfId="7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1">
      <pivotArea dataOnly="0" labelOnly="1" grandRow="1" outline="0" fieldPosition="0"/>
    </format>
    <format dxfId="70">
      <pivotArea dataOnly="0" labelOnly="1" outline="0" axis="axisValues" fieldPosition="0"/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1" type="button" dataOnly="0" labelOnly="1" outline="0" axis="axisRow" fieldPosition="0"/>
    </format>
    <format dxfId="66">
      <pivotArea dataOnly="0" labelOnly="1" outline="0" axis="axisValues" fieldPosition="0"/>
    </format>
    <format dxfId="6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4">
      <pivotArea dataOnly="0" labelOnly="1" grandRow="1" outline="0" fieldPosition="0"/>
    </format>
    <format dxfId="63">
      <pivotArea dataOnly="0" labelOnly="1" outline="0" axis="axisValues" fieldPosition="0"/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1" type="button" dataOnly="0" labelOnly="1" outline="0" axis="axisRow" fieldPosition="0"/>
    </format>
    <format dxfId="59">
      <pivotArea dataOnly="0" labelOnly="1" outline="0" axis="axisValues" fieldPosition="0"/>
    </format>
    <format dxfId="5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7">
      <pivotArea dataOnly="0" labelOnly="1" grandRow="1" outline="0" fieldPosition="0"/>
    </format>
    <format dxfId="56">
      <pivotArea dataOnly="0" labelOnly="1" outline="0" axis="axisValues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1" type="button" dataOnly="0" labelOnly="1" outline="0" axis="axisRow" fieldPosition="0"/>
    </format>
    <format dxfId="52">
      <pivotArea dataOnly="0" labelOnly="1" outline="0" axis="axisValues" fieldPosition="0"/>
    </format>
    <format dxfId="5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0">
      <pivotArea dataOnly="0" labelOnly="1" grandRow="1" outline="0" fieldPosition="0"/>
    </format>
    <format dxfId="4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3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9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6" s="1" nd="1"/>
        <i x="387" s="1" nd="1"/>
        <i x="388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6" nd="1"/>
        <i x="36" nd="1"/>
        <i x="54" nd="1"/>
        <i x="55" nd="1"/>
        <i x="44" nd="1"/>
        <i x="93" nd="1"/>
        <i x="90" nd="1"/>
        <i x="91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5" nd="1"/>
        <i x="80" nd="1"/>
        <i x="43" nd="1"/>
        <i x="88" nd="1"/>
        <i x="87" nd="1"/>
        <i x="38" nd="1"/>
        <i x="89" nd="1"/>
        <i x="86" nd="1"/>
        <i x="78" nd="1"/>
        <i x="41" nd="1"/>
        <i x="94" nd="1"/>
        <i x="33" nd="1"/>
        <i x="35" nd="1"/>
        <i x="70" nd="1"/>
        <i x="42" nd="1"/>
        <i x="19" nd="1"/>
        <i x="28" nd="1"/>
        <i x="10" nd="1"/>
        <i x="17" nd="1"/>
        <i x="81" nd="1"/>
        <i x="92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S3690" totalsRowShown="0" headerRowDxfId="356" dataDxfId="355">
  <autoFilter ref="B2:S3690">
    <filterColumn colId="6">
      <filters>
        <filter val="Revalida"/>
      </filters>
    </filterColumn>
    <filterColumn colId="7">
      <filters>
        <filter val="Zebra Normal"/>
      </filters>
    </filterColumn>
  </autoFilter>
  <sortState ref="B3:R3093">
    <sortCondition ref="D3:D3093"/>
  </sortState>
  <tableColumns count="18">
    <tableColumn id="1" name="Evento / Mercado" dataDxfId="354"/>
    <tableColumn id="17" name="Exchange" dataDxfId="353"/>
    <tableColumn id="3" name="Data de liquidação" dataDxfId="352"/>
    <tableColumn id="4" name="L/P Líquido" dataDxfId="351"/>
    <tableColumn id="5" name="Comissão%" dataDxfId="350"/>
    <tableColumn id="6" name="L/P Bruto" dataDxfId="349">
      <calculatedColumnFormula>IF(E3&gt;0,E3/(1-F3),E3)</calculatedColumnFormula>
    </tableColumn>
    <tableColumn id="2" name="Método" dataDxfId="348"/>
    <tableColumn id="7" name="Placar" dataDxfId="347"/>
    <tableColumn id="8" name="Odd" dataDxfId="346"/>
    <tableColumn id="9" name="Stake/Responsabilidade" dataDxfId="345"/>
    <tableColumn id="10" name="Data" dataDxfId="344">
      <calculatedColumnFormula>INT(base[[#This Row],[Data de liquidação]])</calculatedColumnFormula>
    </tableColumn>
    <tableColumn id="11" name="ComissãoR$" dataDxfId="343">
      <calculatedColumnFormula>base[[#This Row],[L/P Bruto]]-base[[#This Row],[L/P Líquido]]</calculatedColumnFormula>
    </tableColumn>
    <tableColumn id="13" name="Stakes" dataDxfId="342">
      <calculatedColumnFormula>base[[#This Row],[L/P Líquido]]/base[[#This Row],[Stake/Responsabilidade]]</calculatedColumnFormula>
    </tableColumn>
    <tableColumn id="12" name="Resultado_Binario" dataDxfId="341">
      <calculatedColumnFormula>IF(base[[#This Row],[L/P Líquido]]&gt;0,1,0)</calculatedColumnFormula>
    </tableColumn>
    <tableColumn id="16" name="Campeonato" dataDxfId="340"/>
    <tableColumn id="14" name="Casa" dataDxfId="339">
      <calculatedColumnFormula>LEFT(base[[#This Row],[Evento / Mercado]],FIND("vs",base[[#This Row],[Evento / Mercado]])-2)</calculatedColumnFormula>
    </tableColumn>
    <tableColumn id="15" name="Visitante" dataDxfId="338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7">
      <calculatedColumnFormula>LEFT(base[[#This Row],[Evento / Mercado]],FIND("/",base[[#This Row],[Evento / Mercado]])-2)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4" dataDxfId="133">
  <autoFilter ref="B7:P248"/>
  <tableColumns count="15">
    <tableColumn id="1" name="Data" dataDxfId="132"/>
    <tableColumn id="2" name="Jogo" dataDxfId="131"/>
    <tableColumn id="3" name="Odd Casa Ataque" dataDxfId="130"/>
    <tableColumn id="4" name="Stake Casa Ataque" dataDxfId="129"/>
    <tableColumn id="5" name="Odd Fulltbet" dataDxfId="128"/>
    <tableColumn id="6" name="Stake Fulltbet" dataDxfId="127"/>
    <tableColumn id="7" name="Resultado Fulltbet" dataDxfId="126"/>
    <tableColumn id="8" name="Casa Ataque" dataDxfId="125"/>
    <tableColumn id="9" name="Lucro Fulltbet" dataDxfId="124">
      <calculatedColumnFormula>IF(H8="Ganhou",(F8-1)*G8,-G8)</calculatedColumnFormula>
    </tableColumn>
    <tableColumn id="10" name="Lucro Casa Ataque" dataDxfId="123">
      <calculatedColumnFormula>IF(H8="Perdeu",(D8-1)*E8,-E8)</calculatedColumnFormula>
    </tableColumn>
    <tableColumn id="11" name="Comissão Casa Ataque" dataDxfId="122">
      <calculatedColumnFormula>IF(H8="Perdeu",-K8*0.028,0)</calculatedColumnFormula>
    </tableColumn>
    <tableColumn id="12" name="Lucro Líquido Casa Ataque" dataDxfId="121">
      <calculatedColumnFormula>SUM(K8:L8)</calculatedColumnFormula>
    </tableColumn>
    <tableColumn id="13" name="Resultado" dataDxfId="120">
      <calculatedColumnFormula>SUM(J8:L8)</calculatedColumnFormula>
    </tableColumn>
    <tableColumn id="14" name="ROI" dataDxfId="119" dataCellStyle="Porcentagem">
      <calculatedColumnFormula>IFERROR(N8/SUM(G8,E8),"")</calculatedColumnFormula>
    </tableColumn>
    <tableColumn id="15" name="Proporção Stakes" dataDxfId="11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7" dataDxfId="11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5"/>
    <tableColumn id="14" name="Horário" dataDxfId="114"/>
    <tableColumn id="2" name="Time 1" dataDxfId="113"/>
    <tableColumn id="3" name="Time 2" dataDxfId="112"/>
    <tableColumn id="4" name="Surebet / Simples" dataDxfId="111"/>
    <tableColumn id="5" name="Casa 1" dataDxfId="110"/>
    <tableColumn id="6" name="Odd 1" dataDxfId="109"/>
    <tableColumn id="7" name="Valor Casa 1" dataDxfId="108"/>
    <tableColumn id="17" name="Resultado Casa 1" dataDxfId="107"/>
    <tableColumn id="19" name="L/P Casa 1" dataDxfId="10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5"/>
    <tableColumn id="9" name="Odd 2" dataDxfId="104"/>
    <tableColumn id="10" name="Valor Casa 2" dataDxfId="103"/>
    <tableColumn id="18" name="Resultado Casa 2" dataDxfId="10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00"/>
    <tableColumn id="13" name="Lucro Provisório" dataDxfId="9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5" dataDxfId="94">
  <autoFilter ref="B5:Q46"/>
  <tableColumns count="16">
    <tableColumn id="1" name="Data" dataDxfId="93"/>
    <tableColumn id="2" name="Jogo" dataDxfId="92"/>
    <tableColumn id="3" name="Mercado Casa B" dataDxfId="91"/>
    <tableColumn id="4" name="Rodada" dataDxfId="90"/>
    <tableColumn id="5" name="Stake Fullbet" dataDxfId="89"/>
    <tableColumn id="6" name="Odd Fulltbet" dataDxfId="88"/>
    <tableColumn id="7" name="Odd Casa B" dataDxfId="87"/>
    <tableColumn id="8" name="ROI" dataDxfId="86" dataCellStyle="Porcentagem">
      <calculatedColumnFormula>(G6-1-G6/H6)/(1+G6/H6)</calculatedColumnFormula>
    </tableColumn>
    <tableColumn id="9" name="Stake Casa B Calculada" dataDxfId="85">
      <calculatedColumnFormula>F6*(G6-1)</calculatedColumnFormula>
    </tableColumn>
    <tableColumn id="10" name="Gestão Casa B" dataDxfId="84" dataCellStyle="Porcentagem">
      <calculatedColumnFormula>J6/$H$3</calculatedColumnFormula>
    </tableColumn>
    <tableColumn id="11" name="Stake Casa B Real" dataDxfId="83"/>
    <tableColumn id="12" name="Custo Entrada" dataDxfId="82"/>
    <tableColumn id="13" name="Resultado Casa B" dataDxfId="81"/>
    <tableColumn id="14" name="L/P Casa B" dataDxfId="80">
      <calculatedColumnFormula>IF(N6="Red",-L6,IF(N6="",0,L6*(H6-1)))</calculatedColumnFormula>
    </tableColumn>
    <tableColumn id="15" name="L/P Final" dataDxfId="79">
      <calculatedColumnFormula>O6-M6</calculatedColumnFormula>
    </tableColumn>
    <tableColumn id="16" name="Divisão" dataDxfId="7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6" dataDxfId="5">
  <autoFilter ref="B4:E656"/>
  <tableColumns count="4">
    <tableColumn id="1" name="Data" dataDxfId="4"/>
    <tableColumn id="2" name="Odd" dataDxfId="3"/>
    <tableColumn id="3" name="Resultado" dataDxfId="2"/>
    <tableColumn id="4" name="LP" dataDxfId="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9:00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 x14ac:dyDescent="0.25"/>
  <cols>
    <col min="1" max="16384" width="8.796875" style="42"/>
  </cols>
  <sheetData>
    <row r="1" ht="13.2" x14ac:dyDescent="0.25"/>
    <row r="2" ht="13.2" x14ac:dyDescent="0.25"/>
    <row r="3" ht="13.2" x14ac:dyDescent="0.25"/>
    <row r="4" ht="13.2" x14ac:dyDescent="0.25"/>
    <row r="5" ht="13.2" x14ac:dyDescent="0.25"/>
    <row r="6" ht="13.2" x14ac:dyDescent="0.25"/>
    <row r="7" ht="13.2" x14ac:dyDescent="0.25"/>
    <row r="8" ht="13.2" x14ac:dyDescent="0.25"/>
    <row r="9" ht="13.2" x14ac:dyDescent="0.25"/>
    <row r="10" ht="13.2" x14ac:dyDescent="0.25"/>
    <row r="11" ht="13.2" x14ac:dyDescent="0.25"/>
    <row r="12" ht="13.2" x14ac:dyDescent="0.25"/>
    <row r="13" ht="13.2" x14ac:dyDescent="0.25"/>
    <row r="14" ht="13.2" x14ac:dyDescent="0.25"/>
    <row r="15" ht="13.2" x14ac:dyDescent="0.25"/>
    <row r="16" ht="13.2" x14ac:dyDescent="0.25"/>
    <row r="17" ht="13.2" x14ac:dyDescent="0.25"/>
    <row r="18" ht="13.2" x14ac:dyDescent="0.25"/>
    <row r="19" ht="13.2" x14ac:dyDescent="0.25"/>
    <row r="20" ht="13.2" x14ac:dyDescent="0.25"/>
    <row r="21" ht="13.2" x14ac:dyDescent="0.25"/>
    <row r="22" ht="13.2" x14ac:dyDescent="0.25"/>
    <row r="23" ht="13.2" x14ac:dyDescent="0.25"/>
    <row r="24" ht="13.2" x14ac:dyDescent="0.25"/>
    <row r="25" ht="13.2" x14ac:dyDescent="0.25"/>
    <row r="26" ht="13.2" x14ac:dyDescent="0.25"/>
    <row r="27" ht="13.2" x14ac:dyDescent="0.25"/>
    <row r="28" ht="13.2" x14ac:dyDescent="0.25"/>
    <row r="29" ht="13.2" x14ac:dyDescent="0.25"/>
    <row r="30" ht="13.2" x14ac:dyDescent="0.25"/>
    <row r="31" ht="13.2" x14ac:dyDescent="0.25"/>
    <row r="32" ht="13.2" x14ac:dyDescent="0.25"/>
    <row r="33" ht="13.2" x14ac:dyDescent="0.25"/>
    <row r="34" ht="13.2" x14ac:dyDescent="0.25"/>
    <row r="35" ht="13.2" x14ac:dyDescent="0.25"/>
    <row r="36" ht="13.2" x14ac:dyDescent="0.25"/>
    <row r="37" ht="13.2" x14ac:dyDescent="0.25"/>
    <row r="38" ht="13.2" x14ac:dyDescent="0.25"/>
    <row r="39" ht="13.2" x14ac:dyDescent="0.25"/>
    <row r="40" ht="13.2" x14ac:dyDescent="0.25"/>
    <row r="41" ht="13.2" x14ac:dyDescent="0.25"/>
    <row r="42" ht="13.2" x14ac:dyDescent="0.25"/>
    <row r="43" ht="13.2" x14ac:dyDescent="0.25"/>
    <row r="44" ht="13.2" x14ac:dyDescent="0.25"/>
    <row r="45" ht="13.2" x14ac:dyDescent="0.25"/>
    <row r="46" ht="13.2" x14ac:dyDescent="0.25"/>
    <row r="47" ht="13.2" x14ac:dyDescent="0.25"/>
    <row r="48" ht="13.2" x14ac:dyDescent="0.25"/>
    <row r="49" ht="13.2" x14ac:dyDescent="0.25"/>
    <row r="50" ht="13.2" x14ac:dyDescent="0.25"/>
    <row r="51" ht="13.2" x14ac:dyDescent="0.25"/>
    <row r="52" ht="13.2" x14ac:dyDescent="0.25"/>
    <row r="53" ht="13.2" x14ac:dyDescent="0.25"/>
    <row r="54" ht="13.2" x14ac:dyDescent="0.25"/>
    <row r="55" ht="13.2" x14ac:dyDescent="0.25"/>
    <row r="56" ht="13.2" x14ac:dyDescent="0.25"/>
    <row r="57" ht="13.2" x14ac:dyDescent="0.25"/>
    <row r="58" ht="13.2" x14ac:dyDescent="0.25"/>
    <row r="59" ht="13.2" x14ac:dyDescent="0.25"/>
    <row r="60" ht="13.2" x14ac:dyDescent="0.25"/>
    <row r="61" ht="13.2" x14ac:dyDescent="0.25"/>
    <row r="62" ht="13.2" x14ac:dyDescent="0.25"/>
    <row r="63" ht="13.2" x14ac:dyDescent="0.25"/>
    <row r="64" ht="13.2" x14ac:dyDescent="0.25"/>
    <row r="65" ht="13.2" x14ac:dyDescent="0.25"/>
    <row r="66" ht="13.2" x14ac:dyDescent="0.25"/>
    <row r="67" ht="13.2" x14ac:dyDescent="0.25"/>
    <row r="68" ht="13.2" x14ac:dyDescent="0.25"/>
    <row r="69" ht="13.2" x14ac:dyDescent="0.25"/>
    <row r="70" ht="13.2" x14ac:dyDescent="0.25"/>
    <row r="71" ht="13.2" x14ac:dyDescent="0.25"/>
    <row r="72" ht="13.2" x14ac:dyDescent="0.25"/>
    <row r="73" ht="13.2" x14ac:dyDescent="0.25"/>
    <row r="74" ht="13.2" x14ac:dyDescent="0.25"/>
    <row r="75" ht="13.2" x14ac:dyDescent="0.25"/>
    <row r="76" ht="13.2" x14ac:dyDescent="0.25"/>
    <row r="77" ht="13.2" x14ac:dyDescent="0.25"/>
    <row r="78" ht="13.2" x14ac:dyDescent="0.25"/>
    <row r="79" ht="13.2" x14ac:dyDescent="0.25"/>
    <row r="80" ht="13.2" x14ac:dyDescent="0.25"/>
    <row r="81" ht="13.2" x14ac:dyDescent="0.25"/>
    <row r="82" ht="13.2" x14ac:dyDescent="0.25"/>
    <row r="83" ht="13.2" x14ac:dyDescent="0.25"/>
    <row r="84" ht="13.2" x14ac:dyDescent="0.25"/>
    <row r="85" ht="13.2" x14ac:dyDescent="0.25"/>
    <row r="86" ht="13.2" x14ac:dyDescent="0.25"/>
    <row r="87" ht="13.2" x14ac:dyDescent="0.25"/>
    <row r="88" ht="13.2" x14ac:dyDescent="0.25"/>
    <row r="89" ht="13.2" x14ac:dyDescent="0.25"/>
    <row r="90" ht="13.2" x14ac:dyDescent="0.25"/>
    <row r="91" ht="13.2" x14ac:dyDescent="0.25"/>
    <row r="92" ht="13.2" x14ac:dyDescent="0.25"/>
    <row r="93" ht="13.2" x14ac:dyDescent="0.25"/>
    <row r="94" ht="13.2" x14ac:dyDescent="0.25"/>
    <row r="9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 x14ac:dyDescent="0.25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 x14ac:dyDescent="0.25">
      <c r="B2" s="1270" t="s">
        <v>3</v>
      </c>
      <c r="C2" s="1260" t="s">
        <v>1666</v>
      </c>
    </row>
    <row r="4" spans="2:12" ht="13.2" x14ac:dyDescent="0.25">
      <c r="B4" s="1270" t="s">
        <v>266</v>
      </c>
      <c r="C4" s="1260" t="s">
        <v>4024</v>
      </c>
      <c r="D4" s="1260" t="s">
        <v>1762</v>
      </c>
      <c r="E4" s="1260" t="s">
        <v>386</v>
      </c>
      <c r="F4" s="1260" t="s">
        <v>840</v>
      </c>
      <c r="G4" s="1260" t="s">
        <v>1807</v>
      </c>
      <c r="H4" s="1260" t="s">
        <v>1808</v>
      </c>
      <c r="I4" s="1260" t="s">
        <v>1812</v>
      </c>
      <c r="J4" s="436" t="s">
        <v>1809</v>
      </c>
      <c r="K4" s="436" t="s">
        <v>1810</v>
      </c>
      <c r="L4" s="436" t="s">
        <v>1811</v>
      </c>
    </row>
    <row r="5" spans="2:12" ht="13.2" x14ac:dyDescent="0.25">
      <c r="B5" s="1274" t="s">
        <v>2301</v>
      </c>
      <c r="C5" s="1261">
        <v>5</v>
      </c>
      <c r="D5" s="1259">
        <v>48.921465968586389</v>
      </c>
      <c r="E5" s="1259">
        <v>46.720000000000006</v>
      </c>
      <c r="F5" s="1259">
        <v>2.4603333333333333</v>
      </c>
      <c r="G5" s="1259">
        <v>1.516</v>
      </c>
      <c r="H5" s="1273">
        <v>0.49178947368421061</v>
      </c>
      <c r="I5" s="1273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 x14ac:dyDescent="0.25">
      <c r="B6" s="1274" t="s">
        <v>2883</v>
      </c>
      <c r="C6" s="1261">
        <v>7</v>
      </c>
      <c r="D6" s="1259">
        <v>-18.287958115183244</v>
      </c>
      <c r="E6" s="1259">
        <v>-18.59</v>
      </c>
      <c r="F6" s="1259">
        <v>-3.718</v>
      </c>
      <c r="G6" s="1259">
        <v>1.7014285714285715</v>
      </c>
      <c r="H6" s="1273">
        <v>-0.53114285714285714</v>
      </c>
      <c r="I6" s="1273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 x14ac:dyDescent="0.25">
      <c r="B7" s="1274" t="s">
        <v>2362</v>
      </c>
      <c r="C7" s="1261">
        <v>1</v>
      </c>
      <c r="D7" s="1259">
        <v>-10</v>
      </c>
      <c r="E7" s="1259">
        <v>-10</v>
      </c>
      <c r="F7" s="1259">
        <v>-1</v>
      </c>
      <c r="G7" s="1259">
        <v>1.1100000000000001</v>
      </c>
      <c r="H7" s="1273">
        <v>-1</v>
      </c>
      <c r="I7" s="1273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 x14ac:dyDescent="0.25">
      <c r="B8" s="1274" t="s">
        <v>2950</v>
      </c>
      <c r="C8" s="1261">
        <v>4</v>
      </c>
      <c r="D8" s="1259">
        <v>22.806282722513089</v>
      </c>
      <c r="E8" s="1259">
        <v>21.78</v>
      </c>
      <c r="F8" s="1259">
        <v>0.43915373913603906</v>
      </c>
      <c r="G8" s="1259">
        <v>9.8999999999999986</v>
      </c>
      <c r="H8" s="1273">
        <v>0.10962903306991495</v>
      </c>
      <c r="I8" s="1273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 x14ac:dyDescent="0.25">
      <c r="B9" s="1274" t="s">
        <v>1718</v>
      </c>
      <c r="C9" s="1261">
        <v>2</v>
      </c>
      <c r="D9" s="1259">
        <v>-14.543246073298429</v>
      </c>
      <c r="E9" s="1259">
        <v>-14.58</v>
      </c>
      <c r="F9" s="1259">
        <v>-0.48584671198874191</v>
      </c>
      <c r="G9" s="1259">
        <v>3.7750000000000004</v>
      </c>
      <c r="H9" s="1273">
        <v>-0.24287856071964017</v>
      </c>
      <c r="I9" s="1273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 x14ac:dyDescent="0.25">
      <c r="B10" s="1274" t="s">
        <v>1759</v>
      </c>
      <c r="C10" s="1261">
        <v>3</v>
      </c>
      <c r="D10" s="1259">
        <v>17.204188481675395</v>
      </c>
      <c r="E10" s="1259">
        <v>16.43</v>
      </c>
      <c r="F10" s="1259">
        <v>0.13558903972711889</v>
      </c>
      <c r="G10" s="1259">
        <v>25.193333333333332</v>
      </c>
      <c r="H10" s="1273">
        <v>4.5055668293753091E-2</v>
      </c>
      <c r="I10" s="1273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 x14ac:dyDescent="0.25">
      <c r="B11" s="1274" t="s">
        <v>3333</v>
      </c>
      <c r="C11" s="1261">
        <v>2</v>
      </c>
      <c r="D11" s="1259">
        <v>-4</v>
      </c>
      <c r="E11" s="1259">
        <v>-4</v>
      </c>
      <c r="F11" s="1259">
        <v>-2</v>
      </c>
      <c r="G11" s="1259">
        <v>1.665</v>
      </c>
      <c r="H11" s="1273">
        <v>-1</v>
      </c>
      <c r="I11" s="1273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 x14ac:dyDescent="0.25">
      <c r="B12" s="1271" t="s">
        <v>267</v>
      </c>
      <c r="C12" s="1261">
        <v>24</v>
      </c>
      <c r="D12" s="1259">
        <v>42.100732984293202</v>
      </c>
      <c r="E12" s="1259">
        <v>37.760000000000012</v>
      </c>
      <c r="F12" s="1259">
        <v>-4.1687705997922508</v>
      </c>
      <c r="G12" s="1259">
        <v>6.1108333333333329</v>
      </c>
      <c r="H12" s="1273">
        <v>4.920767306088409E-2</v>
      </c>
      <c r="I12" s="1273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 x14ac:dyDescent="0.25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 x14ac:dyDescent="0.25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 x14ac:dyDescent="0.25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 x14ac:dyDescent="0.25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 x14ac:dyDescent="0.25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 x14ac:dyDescent="0.25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 x14ac:dyDescent="0.25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 x14ac:dyDescent="0.25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 x14ac:dyDescent="0.25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 x14ac:dyDescent="0.25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 x14ac:dyDescent="0.25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 x14ac:dyDescent="0.25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 x14ac:dyDescent="0.25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 x14ac:dyDescent="0.25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 x14ac:dyDescent="0.25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 x14ac:dyDescent="0.25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 x14ac:dyDescent="0.25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 x14ac:dyDescent="0.25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 x14ac:dyDescent="0.25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 x14ac:dyDescent="0.25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 x14ac:dyDescent="0.25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 x14ac:dyDescent="0.25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 x14ac:dyDescent="0.25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 x14ac:dyDescent="0.25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 x14ac:dyDescent="0.25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 x14ac:dyDescent="0.25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 x14ac:dyDescent="0.25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 x14ac:dyDescent="0.25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 x14ac:dyDescent="0.25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 x14ac:dyDescent="0.25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 x14ac:dyDescent="0.25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 x14ac:dyDescent="0.25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 x14ac:dyDescent="0.25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 x14ac:dyDescent="0.25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 x14ac:dyDescent="0.25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 x14ac:dyDescent="0.25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 x14ac:dyDescent="0.25"/>
    <row r="2" spans="2:17" ht="13.8" x14ac:dyDescent="0.25">
      <c r="B2" s="1270" t="s">
        <v>266</v>
      </c>
      <c r="C2" s="1260" t="s">
        <v>1240</v>
      </c>
      <c r="D2" s="1260" t="s">
        <v>386</v>
      </c>
      <c r="E2"/>
      <c r="G2" s="1270" t="s">
        <v>266</v>
      </c>
      <c r="H2" s="1260" t="s">
        <v>1240</v>
      </c>
      <c r="I2" s="1260" t="s">
        <v>386</v>
      </c>
      <c r="J2"/>
      <c r="L2" s="1270" t="s">
        <v>266</v>
      </c>
      <c r="M2" s="1260" t="s">
        <v>1240</v>
      </c>
      <c r="N2" s="1260" t="s">
        <v>386</v>
      </c>
      <c r="O2"/>
    </row>
    <row r="3" spans="2:17" ht="13.8" x14ac:dyDescent="0.25">
      <c r="B3" s="1271" t="s">
        <v>391</v>
      </c>
      <c r="C3" s="1273">
        <v>1</v>
      </c>
      <c r="D3" s="1259">
        <v>220.48314999999999</v>
      </c>
      <c r="E3"/>
      <c r="G3" s="1271">
        <v>5.0999999999999996</v>
      </c>
      <c r="H3" s="1273">
        <v>0</v>
      </c>
      <c r="I3" s="1259">
        <v>-400</v>
      </c>
      <c r="J3"/>
      <c r="L3" s="1271" t="s">
        <v>392</v>
      </c>
      <c r="M3" s="1273">
        <v>0.9017857142857143</v>
      </c>
      <c r="N3" s="1259">
        <v>144.13390000000004</v>
      </c>
      <c r="O3"/>
      <c r="P3" s="1260" t="s">
        <v>4024</v>
      </c>
      <c r="Q3" s="1260" t="s">
        <v>1241</v>
      </c>
    </row>
    <row r="4" spans="2:17" ht="13.8" x14ac:dyDescent="0.25">
      <c r="B4" s="1271" t="s">
        <v>1211</v>
      </c>
      <c r="C4" s="1273">
        <v>1</v>
      </c>
      <c r="D4" s="1259">
        <v>123.47999999999999</v>
      </c>
      <c r="E4"/>
      <c r="G4" s="1271">
        <v>5.4</v>
      </c>
      <c r="H4" s="1273">
        <v>1</v>
      </c>
      <c r="I4" s="1259">
        <v>86.82</v>
      </c>
      <c r="J4"/>
      <c r="L4" s="1271" t="s">
        <v>1488</v>
      </c>
      <c r="M4" s="1273">
        <v>1</v>
      </c>
      <c r="N4" s="1259">
        <v>247.06</v>
      </c>
      <c r="O4"/>
      <c r="P4" s="1259">
        <v>169</v>
      </c>
      <c r="Q4" s="1259">
        <v>12.411985853747945</v>
      </c>
    </row>
    <row r="5" spans="2:17" ht="13.8" x14ac:dyDescent="0.25">
      <c r="B5" s="1271" t="s">
        <v>1201</v>
      </c>
      <c r="C5" s="1273">
        <v>1</v>
      </c>
      <c r="D5" s="1259">
        <v>72.239999999999995</v>
      </c>
      <c r="E5"/>
      <c r="G5" s="1271">
        <v>5.5</v>
      </c>
      <c r="H5" s="1273">
        <v>0.5</v>
      </c>
      <c r="I5" s="1259">
        <v>-45.269900000000007</v>
      </c>
      <c r="J5"/>
      <c r="L5" s="1271" t="s">
        <v>1221</v>
      </c>
      <c r="M5" s="1273">
        <v>1</v>
      </c>
      <c r="N5" s="1259">
        <v>149.66774999999998</v>
      </c>
      <c r="O5"/>
    </row>
    <row r="6" spans="2:17" ht="13.8" x14ac:dyDescent="0.25">
      <c r="B6" s="1271" t="s">
        <v>1749</v>
      </c>
      <c r="C6" s="1273">
        <v>1</v>
      </c>
      <c r="D6" s="1259">
        <v>24.76315</v>
      </c>
      <c r="E6"/>
      <c r="G6" s="1271">
        <v>5.6</v>
      </c>
      <c r="H6" s="1273">
        <v>1</v>
      </c>
      <c r="I6" s="1259">
        <v>86.16</v>
      </c>
      <c r="J6"/>
      <c r="L6" s="1271" t="s">
        <v>1578</v>
      </c>
      <c r="M6" s="1273">
        <v>1</v>
      </c>
      <c r="N6" s="1259">
        <v>131.8965</v>
      </c>
      <c r="O6"/>
    </row>
    <row r="7" spans="2:17" ht="13.8" x14ac:dyDescent="0.25">
      <c r="B7" s="1271" t="s">
        <v>392</v>
      </c>
      <c r="C7" s="1273">
        <v>0.9017857142857143</v>
      </c>
      <c r="D7" s="1259">
        <v>144.13390000000015</v>
      </c>
      <c r="E7"/>
      <c r="G7" s="1271">
        <v>5.8</v>
      </c>
      <c r="H7" s="1273">
        <v>1</v>
      </c>
      <c r="I7" s="1259">
        <v>174.5</v>
      </c>
      <c r="J7"/>
      <c r="L7" s="1271" t="s">
        <v>1235</v>
      </c>
      <c r="M7" s="1273">
        <v>1</v>
      </c>
      <c r="N7" s="1259">
        <v>119.58995</v>
      </c>
      <c r="O7"/>
    </row>
    <row r="8" spans="2:17" ht="13.8" x14ac:dyDescent="0.25">
      <c r="B8" s="1271" t="s">
        <v>1208</v>
      </c>
      <c r="C8" s="1273">
        <v>1</v>
      </c>
      <c r="D8" s="1259">
        <v>420.67650000000003</v>
      </c>
      <c r="E8"/>
      <c r="G8" s="1271">
        <v>6</v>
      </c>
      <c r="H8" s="1273">
        <v>1</v>
      </c>
      <c r="I8" s="1259">
        <v>89.77</v>
      </c>
      <c r="J8"/>
      <c r="L8" s="1271" t="s">
        <v>2229</v>
      </c>
      <c r="M8" s="1273">
        <v>1</v>
      </c>
      <c r="N8" s="1259">
        <v>112.49999999999999</v>
      </c>
      <c r="O8"/>
    </row>
    <row r="9" spans="2:17" ht="13.8" x14ac:dyDescent="0.25">
      <c r="B9" s="1271" t="s">
        <v>1200</v>
      </c>
      <c r="C9" s="1273">
        <v>1</v>
      </c>
      <c r="D9" s="1259">
        <v>367.32550000000003</v>
      </c>
      <c r="E9"/>
      <c r="G9" s="1271">
        <v>6.2</v>
      </c>
      <c r="H9" s="1273">
        <v>0.75</v>
      </c>
      <c r="I9" s="1259">
        <v>-197.98999999999995</v>
      </c>
      <c r="J9"/>
      <c r="L9" s="1271" t="s">
        <v>1550</v>
      </c>
      <c r="M9" s="1273">
        <v>1</v>
      </c>
      <c r="N9" s="1259">
        <v>111.02</v>
      </c>
      <c r="O9"/>
    </row>
    <row r="10" spans="2:17" ht="13.8" x14ac:dyDescent="0.25">
      <c r="B10" s="1271" t="s">
        <v>1202</v>
      </c>
      <c r="C10" s="1273">
        <v>1</v>
      </c>
      <c r="D10" s="1259">
        <v>316.89994999999999</v>
      </c>
      <c r="E10"/>
      <c r="G10" s="1271">
        <v>6.4</v>
      </c>
      <c r="H10" s="1273">
        <v>0.5</v>
      </c>
      <c r="I10" s="1259">
        <v>-327.98</v>
      </c>
      <c r="J10"/>
      <c r="L10" s="1271" t="s">
        <v>1238</v>
      </c>
      <c r="M10" s="1273">
        <v>1</v>
      </c>
      <c r="N10" s="1259">
        <v>109.38</v>
      </c>
      <c r="O10"/>
    </row>
    <row r="11" spans="2:17" ht="13.8" x14ac:dyDescent="0.25">
      <c r="B11" s="1271" t="s">
        <v>1207</v>
      </c>
      <c r="C11" s="1273">
        <v>1</v>
      </c>
      <c r="D11" s="1259">
        <v>223.50985</v>
      </c>
      <c r="E11"/>
      <c r="G11" s="1271">
        <v>6.6</v>
      </c>
      <c r="H11" s="1273">
        <v>0.83333333333333337</v>
      </c>
      <c r="I11" s="1259">
        <v>-7.2000000000000028</v>
      </c>
      <c r="J11"/>
      <c r="L11" s="1271" t="s">
        <v>2232</v>
      </c>
      <c r="M11" s="1273">
        <v>1</v>
      </c>
      <c r="N11" s="1259">
        <v>108.8566</v>
      </c>
      <c r="O11"/>
    </row>
    <row r="12" spans="2:17" ht="13.8" x14ac:dyDescent="0.25">
      <c r="B12" s="1271" t="s">
        <v>3059</v>
      </c>
      <c r="C12" s="1273">
        <v>1</v>
      </c>
      <c r="D12" s="1259">
        <v>220.22000000000003</v>
      </c>
      <c r="E12"/>
      <c r="G12" s="1271">
        <v>6.8</v>
      </c>
      <c r="H12" s="1273">
        <v>0.75</v>
      </c>
      <c r="I12" s="1259">
        <v>-339.84</v>
      </c>
      <c r="J12"/>
      <c r="L12" s="1271" t="s">
        <v>3062</v>
      </c>
      <c r="M12" s="1273">
        <v>1</v>
      </c>
      <c r="N12" s="1259">
        <v>108</v>
      </c>
      <c r="O12"/>
    </row>
    <row r="13" spans="2:17" ht="13.8" x14ac:dyDescent="0.25">
      <c r="B13" s="1271" t="s">
        <v>1370</v>
      </c>
      <c r="C13" s="1273">
        <v>0.92307692307692313</v>
      </c>
      <c r="D13" s="1259">
        <v>212.48695000000001</v>
      </c>
      <c r="E13"/>
      <c r="G13" s="1271">
        <v>7</v>
      </c>
      <c r="H13" s="1273">
        <v>0.75</v>
      </c>
      <c r="I13" s="1259">
        <v>-177.35</v>
      </c>
      <c r="J13"/>
      <c r="L13" s="1271" t="s">
        <v>1227</v>
      </c>
      <c r="M13" s="1273">
        <v>1</v>
      </c>
      <c r="N13" s="1259">
        <v>102.39000000000001</v>
      </c>
      <c r="O13"/>
    </row>
    <row r="14" spans="2:17" ht="13.8" x14ac:dyDescent="0.25">
      <c r="B14" s="1271" t="s">
        <v>3791</v>
      </c>
      <c r="C14" s="1273">
        <v>1</v>
      </c>
      <c r="D14" s="1259">
        <v>209.76999999999998</v>
      </c>
      <c r="E14"/>
      <c r="G14" s="1271">
        <v>7.2</v>
      </c>
      <c r="H14" s="1273">
        <v>1</v>
      </c>
      <c r="I14" s="1259">
        <v>196.4</v>
      </c>
      <c r="J14"/>
      <c r="L14" s="1271" t="s">
        <v>4209</v>
      </c>
      <c r="M14" s="1273">
        <v>1</v>
      </c>
      <c r="N14" s="1259">
        <v>94.92</v>
      </c>
      <c r="O14"/>
    </row>
    <row r="15" spans="2:17" ht="13.8" x14ac:dyDescent="0.25">
      <c r="B15" s="1271" t="s">
        <v>1215</v>
      </c>
      <c r="C15" s="1273">
        <v>1</v>
      </c>
      <c r="D15" s="1259">
        <v>159.94319999999999</v>
      </c>
      <c r="E15"/>
      <c r="G15" s="1271">
        <v>7.4</v>
      </c>
      <c r="H15" s="1273">
        <v>0.8571428571428571</v>
      </c>
      <c r="I15" s="1259">
        <v>-28.910000000000032</v>
      </c>
      <c r="J15"/>
      <c r="L15" s="1271" t="s">
        <v>4140</v>
      </c>
      <c r="M15" s="1273">
        <v>1</v>
      </c>
      <c r="N15" s="1259">
        <v>89.77</v>
      </c>
      <c r="O15"/>
    </row>
    <row r="16" spans="2:17" ht="13.8" x14ac:dyDescent="0.25">
      <c r="B16" s="1271" t="s">
        <v>1204</v>
      </c>
      <c r="C16" s="1273">
        <v>1</v>
      </c>
      <c r="D16" s="1259">
        <v>131.41999999999999</v>
      </c>
      <c r="E16"/>
      <c r="G16" s="1271">
        <v>7.6</v>
      </c>
      <c r="H16" s="1273">
        <v>0.66666666666666663</v>
      </c>
      <c r="I16" s="1259">
        <v>-299.4135</v>
      </c>
      <c r="J16"/>
      <c r="L16" s="1271" t="s">
        <v>1223</v>
      </c>
      <c r="M16" s="1273">
        <v>1</v>
      </c>
      <c r="N16" s="1259">
        <v>88.070099999999996</v>
      </c>
      <c r="O16"/>
    </row>
    <row r="17" spans="2:15" ht="13.8" x14ac:dyDescent="0.25">
      <c r="B17" s="1271" t="s">
        <v>1203</v>
      </c>
      <c r="C17" s="1273">
        <v>1</v>
      </c>
      <c r="D17" s="1259">
        <v>102.08519999999999</v>
      </c>
      <c r="E17"/>
      <c r="G17" s="1271">
        <v>7.8</v>
      </c>
      <c r="H17" s="1273">
        <v>0.8</v>
      </c>
      <c r="I17" s="1259">
        <v>-182.91459999999998</v>
      </c>
      <c r="J17"/>
      <c r="L17" s="1271" t="s">
        <v>1231</v>
      </c>
      <c r="M17" s="1273">
        <v>1</v>
      </c>
      <c r="N17" s="1259">
        <v>78.328550000000007</v>
      </c>
      <c r="O17"/>
    </row>
    <row r="18" spans="2:15" ht="13.8" x14ac:dyDescent="0.25">
      <c r="B18" s="1271" t="s">
        <v>1211</v>
      </c>
      <c r="C18" s="1273">
        <v>1</v>
      </c>
      <c r="D18" s="1259">
        <v>95.843249999999998</v>
      </c>
      <c r="E18"/>
      <c r="G18" s="1271">
        <v>8</v>
      </c>
      <c r="H18" s="1273">
        <v>1</v>
      </c>
      <c r="I18" s="1259">
        <v>103.69695</v>
      </c>
      <c r="J18"/>
      <c r="L18" s="1271" t="s">
        <v>1259</v>
      </c>
      <c r="M18" s="1273">
        <v>1</v>
      </c>
      <c r="N18" s="1259">
        <v>75.16</v>
      </c>
      <c r="O18"/>
    </row>
    <row r="19" spans="2:15" ht="13.8" x14ac:dyDescent="0.25">
      <c r="B19" s="1271" t="s">
        <v>3332</v>
      </c>
      <c r="C19" s="1273">
        <v>1</v>
      </c>
      <c r="D19" s="1259">
        <v>93.771299999999997</v>
      </c>
      <c r="E19"/>
      <c r="G19" s="1271">
        <v>8.1999999999999993</v>
      </c>
      <c r="H19" s="1273">
        <v>1</v>
      </c>
      <c r="I19" s="1259">
        <v>61.941299999999998</v>
      </c>
      <c r="J19"/>
      <c r="L19" s="1271" t="s">
        <v>4180</v>
      </c>
      <c r="M19" s="1273">
        <v>1</v>
      </c>
      <c r="N19" s="1259">
        <v>69.92</v>
      </c>
      <c r="O19"/>
    </row>
    <row r="20" spans="2:15" ht="13.8" x14ac:dyDescent="0.25">
      <c r="B20" s="1271" t="s">
        <v>1219</v>
      </c>
      <c r="C20" s="1273">
        <v>1</v>
      </c>
      <c r="D20" s="1259">
        <v>64.03</v>
      </c>
      <c r="E20"/>
      <c r="G20" s="1271">
        <v>8.4</v>
      </c>
      <c r="H20" s="1273">
        <v>1</v>
      </c>
      <c r="I20" s="1259">
        <v>159.50630000000001</v>
      </c>
      <c r="J20"/>
      <c r="L20" s="1271" t="s">
        <v>4210</v>
      </c>
      <c r="M20" s="1273">
        <v>1</v>
      </c>
      <c r="N20" s="1259">
        <v>68.22</v>
      </c>
      <c r="O20"/>
    </row>
    <row r="21" spans="2:15" ht="13.8" x14ac:dyDescent="0.25">
      <c r="B21" s="1271" t="s">
        <v>2150</v>
      </c>
      <c r="C21" s="1273">
        <v>1</v>
      </c>
      <c r="D21" s="1259">
        <v>61.72</v>
      </c>
      <c r="E21"/>
      <c r="G21" s="1271">
        <v>8.6</v>
      </c>
      <c r="H21" s="1273">
        <v>1</v>
      </c>
      <c r="I21" s="1259">
        <v>202.69</v>
      </c>
      <c r="J21"/>
      <c r="L21" s="1271" t="s">
        <v>4211</v>
      </c>
      <c r="M21" s="1273">
        <v>1</v>
      </c>
      <c r="N21" s="1259">
        <v>67.89</v>
      </c>
      <c r="O21"/>
    </row>
    <row r="22" spans="2:15" ht="13.8" x14ac:dyDescent="0.25">
      <c r="B22" s="1271" t="s">
        <v>3338</v>
      </c>
      <c r="C22" s="1273">
        <v>1</v>
      </c>
      <c r="D22" s="1259">
        <v>58.53</v>
      </c>
      <c r="E22"/>
      <c r="G22" s="1271">
        <v>8.8000000000000007</v>
      </c>
      <c r="H22" s="1273">
        <v>1</v>
      </c>
      <c r="I22" s="1259">
        <v>143.48999999999998</v>
      </c>
      <c r="J22"/>
      <c r="L22" s="1271" t="s">
        <v>4212</v>
      </c>
      <c r="M22" s="1273">
        <v>1</v>
      </c>
      <c r="N22" s="1259">
        <v>67.31</v>
      </c>
      <c r="O22"/>
    </row>
    <row r="23" spans="2:15" ht="13.8" x14ac:dyDescent="0.25">
      <c r="B23" s="1271" t="s">
        <v>2954</v>
      </c>
      <c r="C23" s="1273">
        <v>1</v>
      </c>
      <c r="D23" s="1259">
        <v>51.85</v>
      </c>
      <c r="E23"/>
      <c r="G23" s="1271">
        <v>9</v>
      </c>
      <c r="H23" s="1273">
        <v>1</v>
      </c>
      <c r="I23" s="1259">
        <v>252.14</v>
      </c>
      <c r="J23"/>
      <c r="L23" s="1271" t="s">
        <v>1449</v>
      </c>
      <c r="M23" s="1273">
        <v>1</v>
      </c>
      <c r="N23" s="1259">
        <v>65.740000000000009</v>
      </c>
      <c r="O23"/>
    </row>
    <row r="24" spans="2:15" ht="13.8" x14ac:dyDescent="0.25">
      <c r="B24" s="1271" t="s">
        <v>1209</v>
      </c>
      <c r="C24" s="1273">
        <v>1</v>
      </c>
      <c r="D24" s="1259">
        <v>40.711649999999999</v>
      </c>
      <c r="E24"/>
      <c r="G24" s="1271">
        <v>9.1999999999999993</v>
      </c>
      <c r="H24" s="1273">
        <v>1</v>
      </c>
      <c r="I24" s="1259">
        <v>189.76</v>
      </c>
      <c r="J24"/>
      <c r="L24" s="1271" t="s">
        <v>1497</v>
      </c>
      <c r="M24" s="1273">
        <v>1</v>
      </c>
      <c r="N24" s="1259">
        <v>64.16</v>
      </c>
      <c r="O24"/>
    </row>
    <row r="25" spans="2:15" ht="13.8" x14ac:dyDescent="0.25">
      <c r="B25" s="1271" t="s">
        <v>1603</v>
      </c>
      <c r="C25" s="1273">
        <v>1</v>
      </c>
      <c r="D25" s="1259">
        <v>38.770000000000003</v>
      </c>
      <c r="E25"/>
      <c r="G25" s="1271">
        <v>9.6</v>
      </c>
      <c r="H25" s="1273">
        <v>1</v>
      </c>
      <c r="I25" s="1259">
        <v>83.19</v>
      </c>
      <c r="J25"/>
      <c r="L25" s="1271" t="s">
        <v>1225</v>
      </c>
      <c r="M25" s="1273">
        <v>1</v>
      </c>
      <c r="N25" s="1259">
        <v>64.03</v>
      </c>
      <c r="O25"/>
    </row>
    <row r="26" spans="2:15" ht="13.8" x14ac:dyDescent="0.25">
      <c r="B26" s="1271" t="s">
        <v>3644</v>
      </c>
      <c r="C26" s="1273">
        <v>1</v>
      </c>
      <c r="D26" s="1259">
        <v>37.07</v>
      </c>
      <c r="E26"/>
      <c r="G26" s="1271">
        <v>9.6883567567567574</v>
      </c>
      <c r="H26" s="1273">
        <v>1</v>
      </c>
      <c r="I26" s="1259">
        <v>40.69</v>
      </c>
      <c r="J26"/>
      <c r="L26" s="1271" t="s">
        <v>3391</v>
      </c>
      <c r="M26" s="1273">
        <v>1</v>
      </c>
      <c r="N26" s="1259">
        <v>61.941299999999998</v>
      </c>
      <c r="O26"/>
    </row>
    <row r="27" spans="2:15" ht="13.8" x14ac:dyDescent="0.25">
      <c r="B27" s="1271" t="s">
        <v>1206</v>
      </c>
      <c r="C27" s="1273">
        <v>1</v>
      </c>
      <c r="D27" s="1259">
        <v>36.130000000000003</v>
      </c>
      <c r="E27"/>
      <c r="G27" s="1271">
        <v>9.7999250018749517</v>
      </c>
      <c r="H27" s="1273">
        <v>1</v>
      </c>
      <c r="I27" s="1259">
        <v>43.48</v>
      </c>
      <c r="J27"/>
      <c r="L27" s="1271" t="s">
        <v>1234</v>
      </c>
      <c r="M27" s="1273">
        <v>1</v>
      </c>
      <c r="N27" s="1259">
        <v>61.92</v>
      </c>
      <c r="O27"/>
    </row>
    <row r="28" spans="2:15" ht="13.8" x14ac:dyDescent="0.25">
      <c r="B28" s="1271" t="s">
        <v>1210</v>
      </c>
      <c r="C28" s="1273">
        <v>1</v>
      </c>
      <c r="D28" s="1259">
        <v>35.119999999999997</v>
      </c>
      <c r="E28"/>
      <c r="G28" s="1271">
        <v>9.8000000000000007</v>
      </c>
      <c r="H28" s="1273">
        <v>1</v>
      </c>
      <c r="I28" s="1259">
        <v>79.760000000000005</v>
      </c>
      <c r="J28"/>
      <c r="L28" s="1271" t="s">
        <v>2231</v>
      </c>
      <c r="M28" s="1273">
        <v>1</v>
      </c>
      <c r="N28" s="1259">
        <v>61.72</v>
      </c>
      <c r="O28"/>
    </row>
    <row r="29" spans="2:15" ht="13.8" x14ac:dyDescent="0.25">
      <c r="B29" s="1271" t="s">
        <v>1510</v>
      </c>
      <c r="C29" s="1273">
        <v>1</v>
      </c>
      <c r="D29" s="1259">
        <v>33.85</v>
      </c>
      <c r="E29"/>
      <c r="G29" s="1271">
        <v>10</v>
      </c>
      <c r="H29" s="1273">
        <v>1</v>
      </c>
      <c r="I29" s="1259">
        <v>301.88</v>
      </c>
      <c r="J29"/>
      <c r="L29" s="1271" t="s">
        <v>4213</v>
      </c>
      <c r="M29" s="1273">
        <v>1</v>
      </c>
      <c r="N29" s="1259">
        <v>58.53</v>
      </c>
      <c r="O29"/>
    </row>
    <row r="30" spans="2:15" ht="13.8" x14ac:dyDescent="0.25">
      <c r="B30" s="1271" t="s">
        <v>1198</v>
      </c>
      <c r="C30" s="1273">
        <v>1</v>
      </c>
      <c r="D30" s="1259">
        <v>30.12</v>
      </c>
      <c r="E30"/>
      <c r="G30" s="1271">
        <v>10.247327524770684</v>
      </c>
      <c r="H30" s="1273">
        <v>1</v>
      </c>
      <c r="I30" s="1259">
        <v>44.96</v>
      </c>
      <c r="J30"/>
      <c r="L30" s="1271" t="s">
        <v>1257</v>
      </c>
      <c r="M30" s="1273">
        <v>1</v>
      </c>
      <c r="N30" s="1259">
        <v>57.79</v>
      </c>
      <c r="O30"/>
    </row>
    <row r="31" spans="2:15" ht="13.8" x14ac:dyDescent="0.25">
      <c r="B31" s="1271" t="s">
        <v>3681</v>
      </c>
      <c r="C31" s="1273">
        <v>1</v>
      </c>
      <c r="D31" s="1259">
        <v>25.47</v>
      </c>
      <c r="E31"/>
      <c r="G31" s="1271">
        <v>10.5</v>
      </c>
      <c r="H31" s="1273">
        <v>1</v>
      </c>
      <c r="I31" s="1259">
        <v>178.9367</v>
      </c>
      <c r="J31"/>
      <c r="L31" s="1271" t="s">
        <v>1574</v>
      </c>
      <c r="M31" s="1273">
        <v>1</v>
      </c>
      <c r="N31" s="1259">
        <v>55.779849999999996</v>
      </c>
      <c r="O31"/>
    </row>
    <row r="32" spans="2:15" ht="13.8" x14ac:dyDescent="0.25">
      <c r="B32" s="1271" t="s">
        <v>3331</v>
      </c>
      <c r="C32" s="1273">
        <v>0.5</v>
      </c>
      <c r="D32" s="1259">
        <v>-41.61</v>
      </c>
      <c r="E32"/>
      <c r="G32" s="1271">
        <v>11</v>
      </c>
      <c r="H32" s="1273">
        <v>1</v>
      </c>
      <c r="I32" s="1259">
        <v>150.62</v>
      </c>
      <c r="J32"/>
      <c r="L32" s="1271" t="s">
        <v>1236</v>
      </c>
      <c r="M32" s="1273">
        <v>1</v>
      </c>
      <c r="N32" s="1259">
        <v>55.150549999999996</v>
      </c>
      <c r="O32"/>
    </row>
    <row r="33" spans="2:15" ht="13.8" x14ac:dyDescent="0.25">
      <c r="B33" s="1271" t="s">
        <v>1201</v>
      </c>
      <c r="C33" s="1273">
        <v>0.83333333333333337</v>
      </c>
      <c r="D33" s="1259">
        <v>-157.12369999999999</v>
      </c>
      <c r="E33"/>
      <c r="G33" s="1271">
        <v>11.5</v>
      </c>
      <c r="H33" s="1273">
        <v>1</v>
      </c>
      <c r="I33" s="1259">
        <v>106.15</v>
      </c>
      <c r="J33"/>
      <c r="L33" s="1271" t="s">
        <v>1255</v>
      </c>
      <c r="M33" s="1273">
        <v>1</v>
      </c>
      <c r="N33" s="1259">
        <v>54.873249999999999</v>
      </c>
      <c r="O33"/>
    </row>
    <row r="34" spans="2:15" ht="13.8" x14ac:dyDescent="0.25">
      <c r="B34" s="1271" t="s">
        <v>2032</v>
      </c>
      <c r="C34" s="1273">
        <v>0.8</v>
      </c>
      <c r="D34" s="1259">
        <v>-225.09339999999997</v>
      </c>
      <c r="E34"/>
      <c r="G34" s="1271">
        <v>12</v>
      </c>
      <c r="H34" s="1273">
        <v>0.83333333333333337</v>
      </c>
      <c r="I34" s="1259">
        <v>-251.83</v>
      </c>
      <c r="J34"/>
      <c r="L34" s="1271" t="s">
        <v>1224</v>
      </c>
      <c r="M34" s="1273">
        <v>1</v>
      </c>
      <c r="N34" s="1259">
        <v>54.59</v>
      </c>
      <c r="O34"/>
    </row>
    <row r="35" spans="2:15" ht="13.8" x14ac:dyDescent="0.25">
      <c r="B35" s="1271" t="s">
        <v>2434</v>
      </c>
      <c r="C35" s="1273">
        <v>0.66666666666666663</v>
      </c>
      <c r="D35" s="1259">
        <v>-298.91235000000006</v>
      </c>
      <c r="E35"/>
      <c r="G35" s="1271">
        <v>12.5</v>
      </c>
      <c r="H35" s="1273">
        <v>1</v>
      </c>
      <c r="I35" s="1259">
        <v>276.07319999999999</v>
      </c>
      <c r="J35"/>
      <c r="L35" s="1271" t="s">
        <v>1228</v>
      </c>
      <c r="M35" s="1273">
        <v>1</v>
      </c>
      <c r="N35" s="1259">
        <v>53.365400000000001</v>
      </c>
      <c r="O35"/>
    </row>
    <row r="36" spans="2:15" ht="13.8" x14ac:dyDescent="0.25">
      <c r="B36" s="1271" t="s">
        <v>2819</v>
      </c>
      <c r="C36" s="1273">
        <v>0.75</v>
      </c>
      <c r="D36" s="1259">
        <v>-308.86</v>
      </c>
      <c r="E36"/>
      <c r="G36" s="1271">
        <v>13</v>
      </c>
      <c r="H36" s="1273">
        <v>1</v>
      </c>
      <c r="I36" s="1259">
        <v>95.49</v>
      </c>
      <c r="J36"/>
      <c r="L36" s="1271" t="s">
        <v>2948</v>
      </c>
      <c r="M36" s="1273">
        <v>1</v>
      </c>
      <c r="N36" s="1259">
        <v>52.53</v>
      </c>
      <c r="O36"/>
    </row>
    <row r="37" spans="2:15" ht="13.8" x14ac:dyDescent="0.25">
      <c r="B37" s="1271" t="s">
        <v>3526</v>
      </c>
      <c r="C37" s="1273">
        <v>0.5</v>
      </c>
      <c r="D37" s="1259">
        <v>-368.15000000000003</v>
      </c>
      <c r="E37"/>
      <c r="G37" s="1271">
        <v>13.5</v>
      </c>
      <c r="H37" s="1273">
        <v>1</v>
      </c>
      <c r="I37" s="1259">
        <v>123.22999999999999</v>
      </c>
      <c r="J37"/>
      <c r="L37" s="1271" t="s">
        <v>4214</v>
      </c>
      <c r="M37" s="1273">
        <v>1</v>
      </c>
      <c r="N37" s="1259">
        <v>52.23</v>
      </c>
      <c r="O37"/>
    </row>
    <row r="38" spans="2:15" ht="13.8" x14ac:dyDescent="0.25">
      <c r="B38" s="1271" t="s">
        <v>2090</v>
      </c>
      <c r="C38" s="1273">
        <v>0</v>
      </c>
      <c r="D38" s="1259">
        <v>-379.98</v>
      </c>
      <c r="E38"/>
      <c r="G38" s="1271">
        <v>13.79</v>
      </c>
      <c r="H38" s="1273">
        <v>1</v>
      </c>
      <c r="I38" s="1259">
        <v>27.914649999999998</v>
      </c>
      <c r="J38"/>
      <c r="L38" s="1271" t="s">
        <v>2451</v>
      </c>
      <c r="M38" s="1273">
        <v>1</v>
      </c>
      <c r="N38" s="1259">
        <v>51.85</v>
      </c>
      <c r="O38"/>
    </row>
    <row r="39" spans="2:15" ht="13.8" x14ac:dyDescent="0.25">
      <c r="B39" s="1271" t="s">
        <v>2955</v>
      </c>
      <c r="C39" s="1273">
        <v>0.66666666666666663</v>
      </c>
      <c r="D39" s="1259">
        <v>-431.55</v>
      </c>
      <c r="E39"/>
      <c r="G39" s="1271">
        <v>14</v>
      </c>
      <c r="H39" s="1273">
        <v>0.8571428571428571</v>
      </c>
      <c r="I39" s="1259">
        <v>-198.91000000000003</v>
      </c>
      <c r="J39"/>
      <c r="L39" s="1271" t="s">
        <v>1549</v>
      </c>
      <c r="M39" s="1273">
        <v>1</v>
      </c>
      <c r="N39" s="1259">
        <v>50.94</v>
      </c>
      <c r="O39"/>
    </row>
    <row r="40" spans="2:15" ht="13.8" x14ac:dyDescent="0.25">
      <c r="B40" s="1271" t="s">
        <v>2152</v>
      </c>
      <c r="C40" s="1273">
        <v>0.6</v>
      </c>
      <c r="D40" s="1259">
        <v>-711.91000000000008</v>
      </c>
      <c r="E40"/>
      <c r="G40" s="1271">
        <v>14.5</v>
      </c>
      <c r="H40" s="1273">
        <v>1</v>
      </c>
      <c r="I40" s="1259">
        <v>212.59635</v>
      </c>
      <c r="J40"/>
      <c r="L40" s="1271" t="s">
        <v>415</v>
      </c>
      <c r="M40" s="1273">
        <v>1</v>
      </c>
      <c r="N40" s="1259">
        <v>49.14</v>
      </c>
      <c r="O40"/>
    </row>
    <row r="41" spans="2:15" ht="13.8" x14ac:dyDescent="0.25">
      <c r="B41" s="1271" t="s">
        <v>1368</v>
      </c>
      <c r="C41" s="1273">
        <v>1</v>
      </c>
      <c r="D41" s="1259">
        <v>170.45</v>
      </c>
      <c r="E41"/>
      <c r="G41" s="1271">
        <v>15</v>
      </c>
      <c r="H41" s="1273">
        <v>1</v>
      </c>
      <c r="I41" s="1259">
        <v>28.85</v>
      </c>
      <c r="J41"/>
      <c r="L41" s="1271" t="s">
        <v>3177</v>
      </c>
      <c r="M41" s="1273">
        <v>1</v>
      </c>
      <c r="N41" s="1259">
        <v>47.75</v>
      </c>
      <c r="O41"/>
    </row>
    <row r="42" spans="2:15" ht="13.8" x14ac:dyDescent="0.25">
      <c r="B42" s="1271" t="s">
        <v>1208</v>
      </c>
      <c r="C42" s="1273">
        <v>1</v>
      </c>
      <c r="D42" s="1259">
        <v>69.790000000000006</v>
      </c>
      <c r="E42"/>
      <c r="G42" s="1271">
        <v>15.5</v>
      </c>
      <c r="H42" s="1273">
        <v>1</v>
      </c>
      <c r="I42" s="1259">
        <v>104.87054999999999</v>
      </c>
      <c r="J42"/>
      <c r="L42" s="1271" t="s">
        <v>3176</v>
      </c>
      <c r="M42" s="1273">
        <v>1</v>
      </c>
      <c r="N42" s="1259">
        <v>44</v>
      </c>
      <c r="O42"/>
    </row>
    <row r="43" spans="2:15" ht="13.8" x14ac:dyDescent="0.25">
      <c r="B43" s="1271" t="s">
        <v>1202</v>
      </c>
      <c r="C43" s="1273">
        <v>1</v>
      </c>
      <c r="D43" s="1259">
        <v>63.93</v>
      </c>
      <c r="E43"/>
      <c r="G43" s="1271">
        <v>16</v>
      </c>
      <c r="H43" s="1273">
        <v>1</v>
      </c>
      <c r="I43" s="1259">
        <v>101.23984999999999</v>
      </c>
      <c r="J43"/>
      <c r="L43" s="1271" t="s">
        <v>3923</v>
      </c>
      <c r="M43" s="1273">
        <v>1</v>
      </c>
      <c r="N43" s="1259">
        <v>43.48</v>
      </c>
      <c r="O43"/>
    </row>
    <row r="44" spans="2:15" ht="13.8" x14ac:dyDescent="0.25">
      <c r="B44" s="1271" t="s">
        <v>1370</v>
      </c>
      <c r="C44" s="1273">
        <v>1</v>
      </c>
      <c r="D44" s="1259">
        <v>36.729999999999997</v>
      </c>
      <c r="E44"/>
      <c r="G44" s="1271">
        <v>16.5</v>
      </c>
      <c r="H44" s="1273">
        <v>1</v>
      </c>
      <c r="I44" s="1259">
        <v>165.96424999999999</v>
      </c>
      <c r="J44"/>
      <c r="L44" s="1271" t="s">
        <v>1232</v>
      </c>
      <c r="M44" s="1273">
        <v>1</v>
      </c>
      <c r="N44" s="1259">
        <v>41.71</v>
      </c>
      <c r="O44"/>
    </row>
    <row r="45" spans="2:15" ht="13.8" x14ac:dyDescent="0.25">
      <c r="B45" s="1271" t="s">
        <v>1594</v>
      </c>
      <c r="C45" s="1273">
        <v>1</v>
      </c>
      <c r="D45" s="1259">
        <v>410.88000000000005</v>
      </c>
      <c r="E45"/>
      <c r="G45" s="1271">
        <v>17</v>
      </c>
      <c r="H45" s="1273">
        <v>1</v>
      </c>
      <c r="I45" s="1259">
        <v>44.69</v>
      </c>
      <c r="J45"/>
      <c r="L45" s="1271" t="s">
        <v>1559</v>
      </c>
      <c r="M45" s="1273">
        <v>1</v>
      </c>
      <c r="N45" s="1259">
        <v>40.97</v>
      </c>
      <c r="O45"/>
    </row>
    <row r="46" spans="2:15" ht="13.8" x14ac:dyDescent="0.25">
      <c r="B46" s="1271" t="s">
        <v>1370</v>
      </c>
      <c r="C46" s="1273">
        <v>1</v>
      </c>
      <c r="D46" s="1259">
        <v>240.29000000000002</v>
      </c>
      <c r="E46"/>
      <c r="G46" s="1271">
        <v>17.5</v>
      </c>
      <c r="H46" s="1273">
        <v>0</v>
      </c>
      <c r="I46" s="1259">
        <v>-72.17</v>
      </c>
      <c r="J46"/>
      <c r="L46" s="1271" t="s">
        <v>1719</v>
      </c>
      <c r="M46" s="1273">
        <v>1</v>
      </c>
      <c r="N46" s="1259">
        <v>40.711649999999999</v>
      </c>
      <c r="O46"/>
    </row>
    <row r="47" spans="2:15" ht="13.8" x14ac:dyDescent="0.25">
      <c r="B47" s="1271" t="s">
        <v>1212</v>
      </c>
      <c r="C47" s="1273">
        <v>1</v>
      </c>
      <c r="D47" s="1259">
        <v>63.59</v>
      </c>
      <c r="E47"/>
      <c r="G47" s="1271">
        <v>18.5</v>
      </c>
      <c r="H47" s="1273">
        <v>1</v>
      </c>
      <c r="I47" s="1259">
        <v>27.02</v>
      </c>
      <c r="J47"/>
      <c r="L47" s="1271" t="s">
        <v>1573</v>
      </c>
      <c r="M47" s="1273">
        <v>1</v>
      </c>
      <c r="N47" s="1259">
        <v>40.69</v>
      </c>
      <c r="O47"/>
    </row>
    <row r="48" spans="2:15" ht="13.8" x14ac:dyDescent="0.25">
      <c r="B48" s="1271" t="s">
        <v>1201</v>
      </c>
      <c r="C48" s="1273">
        <v>1</v>
      </c>
      <c r="D48" s="1259">
        <v>40.32</v>
      </c>
      <c r="E48"/>
      <c r="G48" s="1271">
        <v>19</v>
      </c>
      <c r="H48" s="1273">
        <v>1</v>
      </c>
      <c r="I48" s="1259">
        <v>41.379999999999995</v>
      </c>
      <c r="J48"/>
      <c r="L48" s="1271" t="s">
        <v>3025</v>
      </c>
      <c r="M48" s="1273">
        <v>1</v>
      </c>
      <c r="N48" s="1259">
        <v>40.32</v>
      </c>
      <c r="O48"/>
    </row>
    <row r="49" spans="2:15" ht="13.8" x14ac:dyDescent="0.25">
      <c r="B49" s="1271" t="s">
        <v>2032</v>
      </c>
      <c r="C49" s="1273">
        <v>1</v>
      </c>
      <c r="D49" s="1259">
        <v>36.29</v>
      </c>
      <c r="E49"/>
      <c r="G49" s="1271">
        <v>21</v>
      </c>
      <c r="H49" s="1273">
        <v>1</v>
      </c>
      <c r="I49" s="1259">
        <v>78.550000000000011</v>
      </c>
      <c r="J49"/>
      <c r="L49" s="1271" t="s">
        <v>3175</v>
      </c>
      <c r="M49" s="1273">
        <v>1</v>
      </c>
      <c r="N49" s="1259">
        <v>40.32</v>
      </c>
      <c r="O49"/>
    </row>
    <row r="50" spans="2:15" ht="13.8" x14ac:dyDescent="0.25">
      <c r="B50" s="1271" t="s">
        <v>1208</v>
      </c>
      <c r="C50" s="1273">
        <v>1</v>
      </c>
      <c r="D50" s="1259">
        <v>30.39</v>
      </c>
      <c r="E50"/>
      <c r="G50" s="1271">
        <v>22</v>
      </c>
      <c r="H50" s="1273">
        <v>1</v>
      </c>
      <c r="I50" s="1259">
        <v>37.39</v>
      </c>
      <c r="J50"/>
      <c r="L50" s="1271" t="s">
        <v>1761</v>
      </c>
      <c r="M50" s="1273">
        <v>1</v>
      </c>
      <c r="N50" s="1259">
        <v>39.79</v>
      </c>
      <c r="O50"/>
    </row>
    <row r="51" spans="2:15" ht="13.8" x14ac:dyDescent="0.25">
      <c r="B51" s="1271" t="s">
        <v>3393</v>
      </c>
      <c r="C51" s="1273">
        <v>0.94594594594594594</v>
      </c>
      <c r="D51" s="1259">
        <v>781.99139999999989</v>
      </c>
      <c r="E51"/>
      <c r="G51" s="1271">
        <v>23</v>
      </c>
      <c r="H51" s="1273">
        <v>1</v>
      </c>
      <c r="I51" s="1259">
        <v>16.61</v>
      </c>
      <c r="J51"/>
      <c r="L51" s="1271" t="s">
        <v>1604</v>
      </c>
      <c r="M51" s="1273">
        <v>1</v>
      </c>
      <c r="N51" s="1259">
        <v>38.770000000000003</v>
      </c>
      <c r="O51"/>
    </row>
    <row r="52" spans="2:15" ht="13.8" x14ac:dyDescent="0.25">
      <c r="B52" s="1271" t="s">
        <v>3331</v>
      </c>
      <c r="C52" s="1273">
        <v>0.94594594594594594</v>
      </c>
      <c r="D52" s="1259">
        <v>781.99139999999989</v>
      </c>
      <c r="E52"/>
      <c r="G52" s="1271">
        <v>25</v>
      </c>
      <c r="H52" s="1273">
        <v>1</v>
      </c>
      <c r="I52" s="1259">
        <v>31.32</v>
      </c>
      <c r="J52"/>
      <c r="L52" s="1271" t="s">
        <v>1222</v>
      </c>
      <c r="M52" s="1273">
        <v>1</v>
      </c>
      <c r="N52" s="1259">
        <v>38.520000000000003</v>
      </c>
      <c r="O52"/>
    </row>
    <row r="53" spans="2:15" ht="13.8" x14ac:dyDescent="0.25">
      <c r="B53" s="1271" t="s">
        <v>3792</v>
      </c>
      <c r="C53" s="1273">
        <v>1</v>
      </c>
      <c r="D53" s="1259">
        <v>28.3</v>
      </c>
      <c r="E53"/>
      <c r="G53" s="1271">
        <v>26</v>
      </c>
      <c r="H53" s="1273">
        <v>1</v>
      </c>
      <c r="I53" s="1259">
        <v>30.56</v>
      </c>
      <c r="J53"/>
      <c r="L53" s="1271" t="s">
        <v>3723</v>
      </c>
      <c r="M53" s="1273">
        <v>1</v>
      </c>
      <c r="N53" s="1259">
        <v>37.07</v>
      </c>
      <c r="O53"/>
    </row>
    <row r="54" spans="2:15" ht="13.8" x14ac:dyDescent="0.25">
      <c r="B54" s="1271" t="s">
        <v>3791</v>
      </c>
      <c r="C54" s="1273">
        <v>1</v>
      </c>
      <c r="D54" s="1259">
        <v>28.3</v>
      </c>
      <c r="G54" s="1271">
        <v>28</v>
      </c>
      <c r="H54" s="1273">
        <v>1</v>
      </c>
      <c r="I54" s="1259">
        <v>14.14</v>
      </c>
      <c r="J54"/>
      <c r="L54" s="1271" t="s">
        <v>1260</v>
      </c>
      <c r="M54" s="1273">
        <v>1</v>
      </c>
      <c r="N54" s="1259">
        <v>36.29</v>
      </c>
      <c r="O54"/>
    </row>
    <row r="55" spans="2:15" ht="13.8" x14ac:dyDescent="0.25">
      <c r="B55" s="1271" t="s">
        <v>267</v>
      </c>
      <c r="C55" s="1273">
        <v>0.92307692307692313</v>
      </c>
      <c r="D55" s="1259">
        <v>1756.2384499999991</v>
      </c>
      <c r="G55" s="1271">
        <v>30</v>
      </c>
      <c r="H55" s="1273">
        <v>1</v>
      </c>
      <c r="I55" s="1259">
        <v>13.17</v>
      </c>
      <c r="J55"/>
      <c r="L55" s="1271" t="s">
        <v>2230</v>
      </c>
      <c r="M55" s="1273">
        <v>1</v>
      </c>
      <c r="N55" s="1259">
        <v>36.130000000000003</v>
      </c>
      <c r="O55"/>
    </row>
    <row r="56" spans="2:15" ht="13.8" x14ac:dyDescent="0.25">
      <c r="D56"/>
      <c r="G56" s="1271">
        <v>34</v>
      </c>
      <c r="H56" s="1273">
        <v>1</v>
      </c>
      <c r="I56" s="1259">
        <v>11</v>
      </c>
      <c r="J56"/>
      <c r="L56" s="1271" t="s">
        <v>1511</v>
      </c>
      <c r="M56" s="1273">
        <v>1</v>
      </c>
      <c r="N56" s="1259">
        <v>33.85</v>
      </c>
      <c r="O56"/>
    </row>
    <row r="57" spans="2:15" ht="13.8" x14ac:dyDescent="0.25">
      <c r="D57"/>
      <c r="G57" s="1271">
        <v>38</v>
      </c>
      <c r="H57" s="1273">
        <v>1</v>
      </c>
      <c r="I57" s="1259">
        <v>10.323550000000001</v>
      </c>
      <c r="J57"/>
      <c r="L57" s="1271" t="s">
        <v>3527</v>
      </c>
      <c r="M57" s="1273">
        <v>1</v>
      </c>
      <c r="N57" s="1259">
        <v>31.83</v>
      </c>
      <c r="O57"/>
    </row>
    <row r="58" spans="2:15" ht="13.8" x14ac:dyDescent="0.25">
      <c r="C58"/>
      <c r="D58"/>
      <c r="E58"/>
      <c r="G58" s="1271">
        <v>44</v>
      </c>
      <c r="H58" s="1273">
        <v>1</v>
      </c>
      <c r="I58" s="1259">
        <v>9.3000000000000007</v>
      </c>
      <c r="J58"/>
      <c r="L58" s="1271" t="s">
        <v>3390</v>
      </c>
      <c r="M58" s="1273">
        <v>1</v>
      </c>
      <c r="N58" s="1259">
        <v>31.83</v>
      </c>
      <c r="O58"/>
    </row>
    <row r="59" spans="2:15" ht="13.8" x14ac:dyDescent="0.25">
      <c r="C59"/>
      <c r="D59"/>
      <c r="E59"/>
      <c r="G59" s="1271">
        <v>50</v>
      </c>
      <c r="H59" s="1273">
        <v>1</v>
      </c>
      <c r="I59" s="1259">
        <v>7.7927999999999997</v>
      </c>
      <c r="J59"/>
      <c r="L59" s="1271" t="s">
        <v>2478</v>
      </c>
      <c r="M59" s="1273">
        <v>1</v>
      </c>
      <c r="N59" s="1259">
        <v>31.553199999999997</v>
      </c>
      <c r="O59"/>
    </row>
    <row r="60" spans="2:15" ht="13.8" x14ac:dyDescent="0.25">
      <c r="B60"/>
      <c r="C60"/>
      <c r="D60"/>
      <c r="E60"/>
      <c r="G60" s="1271" t="s">
        <v>267</v>
      </c>
      <c r="H60" s="1273">
        <v>0.92307692307692313</v>
      </c>
      <c r="I60" s="1259">
        <v>1756.2384499999994</v>
      </c>
      <c r="J60"/>
      <c r="L60" s="1271" t="s">
        <v>3651</v>
      </c>
      <c r="M60" s="1273">
        <v>1</v>
      </c>
      <c r="N60" s="1259">
        <v>30.56</v>
      </c>
      <c r="O60"/>
    </row>
    <row r="61" spans="2:15" ht="13.8" x14ac:dyDescent="0.25">
      <c r="B61"/>
      <c r="C61"/>
      <c r="D61"/>
      <c r="E61"/>
      <c r="G61"/>
      <c r="H61"/>
      <c r="I61"/>
      <c r="J61"/>
      <c r="L61" s="1271" t="s">
        <v>1750</v>
      </c>
      <c r="M61" s="1273">
        <v>1</v>
      </c>
      <c r="N61" s="1259">
        <v>27.914649999999998</v>
      </c>
      <c r="O61"/>
    </row>
    <row r="62" spans="2:15" ht="13.8" x14ac:dyDescent="0.25">
      <c r="B62"/>
      <c r="C62"/>
      <c r="D62"/>
      <c r="E62"/>
      <c r="G62"/>
      <c r="H62"/>
      <c r="I62"/>
      <c r="J62"/>
      <c r="L62" s="1271" t="s">
        <v>3924</v>
      </c>
      <c r="M62" s="1273">
        <v>1</v>
      </c>
      <c r="N62" s="1259">
        <v>24.64</v>
      </c>
      <c r="O62"/>
    </row>
    <row r="63" spans="2:15" ht="13.8" x14ac:dyDescent="0.25">
      <c r="B63"/>
      <c r="C63"/>
      <c r="D63"/>
      <c r="E63"/>
      <c r="G63"/>
      <c r="H63"/>
      <c r="I63"/>
      <c r="J63"/>
      <c r="L63" s="1271" t="s">
        <v>1447</v>
      </c>
      <c r="M63" s="1273">
        <v>1</v>
      </c>
      <c r="N63" s="1259">
        <v>23.34</v>
      </c>
      <c r="O63"/>
    </row>
    <row r="64" spans="2:15" ht="13.8" x14ac:dyDescent="0.25">
      <c r="B64"/>
      <c r="C64"/>
      <c r="D64"/>
      <c r="E64"/>
      <c r="G64"/>
      <c r="H64"/>
      <c r="I64"/>
      <c r="J64"/>
      <c r="L64" s="1271" t="s">
        <v>3925</v>
      </c>
      <c r="M64" s="1273">
        <v>1</v>
      </c>
      <c r="N64" s="1259">
        <v>16.61</v>
      </c>
      <c r="O64"/>
    </row>
    <row r="65" spans="2:15" ht="13.8" x14ac:dyDescent="0.25">
      <c r="B65"/>
      <c r="C65"/>
      <c r="D65"/>
      <c r="E65"/>
      <c r="G65"/>
      <c r="H65"/>
      <c r="I65"/>
      <c r="J65"/>
      <c r="L65" s="1271" t="s">
        <v>2332</v>
      </c>
      <c r="M65" s="1273">
        <v>1</v>
      </c>
      <c r="N65" s="1259">
        <v>11.297649999999999</v>
      </c>
      <c r="O65"/>
    </row>
    <row r="66" spans="2:15" ht="13.8" x14ac:dyDescent="0.25">
      <c r="B66"/>
      <c r="C66"/>
      <c r="D66"/>
      <c r="E66"/>
      <c r="G66"/>
      <c r="H66"/>
      <c r="I66"/>
      <c r="J66"/>
      <c r="L66" s="1271" t="s">
        <v>3724</v>
      </c>
      <c r="M66" s="1273">
        <v>0</v>
      </c>
      <c r="N66" s="1259">
        <v>-72.17</v>
      </c>
      <c r="O66"/>
    </row>
    <row r="67" spans="2:15" ht="13.8" x14ac:dyDescent="0.25">
      <c r="B67"/>
      <c r="C67"/>
      <c r="D67"/>
      <c r="E67"/>
      <c r="G67"/>
      <c r="H67"/>
      <c r="I67"/>
      <c r="J67"/>
      <c r="L67" s="1271" t="s">
        <v>1399</v>
      </c>
      <c r="M67" s="1273">
        <v>0.83333333333333337</v>
      </c>
      <c r="N67" s="1259">
        <v>-155.10305000000002</v>
      </c>
      <c r="O67"/>
    </row>
    <row r="68" spans="2:15" ht="13.8" x14ac:dyDescent="0.25">
      <c r="B68"/>
      <c r="C68"/>
      <c r="D68"/>
      <c r="E68"/>
      <c r="G68"/>
      <c r="H68"/>
      <c r="I68"/>
      <c r="J68"/>
      <c r="L68" s="1271" t="s">
        <v>4215</v>
      </c>
      <c r="M68" s="1273">
        <v>0.5</v>
      </c>
      <c r="N68" s="1259">
        <v>-303.86</v>
      </c>
      <c r="O68"/>
    </row>
    <row r="69" spans="2:15" ht="13.8" x14ac:dyDescent="0.25">
      <c r="B69"/>
      <c r="C69"/>
      <c r="D69"/>
      <c r="E69"/>
      <c r="G69"/>
      <c r="H69"/>
      <c r="I69"/>
      <c r="J69"/>
      <c r="L69" s="1271" t="s">
        <v>1258</v>
      </c>
      <c r="M69" s="1273">
        <v>0</v>
      </c>
      <c r="N69" s="1259">
        <v>-350</v>
      </c>
      <c r="O69"/>
    </row>
    <row r="70" spans="2:15" ht="13.8" x14ac:dyDescent="0.25">
      <c r="B70"/>
      <c r="C70"/>
      <c r="D70"/>
      <c r="E70"/>
      <c r="G70"/>
      <c r="H70"/>
      <c r="I70"/>
      <c r="J70"/>
      <c r="L70" s="1271" t="s">
        <v>4216</v>
      </c>
      <c r="M70" s="1273">
        <v>0</v>
      </c>
      <c r="N70" s="1259">
        <v>-379.98</v>
      </c>
      <c r="O70"/>
    </row>
    <row r="71" spans="2:15" ht="13.8" x14ac:dyDescent="0.25">
      <c r="B71"/>
      <c r="C71"/>
      <c r="D71"/>
      <c r="E71"/>
      <c r="G71"/>
      <c r="H71"/>
      <c r="I71"/>
      <c r="J71"/>
      <c r="L71" s="1271" t="s">
        <v>3335</v>
      </c>
      <c r="M71" s="1273">
        <v>0</v>
      </c>
      <c r="N71" s="1259">
        <v>-399.37</v>
      </c>
      <c r="O71"/>
    </row>
    <row r="72" spans="2:15" ht="13.8" x14ac:dyDescent="0.25">
      <c r="B72"/>
      <c r="C72"/>
      <c r="D72"/>
      <c r="E72"/>
      <c r="G72"/>
      <c r="H72"/>
      <c r="I72"/>
      <c r="J72"/>
      <c r="L72" s="1271" t="s">
        <v>4217</v>
      </c>
      <c r="M72" s="1273">
        <v>0</v>
      </c>
      <c r="N72" s="1259">
        <v>-399.98</v>
      </c>
      <c r="O72"/>
    </row>
    <row r="73" spans="2:15" ht="13.8" x14ac:dyDescent="0.25">
      <c r="B73"/>
      <c r="C73"/>
      <c r="D73"/>
      <c r="E73"/>
      <c r="G73"/>
      <c r="H73"/>
      <c r="I73"/>
      <c r="J73"/>
      <c r="L73" s="1271" t="s">
        <v>4218</v>
      </c>
      <c r="M73" s="1273">
        <v>0</v>
      </c>
      <c r="N73" s="1259">
        <v>-399.98</v>
      </c>
      <c r="O73"/>
    </row>
    <row r="74" spans="2:15" ht="13.8" x14ac:dyDescent="0.25">
      <c r="B74"/>
      <c r="C74"/>
      <c r="D74"/>
      <c r="E74"/>
      <c r="G74"/>
      <c r="H74"/>
      <c r="I74"/>
      <c r="J74"/>
      <c r="L74" s="1271" t="s">
        <v>2949</v>
      </c>
      <c r="M74" s="1273">
        <v>0</v>
      </c>
      <c r="N74" s="1259">
        <v>-425.04</v>
      </c>
      <c r="O74"/>
    </row>
    <row r="75" spans="2:15" ht="13.8" x14ac:dyDescent="0.25">
      <c r="B75"/>
      <c r="C75"/>
      <c r="D75"/>
      <c r="E75"/>
      <c r="G75"/>
      <c r="H75"/>
      <c r="I75"/>
      <c r="J75"/>
      <c r="L75" s="1271" t="s">
        <v>3645</v>
      </c>
      <c r="M75" s="1273">
        <v>0.66666666666666663</v>
      </c>
      <c r="N75" s="1259">
        <v>-431.55</v>
      </c>
      <c r="O75"/>
    </row>
    <row r="76" spans="2:15" ht="13.8" x14ac:dyDescent="0.25">
      <c r="B76"/>
      <c r="C76"/>
      <c r="D76"/>
      <c r="E76"/>
      <c r="G76"/>
      <c r="H76"/>
      <c r="I76"/>
      <c r="J76"/>
      <c r="L76" s="1271" t="s">
        <v>4168</v>
      </c>
      <c r="M76" s="1273">
        <v>0</v>
      </c>
      <c r="N76" s="1259">
        <v>-435.01</v>
      </c>
      <c r="O76"/>
    </row>
    <row r="77" spans="2:15" ht="13.8" x14ac:dyDescent="0.25">
      <c r="B77"/>
      <c r="C77"/>
      <c r="D77"/>
      <c r="E77"/>
      <c r="G77"/>
      <c r="H77"/>
      <c r="I77"/>
      <c r="J77"/>
      <c r="L77" s="1271" t="s">
        <v>1594</v>
      </c>
      <c r="M77" s="1273">
        <v>1</v>
      </c>
      <c r="N77" s="1259">
        <v>410.88</v>
      </c>
      <c r="O77"/>
    </row>
    <row r="78" spans="2:15" ht="13.8" x14ac:dyDescent="0.25">
      <c r="B78"/>
      <c r="C78"/>
      <c r="D78"/>
      <c r="E78"/>
      <c r="G78"/>
      <c r="H78"/>
      <c r="I78"/>
      <c r="J78"/>
      <c r="L78" s="1271" t="s">
        <v>1550</v>
      </c>
      <c r="M78" s="1273">
        <v>1</v>
      </c>
      <c r="N78" s="1259">
        <v>78.84</v>
      </c>
      <c r="O78"/>
    </row>
    <row r="79" spans="2:15" ht="13.8" x14ac:dyDescent="0.25">
      <c r="B79"/>
      <c r="C79"/>
      <c r="D79"/>
      <c r="E79"/>
      <c r="G79"/>
      <c r="H79"/>
      <c r="I79"/>
      <c r="J79"/>
      <c r="L79" s="1271" t="s">
        <v>4180</v>
      </c>
      <c r="M79" s="1273">
        <v>1</v>
      </c>
      <c r="N79" s="1259">
        <v>73.94</v>
      </c>
      <c r="O79"/>
    </row>
    <row r="80" spans="2:15" ht="13.8" x14ac:dyDescent="0.25">
      <c r="B80"/>
      <c r="C80"/>
      <c r="D80"/>
      <c r="E80"/>
      <c r="G80"/>
      <c r="H80"/>
      <c r="I80"/>
      <c r="J80"/>
      <c r="L80" s="1271" t="s">
        <v>3024</v>
      </c>
      <c r="M80" s="1273">
        <v>1</v>
      </c>
      <c r="N80" s="1259">
        <v>44.96</v>
      </c>
      <c r="O80"/>
    </row>
    <row r="81" spans="2:15" ht="13.8" x14ac:dyDescent="0.25">
      <c r="B81"/>
      <c r="C81"/>
      <c r="D81"/>
      <c r="E81"/>
      <c r="G81"/>
      <c r="H81"/>
      <c r="I81"/>
      <c r="J81"/>
      <c r="L81" s="1271" t="s">
        <v>1449</v>
      </c>
      <c r="M81" s="1273">
        <v>1</v>
      </c>
      <c r="N81" s="1259">
        <v>42.55</v>
      </c>
      <c r="O81"/>
    </row>
    <row r="82" spans="2:15" ht="13.8" x14ac:dyDescent="0.25">
      <c r="B82"/>
      <c r="C82"/>
      <c r="D82"/>
      <c r="E82"/>
      <c r="G82"/>
      <c r="H82"/>
      <c r="I82"/>
      <c r="J82"/>
      <c r="L82" s="1271" t="s">
        <v>2653</v>
      </c>
      <c r="M82" s="1273">
        <v>1</v>
      </c>
      <c r="N82" s="1259">
        <v>40.32</v>
      </c>
      <c r="O82"/>
    </row>
    <row r="83" spans="2:15" ht="13.8" x14ac:dyDescent="0.25">
      <c r="B83"/>
      <c r="C83"/>
      <c r="G83"/>
      <c r="H83"/>
      <c r="I83"/>
      <c r="J83"/>
      <c r="L83" s="1271" t="s">
        <v>3129</v>
      </c>
      <c r="M83" s="1273">
        <v>1</v>
      </c>
      <c r="N83" s="1259">
        <v>36.29</v>
      </c>
      <c r="O83"/>
    </row>
    <row r="84" spans="2:15" ht="13.8" x14ac:dyDescent="0.25">
      <c r="B84"/>
      <c r="C84"/>
      <c r="G84"/>
      <c r="H84"/>
      <c r="I84"/>
      <c r="J84"/>
      <c r="L84" s="1271" t="s">
        <v>2652</v>
      </c>
      <c r="M84" s="1273">
        <v>1</v>
      </c>
      <c r="N84" s="1259">
        <v>34.56</v>
      </c>
      <c r="O84"/>
    </row>
    <row r="85" spans="2:15" ht="13.8" x14ac:dyDescent="0.25">
      <c r="B85"/>
      <c r="C85"/>
      <c r="G85"/>
      <c r="H85"/>
      <c r="I85"/>
      <c r="J85"/>
      <c r="L85" s="1271" t="s">
        <v>1259</v>
      </c>
      <c r="M85" s="1273">
        <v>1</v>
      </c>
      <c r="N85" s="1259">
        <v>30.39</v>
      </c>
      <c r="O85"/>
    </row>
    <row r="86" spans="2:15" ht="13.8" x14ac:dyDescent="0.25">
      <c r="B86"/>
      <c r="C86"/>
      <c r="G86"/>
      <c r="H86"/>
      <c r="I86"/>
      <c r="J86"/>
      <c r="L86" s="1271" t="s">
        <v>2651</v>
      </c>
      <c r="M86" s="1273">
        <v>1</v>
      </c>
      <c r="N86" s="1259">
        <v>29.03</v>
      </c>
      <c r="O86"/>
    </row>
    <row r="87" spans="2:15" ht="13.8" x14ac:dyDescent="0.25">
      <c r="B87"/>
      <c r="C87"/>
      <c r="G87"/>
      <c r="H87"/>
      <c r="I87"/>
      <c r="J87"/>
      <c r="L87" s="1271" t="s">
        <v>267</v>
      </c>
      <c r="M87" s="1273">
        <v>0.9098360655737705</v>
      </c>
      <c r="N87" s="1259">
        <v>555.01390000000004</v>
      </c>
      <c r="O87"/>
    </row>
    <row r="88" spans="2:15" ht="13.8" x14ac:dyDescent="0.25">
      <c r="B88"/>
      <c r="C88"/>
      <c r="G88"/>
      <c r="H88"/>
      <c r="I88"/>
      <c r="J88"/>
      <c r="L88"/>
      <c r="M88"/>
      <c r="N88"/>
      <c r="O88"/>
    </row>
    <row r="89" spans="2:15" ht="13.8" x14ac:dyDescent="0.25">
      <c r="B89"/>
      <c r="C89"/>
      <c r="G89"/>
      <c r="H89"/>
      <c r="I89"/>
      <c r="J89"/>
      <c r="L89"/>
      <c r="M89"/>
      <c r="N89"/>
      <c r="O89"/>
    </row>
    <row r="90" spans="2:15" ht="13.8" x14ac:dyDescent="0.25">
      <c r="B90"/>
      <c r="C90"/>
      <c r="G90"/>
      <c r="H90"/>
      <c r="I90"/>
      <c r="J90"/>
      <c r="L90"/>
      <c r="M90"/>
      <c r="N90"/>
      <c r="O90"/>
    </row>
    <row r="91" spans="2:15" ht="13.8" x14ac:dyDescent="0.25">
      <c r="B91"/>
      <c r="C91"/>
      <c r="G91"/>
      <c r="H91"/>
      <c r="I91"/>
      <c r="J91"/>
      <c r="L91"/>
      <c r="M91"/>
      <c r="N91"/>
      <c r="O91"/>
    </row>
    <row r="92" spans="2:15" ht="13.8" x14ac:dyDescent="0.25">
      <c r="B92"/>
      <c r="C92"/>
      <c r="G92"/>
      <c r="H92"/>
      <c r="I92"/>
      <c r="J92"/>
      <c r="L92"/>
      <c r="M92"/>
      <c r="N92"/>
      <c r="O92"/>
    </row>
    <row r="93" spans="2:15" ht="13.8" x14ac:dyDescent="0.25">
      <c r="B93"/>
      <c r="C93"/>
      <c r="G93"/>
      <c r="H93"/>
      <c r="I93"/>
      <c r="J93"/>
      <c r="L93"/>
      <c r="M93"/>
      <c r="N93"/>
      <c r="O93"/>
    </row>
    <row r="94" spans="2:15" ht="13.8" x14ac:dyDescent="0.25">
      <c r="B94"/>
      <c r="C94"/>
      <c r="G94"/>
      <c r="H94"/>
      <c r="I94"/>
      <c r="J94"/>
      <c r="L94"/>
      <c r="M94"/>
      <c r="N94"/>
      <c r="O94"/>
    </row>
    <row r="95" spans="2:15" ht="13.8" x14ac:dyDescent="0.25">
      <c r="B95"/>
      <c r="C95"/>
      <c r="G95"/>
      <c r="H95"/>
      <c r="I95"/>
      <c r="J95"/>
      <c r="L95"/>
      <c r="M95"/>
      <c r="N95"/>
      <c r="O95"/>
    </row>
    <row r="96" spans="2:15" ht="13.8" x14ac:dyDescent="0.25">
      <c r="B96"/>
      <c r="C96"/>
      <c r="G96"/>
      <c r="H96"/>
      <c r="I96"/>
      <c r="J96"/>
      <c r="L96"/>
      <c r="M96"/>
      <c r="N96"/>
      <c r="O96"/>
    </row>
    <row r="97" spans="2:15" ht="13.8" x14ac:dyDescent="0.25">
      <c r="B97"/>
      <c r="C97"/>
      <c r="G97"/>
      <c r="H97"/>
      <c r="I97"/>
      <c r="J97"/>
      <c r="L97"/>
      <c r="M97"/>
      <c r="N97"/>
      <c r="O97"/>
    </row>
    <row r="98" spans="2:15" ht="13.8" x14ac:dyDescent="0.25">
      <c r="B98"/>
      <c r="C98"/>
      <c r="G98"/>
      <c r="H98"/>
      <c r="I98"/>
      <c r="J98"/>
      <c r="L98"/>
      <c r="M98"/>
      <c r="N98"/>
      <c r="O98"/>
    </row>
    <row r="99" spans="2:15" ht="13.8" x14ac:dyDescent="0.25">
      <c r="B99"/>
      <c r="C99"/>
      <c r="G99"/>
      <c r="H99"/>
      <c r="I99"/>
      <c r="J99"/>
      <c r="L99"/>
      <c r="M99"/>
      <c r="N99"/>
      <c r="O99"/>
    </row>
    <row r="100" spans="2:15" ht="13.8" x14ac:dyDescent="0.25">
      <c r="B100"/>
      <c r="C100"/>
      <c r="G100"/>
      <c r="H100"/>
      <c r="I100"/>
      <c r="J100"/>
      <c r="L100"/>
      <c r="M100"/>
      <c r="N100"/>
      <c r="O100"/>
    </row>
    <row r="101" spans="2:15" ht="13.8" x14ac:dyDescent="0.25">
      <c r="B101"/>
      <c r="C101"/>
      <c r="G101"/>
      <c r="H101"/>
      <c r="I101"/>
      <c r="J101"/>
      <c r="L101"/>
      <c r="M101"/>
      <c r="N101"/>
      <c r="O101"/>
    </row>
    <row r="102" spans="2:15" ht="13.8" x14ac:dyDescent="0.25">
      <c r="B102"/>
      <c r="C102"/>
      <c r="G102"/>
      <c r="H102"/>
      <c r="I102"/>
      <c r="J102"/>
      <c r="L102"/>
      <c r="M102"/>
      <c r="N102"/>
      <c r="O102"/>
    </row>
    <row r="103" spans="2:15" ht="13.8" x14ac:dyDescent="0.25">
      <c r="B103"/>
      <c r="C103"/>
      <c r="G103"/>
      <c r="H103"/>
      <c r="I103"/>
      <c r="J103"/>
      <c r="L103"/>
      <c r="M103"/>
      <c r="N103"/>
      <c r="O103"/>
    </row>
    <row r="104" spans="2:15" ht="13.8" x14ac:dyDescent="0.25">
      <c r="B104"/>
      <c r="C104"/>
      <c r="G104"/>
      <c r="H104"/>
      <c r="I104"/>
      <c r="J104"/>
      <c r="L104"/>
      <c r="M104"/>
      <c r="N104"/>
      <c r="O104"/>
    </row>
    <row r="105" spans="2:15" ht="13.8" x14ac:dyDescent="0.25">
      <c r="B105"/>
      <c r="C105"/>
      <c r="G105"/>
      <c r="H105"/>
      <c r="I105"/>
      <c r="J105"/>
      <c r="L105"/>
      <c r="M105"/>
      <c r="N105"/>
      <c r="O105"/>
    </row>
    <row r="106" spans="2:15" ht="13.8" x14ac:dyDescent="0.25">
      <c r="B106"/>
      <c r="C106"/>
      <c r="G106"/>
      <c r="H106"/>
      <c r="I106"/>
      <c r="J106"/>
      <c r="L106"/>
      <c r="M106"/>
      <c r="N106"/>
      <c r="O106"/>
    </row>
    <row r="107" spans="2:15" ht="13.8" x14ac:dyDescent="0.25">
      <c r="B107"/>
      <c r="C107"/>
      <c r="G107"/>
      <c r="H107"/>
      <c r="I107"/>
      <c r="J107"/>
      <c r="L107"/>
      <c r="M107"/>
      <c r="N107"/>
      <c r="O107"/>
    </row>
    <row r="108" spans="2:15" ht="13.8" x14ac:dyDescent="0.25">
      <c r="B108"/>
      <c r="C108"/>
      <c r="G108"/>
      <c r="H108"/>
      <c r="I108"/>
      <c r="J108"/>
      <c r="L108"/>
      <c r="M108"/>
      <c r="N108"/>
      <c r="O108"/>
    </row>
    <row r="109" spans="2:15" ht="13.8" x14ac:dyDescent="0.25">
      <c r="B109"/>
      <c r="C109"/>
      <c r="G109"/>
      <c r="H109"/>
      <c r="I109"/>
      <c r="J109"/>
      <c r="L109"/>
      <c r="M109"/>
      <c r="N109"/>
      <c r="O109"/>
    </row>
    <row r="110" spans="2:15" ht="13.8" x14ac:dyDescent="0.25">
      <c r="B110"/>
      <c r="C110"/>
      <c r="G110"/>
      <c r="H110"/>
      <c r="I110"/>
      <c r="J110"/>
      <c r="L110"/>
      <c r="M110"/>
      <c r="N110"/>
      <c r="O110"/>
    </row>
    <row r="111" spans="2:15" ht="13.8" x14ac:dyDescent="0.25">
      <c r="B111"/>
      <c r="C111"/>
      <c r="G111"/>
      <c r="H111"/>
      <c r="I111"/>
      <c r="J111"/>
      <c r="L111"/>
      <c r="M111"/>
      <c r="N111"/>
      <c r="O111"/>
    </row>
    <row r="112" spans="2:15" ht="13.8" x14ac:dyDescent="0.25">
      <c r="B112"/>
      <c r="C112"/>
      <c r="G112"/>
      <c r="H112"/>
      <c r="I112"/>
      <c r="J112"/>
      <c r="L112"/>
      <c r="M112"/>
      <c r="N112"/>
      <c r="O112"/>
    </row>
    <row r="113" spans="2:15" ht="13.8" x14ac:dyDescent="0.25">
      <c r="B113"/>
      <c r="C113"/>
      <c r="G113"/>
      <c r="H113"/>
      <c r="I113"/>
      <c r="J113"/>
      <c r="L113"/>
      <c r="M113"/>
      <c r="N113"/>
      <c r="O113"/>
    </row>
    <row r="114" spans="2:15" ht="13.8" x14ac:dyDescent="0.25">
      <c r="B114"/>
      <c r="C114"/>
      <c r="G114"/>
      <c r="H114"/>
      <c r="I114"/>
      <c r="J114"/>
      <c r="L114"/>
      <c r="M114"/>
      <c r="N114"/>
      <c r="O114"/>
    </row>
    <row r="115" spans="2:15" ht="13.8" x14ac:dyDescent="0.25">
      <c r="B115"/>
      <c r="C115"/>
      <c r="G115"/>
      <c r="H115"/>
      <c r="I115"/>
      <c r="J115"/>
      <c r="L115"/>
      <c r="M115"/>
      <c r="N115"/>
      <c r="O115"/>
    </row>
    <row r="116" spans="2:15" ht="13.8" x14ac:dyDescent="0.25">
      <c r="B116"/>
      <c r="C116"/>
      <c r="G116"/>
      <c r="H116"/>
      <c r="I116"/>
      <c r="J116"/>
      <c r="L116"/>
      <c r="M116"/>
      <c r="N116"/>
      <c r="O116"/>
    </row>
    <row r="117" spans="2:15" ht="13.8" x14ac:dyDescent="0.25">
      <c r="B117"/>
      <c r="C117"/>
      <c r="G117"/>
      <c r="H117"/>
      <c r="I117"/>
      <c r="J117"/>
      <c r="L117"/>
      <c r="M117"/>
      <c r="N117"/>
      <c r="O117"/>
    </row>
    <row r="118" spans="2:15" ht="13.8" x14ac:dyDescent="0.25">
      <c r="B118"/>
      <c r="C118"/>
      <c r="G118"/>
      <c r="H118"/>
      <c r="I118"/>
      <c r="J118"/>
      <c r="L118"/>
      <c r="M118"/>
      <c r="N118"/>
      <c r="O118"/>
    </row>
    <row r="119" spans="2:15" ht="13.8" x14ac:dyDescent="0.25">
      <c r="B119"/>
      <c r="C119"/>
      <c r="G119"/>
      <c r="H119"/>
      <c r="I119"/>
      <c r="J119"/>
      <c r="L119"/>
      <c r="M119"/>
      <c r="N119"/>
      <c r="O119"/>
    </row>
    <row r="120" spans="2:15" ht="13.8" x14ac:dyDescent="0.25">
      <c r="B120"/>
      <c r="C120"/>
      <c r="G120"/>
      <c r="H120"/>
      <c r="I120"/>
      <c r="J120"/>
      <c r="L120"/>
      <c r="M120"/>
      <c r="N120"/>
      <c r="O120"/>
    </row>
    <row r="121" spans="2:15" ht="13.8" x14ac:dyDescent="0.25">
      <c r="B121"/>
      <c r="C121"/>
      <c r="G121"/>
      <c r="H121"/>
      <c r="I121"/>
      <c r="J121"/>
      <c r="L121"/>
      <c r="M121"/>
      <c r="N121"/>
      <c r="O121"/>
    </row>
    <row r="122" spans="2:15" ht="13.8" x14ac:dyDescent="0.25">
      <c r="B122"/>
      <c r="C122"/>
      <c r="G122"/>
      <c r="H122"/>
      <c r="I122"/>
      <c r="J122"/>
      <c r="L122"/>
      <c r="M122"/>
      <c r="N122"/>
      <c r="O122"/>
    </row>
    <row r="123" spans="2:15" ht="13.8" x14ac:dyDescent="0.25">
      <c r="B123"/>
      <c r="C123"/>
      <c r="G123"/>
      <c r="H123"/>
      <c r="I123"/>
      <c r="J123"/>
      <c r="L123"/>
      <c r="M123"/>
      <c r="N123"/>
      <c r="O123"/>
    </row>
    <row r="124" spans="2:15" ht="13.8" x14ac:dyDescent="0.25">
      <c r="B124"/>
      <c r="C124"/>
      <c r="G124"/>
      <c r="H124"/>
      <c r="I124"/>
      <c r="J124"/>
      <c r="L124"/>
      <c r="M124"/>
      <c r="N124"/>
      <c r="O124"/>
    </row>
    <row r="125" spans="2:15" ht="13.8" x14ac:dyDescent="0.25">
      <c r="B125"/>
      <c r="C125"/>
      <c r="G125"/>
      <c r="H125"/>
      <c r="I125"/>
      <c r="J125"/>
      <c r="L125"/>
      <c r="M125"/>
      <c r="N125"/>
      <c r="O125"/>
    </row>
    <row r="126" spans="2:15" ht="13.8" x14ac:dyDescent="0.25">
      <c r="B126"/>
      <c r="C126"/>
      <c r="G126"/>
      <c r="H126"/>
      <c r="I126"/>
      <c r="J126"/>
      <c r="L126"/>
      <c r="M126"/>
      <c r="N126"/>
      <c r="O126"/>
    </row>
    <row r="127" spans="2:15" ht="13.8" x14ac:dyDescent="0.25">
      <c r="B127"/>
      <c r="C127"/>
      <c r="G127"/>
      <c r="H127"/>
      <c r="I127"/>
      <c r="J127"/>
      <c r="L127"/>
      <c r="M127"/>
      <c r="N127"/>
      <c r="O127"/>
    </row>
    <row r="128" spans="2:15" ht="13.8" x14ac:dyDescent="0.25">
      <c r="B128"/>
      <c r="C128"/>
      <c r="G128"/>
      <c r="H128"/>
      <c r="I128"/>
      <c r="J128"/>
      <c r="L128"/>
      <c r="M128"/>
      <c r="N128"/>
      <c r="O128"/>
    </row>
    <row r="129" spans="2:15" ht="13.8" x14ac:dyDescent="0.25">
      <c r="B129"/>
      <c r="C129"/>
      <c r="G129"/>
      <c r="H129"/>
      <c r="I129"/>
      <c r="J129"/>
      <c r="L129"/>
      <c r="M129"/>
      <c r="N129"/>
      <c r="O129"/>
    </row>
    <row r="130" spans="2:15" ht="13.8" x14ac:dyDescent="0.25">
      <c r="B130"/>
      <c r="C130"/>
      <c r="G130"/>
      <c r="H130"/>
      <c r="I130"/>
      <c r="J130"/>
      <c r="L130"/>
      <c r="M130"/>
      <c r="N130"/>
      <c r="O130"/>
    </row>
    <row r="131" spans="2:15" ht="13.8" x14ac:dyDescent="0.25">
      <c r="B131"/>
      <c r="C131"/>
      <c r="G131"/>
      <c r="H131"/>
      <c r="I131"/>
      <c r="J131"/>
      <c r="L131"/>
      <c r="M131"/>
      <c r="N131"/>
      <c r="O131"/>
    </row>
    <row r="132" spans="2:15" ht="13.8" x14ac:dyDescent="0.25">
      <c r="B132"/>
      <c r="C132"/>
      <c r="G132"/>
      <c r="H132"/>
      <c r="I132"/>
      <c r="J132"/>
      <c r="L132"/>
      <c r="M132"/>
      <c r="N132"/>
      <c r="O132"/>
    </row>
    <row r="133" spans="2:15" ht="13.8" x14ac:dyDescent="0.25">
      <c r="B133"/>
      <c r="C133"/>
      <c r="G133"/>
      <c r="H133"/>
      <c r="I133"/>
      <c r="J133"/>
      <c r="L133"/>
      <c r="M133"/>
      <c r="N133"/>
      <c r="O133"/>
    </row>
    <row r="134" spans="2:15" ht="13.8" x14ac:dyDescent="0.25">
      <c r="B134"/>
      <c r="C134"/>
      <c r="G134"/>
      <c r="H134"/>
      <c r="I134"/>
      <c r="J134"/>
      <c r="L134"/>
      <c r="M134"/>
      <c r="N134"/>
      <c r="O134"/>
    </row>
    <row r="135" spans="2:15" ht="13.8" x14ac:dyDescent="0.25">
      <c r="B135"/>
      <c r="C135"/>
      <c r="G135"/>
      <c r="H135"/>
      <c r="I135"/>
      <c r="J135"/>
      <c r="L135"/>
      <c r="M135"/>
      <c r="N135"/>
      <c r="O135"/>
    </row>
    <row r="136" spans="2:15" ht="13.8" x14ac:dyDescent="0.25">
      <c r="B136"/>
      <c r="C136"/>
      <c r="G136"/>
      <c r="H136"/>
      <c r="I136"/>
      <c r="J136"/>
      <c r="L136"/>
      <c r="M136"/>
      <c r="N136"/>
      <c r="O136"/>
    </row>
    <row r="137" spans="2:15" ht="13.8" x14ac:dyDescent="0.25">
      <c r="B137"/>
      <c r="C137"/>
      <c r="G137"/>
      <c r="H137"/>
      <c r="I137"/>
      <c r="J137"/>
      <c r="L137"/>
      <c r="M137"/>
      <c r="N137"/>
      <c r="O137"/>
    </row>
    <row r="138" spans="2:15" ht="13.8" x14ac:dyDescent="0.25">
      <c r="B138"/>
      <c r="C138"/>
      <c r="G138"/>
      <c r="H138"/>
      <c r="I138"/>
      <c r="J138"/>
      <c r="L138"/>
      <c r="M138"/>
      <c r="N138"/>
      <c r="O138"/>
    </row>
    <row r="139" spans="2:15" ht="13.8" x14ac:dyDescent="0.25">
      <c r="B139"/>
      <c r="C139"/>
      <c r="G139"/>
      <c r="H139"/>
      <c r="I139"/>
      <c r="J139"/>
      <c r="L139"/>
      <c r="M139"/>
      <c r="N139"/>
      <c r="O139"/>
    </row>
    <row r="140" spans="2:15" ht="13.8" x14ac:dyDescent="0.25">
      <c r="B140"/>
      <c r="C140"/>
      <c r="G140"/>
      <c r="H140"/>
      <c r="I140"/>
      <c r="J140"/>
      <c r="L140"/>
      <c r="M140"/>
      <c r="N140"/>
      <c r="O140"/>
    </row>
    <row r="141" spans="2:15" ht="13.8" x14ac:dyDescent="0.25">
      <c r="B141"/>
      <c r="C141"/>
      <c r="G141"/>
      <c r="H141"/>
      <c r="I141"/>
      <c r="J141"/>
      <c r="L141"/>
      <c r="M141"/>
      <c r="N141"/>
      <c r="O141"/>
    </row>
    <row r="142" spans="2:15" ht="13.8" x14ac:dyDescent="0.25">
      <c r="B142"/>
      <c r="C142"/>
      <c r="G142"/>
      <c r="H142"/>
      <c r="I142"/>
      <c r="J142"/>
      <c r="L142"/>
      <c r="M142"/>
      <c r="N142"/>
      <c r="O142"/>
    </row>
    <row r="143" spans="2:15" ht="13.8" x14ac:dyDescent="0.25">
      <c r="B143"/>
      <c r="C143"/>
      <c r="G143"/>
      <c r="H143"/>
      <c r="I143"/>
      <c r="J143"/>
      <c r="L143"/>
      <c r="M143"/>
      <c r="N143"/>
      <c r="O143"/>
    </row>
    <row r="144" spans="2:15" ht="13.8" x14ac:dyDescent="0.25">
      <c r="B144"/>
      <c r="C144"/>
      <c r="G144"/>
      <c r="H144"/>
      <c r="I144"/>
      <c r="J144"/>
      <c r="L144"/>
      <c r="M144"/>
      <c r="N144"/>
      <c r="O144"/>
    </row>
    <row r="145" spans="2:15" ht="13.8" x14ac:dyDescent="0.25">
      <c r="B145"/>
      <c r="C145"/>
      <c r="G145"/>
      <c r="H145"/>
      <c r="I145"/>
      <c r="J145"/>
      <c r="L145"/>
      <c r="M145"/>
      <c r="N145"/>
      <c r="O145"/>
    </row>
    <row r="146" spans="2:15" ht="13.8" x14ac:dyDescent="0.25">
      <c r="B146"/>
      <c r="C146"/>
      <c r="G146"/>
      <c r="H146"/>
      <c r="I146"/>
      <c r="J146"/>
      <c r="L146"/>
      <c r="M146"/>
      <c r="N146"/>
      <c r="O146"/>
    </row>
    <row r="147" spans="2:15" ht="13.8" x14ac:dyDescent="0.25">
      <c r="B147"/>
      <c r="C147"/>
      <c r="G147"/>
      <c r="H147"/>
      <c r="I147"/>
      <c r="J147"/>
      <c r="L147"/>
      <c r="M147"/>
      <c r="N147"/>
      <c r="O147"/>
    </row>
    <row r="148" spans="2:15" ht="13.8" x14ac:dyDescent="0.25">
      <c r="B148"/>
      <c r="C148"/>
      <c r="G148"/>
      <c r="H148"/>
      <c r="I148"/>
      <c r="J148"/>
      <c r="L148"/>
      <c r="M148"/>
      <c r="N148"/>
      <c r="O148"/>
    </row>
    <row r="149" spans="2:15" ht="13.8" x14ac:dyDescent="0.25">
      <c r="B149"/>
      <c r="C149"/>
      <c r="G149"/>
      <c r="H149"/>
      <c r="I149"/>
      <c r="J149"/>
      <c r="L149"/>
      <c r="M149"/>
      <c r="N149"/>
      <c r="O149"/>
    </row>
    <row r="150" spans="2:15" ht="13.8" x14ac:dyDescent="0.25">
      <c r="B150"/>
      <c r="C150"/>
      <c r="G150"/>
      <c r="H150"/>
      <c r="I150"/>
      <c r="J150"/>
      <c r="L150"/>
      <c r="M150"/>
      <c r="N150"/>
      <c r="O150"/>
    </row>
    <row r="151" spans="2:15" ht="13.8" x14ac:dyDescent="0.25">
      <c r="B151"/>
      <c r="C151"/>
      <c r="G151"/>
      <c r="H151"/>
      <c r="I151"/>
      <c r="J151"/>
      <c r="L151"/>
      <c r="M151"/>
      <c r="N151"/>
      <c r="O151"/>
    </row>
    <row r="152" spans="2:15" ht="13.8" x14ac:dyDescent="0.25">
      <c r="B152"/>
      <c r="C152"/>
      <c r="G152"/>
      <c r="H152"/>
      <c r="I152"/>
      <c r="J152"/>
      <c r="L152"/>
      <c r="M152"/>
      <c r="N152"/>
      <c r="O152"/>
    </row>
    <row r="153" spans="2:15" ht="13.8" x14ac:dyDescent="0.25">
      <c r="B153"/>
      <c r="C153"/>
      <c r="G153"/>
      <c r="H153"/>
      <c r="I153"/>
      <c r="J153"/>
      <c r="L153"/>
      <c r="M153"/>
      <c r="N153"/>
      <c r="O153"/>
    </row>
    <row r="154" spans="2:15" ht="13.8" x14ac:dyDescent="0.25">
      <c r="B154"/>
      <c r="C154"/>
      <c r="G154"/>
      <c r="H154"/>
      <c r="I154"/>
      <c r="J154"/>
      <c r="L154"/>
      <c r="M154"/>
      <c r="N154"/>
      <c r="O154"/>
    </row>
    <row r="155" spans="2:15" ht="13.8" x14ac:dyDescent="0.25">
      <c r="B155"/>
      <c r="C155"/>
      <c r="G155"/>
      <c r="H155"/>
      <c r="I155"/>
      <c r="J155"/>
      <c r="L155"/>
      <c r="M155"/>
      <c r="N155"/>
      <c r="O155"/>
    </row>
    <row r="156" spans="2:15" ht="13.8" x14ac:dyDescent="0.25">
      <c r="B156"/>
      <c r="C156"/>
      <c r="G156"/>
      <c r="H156"/>
      <c r="I156"/>
      <c r="J156"/>
      <c r="L156"/>
      <c r="M156"/>
      <c r="N156"/>
      <c r="O156"/>
    </row>
    <row r="157" spans="2:15" ht="13.8" x14ac:dyDescent="0.25">
      <c r="B157"/>
      <c r="C157"/>
      <c r="G157"/>
      <c r="H157"/>
      <c r="I157"/>
      <c r="J157"/>
      <c r="L157"/>
      <c r="M157"/>
      <c r="N157"/>
      <c r="O157"/>
    </row>
    <row r="158" spans="2:15" ht="13.8" x14ac:dyDescent="0.25">
      <c r="B158"/>
      <c r="C158"/>
      <c r="G158"/>
      <c r="H158"/>
      <c r="I158"/>
      <c r="J158"/>
      <c r="L158"/>
      <c r="M158"/>
      <c r="N158"/>
      <c r="O158"/>
    </row>
    <row r="159" spans="2:15" ht="13.8" x14ac:dyDescent="0.25">
      <c r="B159"/>
      <c r="C159"/>
      <c r="G159"/>
      <c r="H159"/>
      <c r="I159"/>
      <c r="J159"/>
      <c r="L159"/>
      <c r="M159"/>
      <c r="N159"/>
      <c r="O159"/>
    </row>
    <row r="160" spans="2:15" ht="13.8" x14ac:dyDescent="0.25">
      <c r="B160"/>
      <c r="C160"/>
      <c r="G160"/>
      <c r="H160"/>
      <c r="I160"/>
      <c r="J160"/>
      <c r="L160"/>
      <c r="M160"/>
      <c r="N160"/>
      <c r="O160"/>
    </row>
    <row r="161" spans="2:15" ht="13.8" x14ac:dyDescent="0.25">
      <c r="B161"/>
      <c r="C161"/>
      <c r="G161"/>
      <c r="H161"/>
      <c r="I161"/>
      <c r="J161"/>
      <c r="L161"/>
      <c r="M161"/>
      <c r="N161"/>
      <c r="O161"/>
    </row>
    <row r="162" spans="2:15" ht="13.8" x14ac:dyDescent="0.25">
      <c r="B162"/>
      <c r="C162"/>
      <c r="G162"/>
      <c r="H162"/>
      <c r="I162"/>
      <c r="J162"/>
      <c r="L162"/>
      <c r="M162"/>
      <c r="N162"/>
      <c r="O162"/>
    </row>
    <row r="163" spans="2:15" ht="13.8" x14ac:dyDescent="0.25">
      <c r="B163"/>
      <c r="C163"/>
      <c r="G163"/>
      <c r="H163"/>
      <c r="I163"/>
      <c r="J163"/>
      <c r="L163"/>
      <c r="M163"/>
      <c r="N163"/>
      <c r="O163"/>
    </row>
    <row r="164" spans="2:15" ht="13.8" x14ac:dyDescent="0.25">
      <c r="B164"/>
      <c r="C164"/>
      <c r="G164"/>
      <c r="H164"/>
      <c r="I164"/>
      <c r="J164"/>
      <c r="L164"/>
      <c r="M164"/>
      <c r="N164"/>
      <c r="O164"/>
    </row>
    <row r="165" spans="2:15" ht="13.8" x14ac:dyDescent="0.25">
      <c r="B165"/>
      <c r="C165"/>
      <c r="G165"/>
      <c r="H165"/>
      <c r="I165"/>
      <c r="J165"/>
      <c r="L165"/>
      <c r="M165"/>
      <c r="N165"/>
      <c r="O165"/>
    </row>
    <row r="166" spans="2:15" ht="13.8" x14ac:dyDescent="0.25">
      <c r="B166"/>
      <c r="C166"/>
      <c r="G166"/>
      <c r="H166"/>
      <c r="I166"/>
      <c r="J166"/>
      <c r="L166"/>
      <c r="M166"/>
      <c r="N166"/>
      <c r="O166"/>
    </row>
    <row r="167" spans="2:15" ht="13.8" x14ac:dyDescent="0.25">
      <c r="B167"/>
      <c r="C167"/>
      <c r="G167"/>
      <c r="H167"/>
      <c r="I167"/>
      <c r="J167"/>
      <c r="L167"/>
      <c r="M167"/>
      <c r="N167"/>
      <c r="O167"/>
    </row>
    <row r="168" spans="2:15" ht="13.8" x14ac:dyDescent="0.25">
      <c r="B168"/>
      <c r="C168"/>
      <c r="G168"/>
      <c r="H168"/>
      <c r="I168"/>
      <c r="J168"/>
      <c r="L168"/>
      <c r="M168"/>
      <c r="N168"/>
      <c r="O168"/>
    </row>
    <row r="169" spans="2:15" ht="13.8" x14ac:dyDescent="0.25">
      <c r="B169"/>
      <c r="C169"/>
      <c r="G169"/>
      <c r="H169"/>
      <c r="I169"/>
      <c r="J169"/>
      <c r="L169"/>
      <c r="M169"/>
      <c r="N169"/>
      <c r="O169"/>
    </row>
    <row r="170" spans="2:15" ht="13.8" x14ac:dyDescent="0.25">
      <c r="B170"/>
      <c r="C170"/>
      <c r="G170"/>
      <c r="H170"/>
      <c r="I170"/>
      <c r="J170"/>
      <c r="L170"/>
      <c r="M170"/>
      <c r="N170"/>
      <c r="O170"/>
    </row>
    <row r="171" spans="2:15" ht="13.8" x14ac:dyDescent="0.25">
      <c r="B171"/>
      <c r="C171"/>
      <c r="G171"/>
      <c r="H171"/>
      <c r="I171"/>
      <c r="J171"/>
      <c r="L171"/>
      <c r="M171"/>
      <c r="N171"/>
      <c r="O171"/>
    </row>
    <row r="172" spans="2:15" ht="13.8" x14ac:dyDescent="0.25">
      <c r="B172"/>
      <c r="C172"/>
      <c r="L172"/>
      <c r="M172"/>
      <c r="N172"/>
      <c r="O172"/>
    </row>
    <row r="173" spans="2:15" ht="13.8" x14ac:dyDescent="0.25">
      <c r="B173"/>
      <c r="C173"/>
      <c r="L173"/>
      <c r="M173"/>
      <c r="N173"/>
      <c r="O173"/>
    </row>
    <row r="174" spans="2:15" ht="13.8" x14ac:dyDescent="0.25">
      <c r="B174"/>
      <c r="C174"/>
      <c r="L174"/>
      <c r="M174"/>
      <c r="N174"/>
      <c r="O174"/>
    </row>
    <row r="175" spans="2:15" ht="13.8" x14ac:dyDescent="0.25">
      <c r="B175"/>
      <c r="C175"/>
      <c r="L175"/>
      <c r="M175"/>
      <c r="N175"/>
      <c r="O175"/>
    </row>
    <row r="176" spans="2:15" ht="13.8" x14ac:dyDescent="0.25">
      <c r="B176"/>
      <c r="C176"/>
      <c r="L176"/>
      <c r="M176"/>
      <c r="N176"/>
      <c r="O176"/>
    </row>
    <row r="177" spans="2:15" ht="13.8" x14ac:dyDescent="0.25">
      <c r="B177"/>
      <c r="C177"/>
      <c r="L177"/>
      <c r="M177"/>
      <c r="N177"/>
      <c r="O177"/>
    </row>
    <row r="178" spans="2:15" ht="13.8" x14ac:dyDescent="0.25">
      <c r="B178"/>
      <c r="C178"/>
      <c r="L178"/>
      <c r="M178"/>
      <c r="N178"/>
      <c r="O178"/>
    </row>
    <row r="179" spans="2:15" ht="13.8" x14ac:dyDescent="0.25">
      <c r="B179"/>
      <c r="C179"/>
      <c r="L179"/>
      <c r="M179"/>
      <c r="N179"/>
      <c r="O179"/>
    </row>
    <row r="180" spans="2:15" ht="13.8" x14ac:dyDescent="0.25">
      <c r="B180"/>
      <c r="C180"/>
      <c r="L180"/>
      <c r="M180"/>
      <c r="N180"/>
      <c r="O180"/>
    </row>
    <row r="181" spans="2:15" ht="13.8" x14ac:dyDescent="0.25">
      <c r="B181"/>
      <c r="C181"/>
      <c r="L181"/>
      <c r="M181"/>
      <c r="N181"/>
      <c r="O181"/>
    </row>
    <row r="182" spans="2:15" ht="13.8" x14ac:dyDescent="0.25">
      <c r="B182"/>
      <c r="C182"/>
      <c r="L182"/>
      <c r="M182"/>
      <c r="N182"/>
      <c r="O182"/>
    </row>
    <row r="183" spans="2:15" ht="13.8" x14ac:dyDescent="0.25">
      <c r="B183"/>
      <c r="C183"/>
      <c r="L183"/>
      <c r="M183"/>
      <c r="N183"/>
      <c r="O183"/>
    </row>
    <row r="184" spans="2:15" ht="13.8" x14ac:dyDescent="0.25">
      <c r="B184"/>
      <c r="C184"/>
      <c r="L184"/>
      <c r="M184"/>
      <c r="N184"/>
      <c r="O184"/>
    </row>
    <row r="185" spans="2:15" ht="13.8" x14ac:dyDescent="0.25">
      <c r="B185"/>
      <c r="C185"/>
      <c r="L185"/>
      <c r="M185"/>
      <c r="N185"/>
      <c r="O185"/>
    </row>
    <row r="186" spans="2:15" ht="13.8" x14ac:dyDescent="0.25">
      <c r="B186"/>
      <c r="C186"/>
      <c r="L186"/>
      <c r="M186"/>
      <c r="N186"/>
      <c r="O186"/>
    </row>
    <row r="187" spans="2:15" ht="13.8" x14ac:dyDescent="0.25">
      <c r="B187"/>
      <c r="C187"/>
      <c r="L187"/>
      <c r="M187"/>
      <c r="N187"/>
      <c r="O187"/>
    </row>
    <row r="188" spans="2:15" ht="13.8" x14ac:dyDescent="0.25">
      <c r="B188"/>
      <c r="C188"/>
      <c r="L188"/>
      <c r="M188"/>
      <c r="N188"/>
      <c r="O188"/>
    </row>
    <row r="189" spans="2:15" ht="13.8" x14ac:dyDescent="0.25">
      <c r="B189"/>
      <c r="C189"/>
      <c r="L189"/>
      <c r="M189"/>
      <c r="N189"/>
      <c r="O189"/>
    </row>
    <row r="190" spans="2:15" ht="13.8" x14ac:dyDescent="0.25">
      <c r="B190"/>
      <c r="C190"/>
      <c r="L190"/>
      <c r="M190"/>
      <c r="N190"/>
      <c r="O190"/>
    </row>
    <row r="191" spans="2:15" ht="13.8" x14ac:dyDescent="0.25">
      <c r="B191"/>
      <c r="C191"/>
      <c r="L191"/>
      <c r="M191"/>
      <c r="N191"/>
      <c r="O191"/>
    </row>
    <row r="192" spans="2:15" ht="13.8" x14ac:dyDescent="0.25">
      <c r="B192"/>
      <c r="C192"/>
      <c r="L192"/>
      <c r="M192"/>
      <c r="N192"/>
      <c r="O192"/>
    </row>
    <row r="193" spans="2:15" ht="13.8" x14ac:dyDescent="0.25">
      <c r="B193"/>
      <c r="C193"/>
      <c r="L193"/>
      <c r="M193"/>
      <c r="N193"/>
      <c r="O193"/>
    </row>
    <row r="194" spans="2:15" ht="13.8" x14ac:dyDescent="0.25">
      <c r="B194"/>
      <c r="C194"/>
      <c r="L194"/>
      <c r="M194"/>
      <c r="N194"/>
      <c r="O194"/>
    </row>
    <row r="195" spans="2:15" ht="13.8" x14ac:dyDescent="0.25">
      <c r="B195"/>
      <c r="C195"/>
      <c r="L195"/>
      <c r="M195"/>
      <c r="N195"/>
      <c r="O195"/>
    </row>
    <row r="196" spans="2:15" ht="13.8" x14ac:dyDescent="0.25">
      <c r="B196"/>
      <c r="C196"/>
      <c r="L196"/>
      <c r="M196"/>
      <c r="N196"/>
      <c r="O196"/>
    </row>
    <row r="197" spans="2:15" ht="13.8" x14ac:dyDescent="0.25">
      <c r="B197"/>
      <c r="C197"/>
      <c r="L197"/>
      <c r="M197"/>
      <c r="N197"/>
      <c r="O197"/>
    </row>
    <row r="198" spans="2:15" ht="13.8" x14ac:dyDescent="0.25">
      <c r="B198"/>
      <c r="C198"/>
      <c r="L198"/>
      <c r="M198"/>
      <c r="N198"/>
      <c r="O198"/>
    </row>
    <row r="199" spans="2:15" ht="13.8" x14ac:dyDescent="0.25">
      <c r="B199"/>
      <c r="C199"/>
      <c r="L199"/>
      <c r="M199"/>
      <c r="N199"/>
      <c r="O199"/>
    </row>
    <row r="200" spans="2:15" ht="13.8" x14ac:dyDescent="0.25">
      <c r="B200"/>
      <c r="C200"/>
      <c r="L200"/>
      <c r="M200"/>
      <c r="N200"/>
      <c r="O200"/>
    </row>
    <row r="201" spans="2:15" ht="13.8" x14ac:dyDescent="0.25">
      <c r="B201"/>
      <c r="C201"/>
      <c r="L201"/>
      <c r="M201"/>
      <c r="N201"/>
      <c r="O201"/>
    </row>
    <row r="202" spans="2:15" ht="13.8" x14ac:dyDescent="0.25">
      <c r="B202"/>
      <c r="C202"/>
      <c r="L202"/>
      <c r="M202"/>
      <c r="N202"/>
      <c r="O202"/>
    </row>
    <row r="203" spans="2:15" ht="13.8" x14ac:dyDescent="0.25">
      <c r="B203"/>
      <c r="C203"/>
      <c r="L203"/>
      <c r="M203"/>
      <c r="N203"/>
      <c r="O203"/>
    </row>
    <row r="204" spans="2:15" ht="13.8" x14ac:dyDescent="0.25">
      <c r="B204"/>
      <c r="C204"/>
      <c r="L204"/>
      <c r="M204"/>
      <c r="N204"/>
      <c r="O204"/>
    </row>
    <row r="205" spans="2:15" ht="13.8" x14ac:dyDescent="0.25">
      <c r="B205"/>
      <c r="C205"/>
      <c r="L205"/>
      <c r="M205"/>
      <c r="N205"/>
      <c r="O205"/>
    </row>
    <row r="206" spans="2:15" ht="13.8" x14ac:dyDescent="0.25">
      <c r="B206"/>
      <c r="C206"/>
      <c r="L206"/>
      <c r="M206"/>
      <c r="N206"/>
      <c r="O206"/>
    </row>
    <row r="207" spans="2:15" ht="13.8" x14ac:dyDescent="0.25">
      <c r="B207"/>
      <c r="C207"/>
      <c r="L207"/>
      <c r="M207"/>
      <c r="N207"/>
      <c r="O207"/>
    </row>
    <row r="208" spans="2:15" ht="13.8" x14ac:dyDescent="0.25">
      <c r="B208"/>
      <c r="C208"/>
      <c r="L208"/>
      <c r="M208"/>
      <c r="N208"/>
      <c r="O208"/>
    </row>
    <row r="209" spans="2:15" ht="13.8" x14ac:dyDescent="0.25">
      <c r="B209"/>
      <c r="C209"/>
      <c r="L209"/>
      <c r="M209"/>
      <c r="N209"/>
      <c r="O209"/>
    </row>
    <row r="210" spans="2:15" ht="13.8" x14ac:dyDescent="0.25">
      <c r="B210"/>
      <c r="C210"/>
      <c r="L210"/>
      <c r="M210"/>
      <c r="N210"/>
      <c r="O210"/>
    </row>
    <row r="211" spans="2:15" ht="13.8" x14ac:dyDescent="0.25">
      <c r="B211"/>
      <c r="C211"/>
      <c r="L211"/>
      <c r="M211"/>
      <c r="N211"/>
      <c r="O211"/>
    </row>
    <row r="212" spans="2:15" ht="13.8" x14ac:dyDescent="0.25">
      <c r="B212"/>
      <c r="C212"/>
      <c r="L212"/>
      <c r="M212"/>
      <c r="N212"/>
      <c r="O212"/>
    </row>
    <row r="213" spans="2:15" ht="13.8" x14ac:dyDescent="0.25">
      <c r="B213"/>
      <c r="C213"/>
      <c r="L213"/>
      <c r="M213"/>
      <c r="N213"/>
      <c r="O213"/>
    </row>
    <row r="214" spans="2:15" ht="13.8" x14ac:dyDescent="0.25">
      <c r="B214"/>
      <c r="C214"/>
      <c r="L214"/>
      <c r="M214"/>
      <c r="N214"/>
      <c r="O214"/>
    </row>
    <row r="215" spans="2:15" ht="13.8" x14ac:dyDescent="0.25">
      <c r="B215"/>
      <c r="C215"/>
      <c r="L215"/>
      <c r="M215"/>
      <c r="N215"/>
      <c r="O215"/>
    </row>
    <row r="216" spans="2:15" ht="13.8" x14ac:dyDescent="0.25">
      <c r="B216"/>
      <c r="C216"/>
      <c r="L216"/>
      <c r="M216"/>
      <c r="N216"/>
      <c r="O216"/>
    </row>
    <row r="217" spans="2:15" ht="13.8" x14ac:dyDescent="0.25">
      <c r="B217"/>
      <c r="C217"/>
      <c r="L217"/>
      <c r="M217"/>
      <c r="N217"/>
      <c r="O217"/>
    </row>
    <row r="218" spans="2:15" ht="13.8" x14ac:dyDescent="0.25">
      <c r="B218"/>
      <c r="C218"/>
      <c r="L218"/>
      <c r="M218"/>
      <c r="N218"/>
      <c r="O218"/>
    </row>
    <row r="219" spans="2:15" ht="13.8" x14ac:dyDescent="0.25">
      <c r="B219"/>
      <c r="C219"/>
      <c r="L219"/>
      <c r="M219"/>
      <c r="N219"/>
      <c r="O219"/>
    </row>
    <row r="220" spans="2:15" ht="13.8" x14ac:dyDescent="0.25">
      <c r="B220"/>
      <c r="C220"/>
      <c r="L220"/>
      <c r="M220"/>
      <c r="N220"/>
      <c r="O220"/>
    </row>
    <row r="221" spans="2:15" ht="13.8" x14ac:dyDescent="0.25">
      <c r="B221"/>
      <c r="C221"/>
      <c r="L221"/>
      <c r="M221"/>
      <c r="N221"/>
      <c r="O221"/>
    </row>
    <row r="222" spans="2:15" ht="13.8" x14ac:dyDescent="0.25">
      <c r="B222"/>
      <c r="C222"/>
      <c r="L222"/>
      <c r="M222"/>
      <c r="N222"/>
      <c r="O222"/>
    </row>
    <row r="223" spans="2:15" ht="13.8" x14ac:dyDescent="0.25">
      <c r="B223"/>
      <c r="C223"/>
      <c r="L223"/>
      <c r="M223"/>
      <c r="N223"/>
      <c r="O223"/>
    </row>
    <row r="224" spans="2:15" ht="13.8" x14ac:dyDescent="0.25">
      <c r="B224"/>
      <c r="C224"/>
      <c r="L224"/>
      <c r="M224"/>
      <c r="N224"/>
      <c r="O224"/>
    </row>
    <row r="225" spans="2:15" ht="13.8" x14ac:dyDescent="0.25">
      <c r="B225"/>
      <c r="C225"/>
      <c r="L225"/>
      <c r="M225"/>
      <c r="N225"/>
      <c r="O225"/>
    </row>
    <row r="226" spans="2:15" ht="13.8" x14ac:dyDescent="0.25">
      <c r="B226"/>
      <c r="C226"/>
      <c r="L226"/>
      <c r="M226"/>
      <c r="N226"/>
      <c r="O226"/>
    </row>
    <row r="227" spans="2:15" ht="13.8" x14ac:dyDescent="0.25">
      <c r="B227"/>
      <c r="C227"/>
      <c r="L227"/>
      <c r="M227"/>
      <c r="N227"/>
      <c r="O227"/>
    </row>
    <row r="228" spans="2:15" ht="13.8" x14ac:dyDescent="0.25">
      <c r="B228"/>
      <c r="C228"/>
      <c r="L228"/>
      <c r="M228"/>
      <c r="N228"/>
      <c r="O228"/>
    </row>
    <row r="229" spans="2:15" ht="13.8" x14ac:dyDescent="0.25">
      <c r="B229"/>
      <c r="C229"/>
      <c r="L229"/>
      <c r="M229"/>
      <c r="N229"/>
      <c r="O229"/>
    </row>
    <row r="230" spans="2:15" ht="13.8" x14ac:dyDescent="0.25">
      <c r="B230"/>
      <c r="C230"/>
      <c r="L230"/>
      <c r="M230"/>
      <c r="N230"/>
      <c r="O230"/>
    </row>
    <row r="231" spans="2:15" ht="13.8" x14ac:dyDescent="0.25">
      <c r="B231"/>
      <c r="C231"/>
      <c r="L231"/>
      <c r="M231"/>
      <c r="N231"/>
      <c r="O231"/>
    </row>
    <row r="232" spans="2:15" ht="13.8" x14ac:dyDescent="0.25">
      <c r="B232"/>
      <c r="C232"/>
      <c r="L232"/>
      <c r="M232"/>
      <c r="N232"/>
      <c r="O232"/>
    </row>
    <row r="233" spans="2:15" ht="13.8" x14ac:dyDescent="0.25">
      <c r="B233"/>
      <c r="C233"/>
      <c r="L233"/>
      <c r="M233"/>
      <c r="N233"/>
      <c r="O233"/>
    </row>
    <row r="234" spans="2:15" ht="13.8" x14ac:dyDescent="0.25">
      <c r="B234"/>
      <c r="C234"/>
      <c r="L234"/>
      <c r="M234"/>
      <c r="N234"/>
      <c r="O234"/>
    </row>
    <row r="235" spans="2:15" ht="13.8" x14ac:dyDescent="0.25">
      <c r="B235"/>
      <c r="C235"/>
      <c r="L235"/>
      <c r="M235"/>
      <c r="N235"/>
      <c r="O235"/>
    </row>
    <row r="236" spans="2:15" ht="13.8" x14ac:dyDescent="0.25">
      <c r="B236"/>
      <c r="C236"/>
      <c r="L236"/>
      <c r="M236"/>
      <c r="N236"/>
      <c r="O236"/>
    </row>
    <row r="237" spans="2:15" ht="13.8" x14ac:dyDescent="0.25">
      <c r="B237"/>
      <c r="C237"/>
      <c r="L237"/>
      <c r="M237"/>
      <c r="N237"/>
      <c r="O237"/>
    </row>
    <row r="238" spans="2:15" ht="13.8" x14ac:dyDescent="0.25">
      <c r="B238"/>
      <c r="C238"/>
      <c r="L238"/>
      <c r="M238"/>
      <c r="N238"/>
      <c r="O238"/>
    </row>
    <row r="239" spans="2:15" ht="13.8" x14ac:dyDescent="0.25">
      <c r="B239"/>
      <c r="C239"/>
      <c r="L239"/>
      <c r="M239"/>
      <c r="N239"/>
      <c r="O239"/>
    </row>
    <row r="240" spans="2:15" ht="13.8" x14ac:dyDescent="0.25">
      <c r="B240"/>
      <c r="C240"/>
      <c r="L240"/>
      <c r="M240"/>
      <c r="N240"/>
      <c r="O240"/>
    </row>
    <row r="241" spans="2:15" ht="13.8" x14ac:dyDescent="0.25">
      <c r="B241"/>
      <c r="C241"/>
      <c r="L241"/>
      <c r="M241"/>
      <c r="N241"/>
      <c r="O241"/>
    </row>
    <row r="242" spans="2:15" ht="13.8" x14ac:dyDescent="0.25">
      <c r="B242"/>
      <c r="C242"/>
      <c r="L242"/>
      <c r="M242"/>
      <c r="N242"/>
      <c r="O242"/>
    </row>
    <row r="243" spans="2:15" ht="13.8" x14ac:dyDescent="0.25">
      <c r="B243"/>
      <c r="C243"/>
      <c r="L243"/>
      <c r="M243"/>
      <c r="N243"/>
      <c r="O243"/>
    </row>
    <row r="244" spans="2:15" ht="13.8" x14ac:dyDescent="0.25">
      <c r="B244"/>
      <c r="C244"/>
      <c r="L244"/>
      <c r="M244"/>
      <c r="N244"/>
      <c r="O244"/>
    </row>
    <row r="245" spans="2:15" ht="13.8" x14ac:dyDescent="0.25">
      <c r="B245"/>
      <c r="C245"/>
      <c r="L245"/>
      <c r="M245"/>
      <c r="N245"/>
      <c r="O245"/>
    </row>
    <row r="246" spans="2:15" ht="13.8" x14ac:dyDescent="0.25">
      <c r="B246"/>
      <c r="C246"/>
      <c r="L246"/>
      <c r="M246"/>
      <c r="N246"/>
      <c r="O246"/>
    </row>
    <row r="247" spans="2:15" ht="13.8" x14ac:dyDescent="0.25">
      <c r="B247"/>
      <c r="C247"/>
      <c r="L247"/>
      <c r="M247"/>
      <c r="N247"/>
      <c r="O247"/>
    </row>
    <row r="248" spans="2:15" ht="13.8" x14ac:dyDescent="0.25">
      <c r="B248"/>
      <c r="C248"/>
      <c r="L248"/>
      <c r="M248"/>
      <c r="N248"/>
      <c r="O248"/>
    </row>
    <row r="249" spans="2:15" ht="13.8" x14ac:dyDescent="0.25">
      <c r="B249"/>
      <c r="C249"/>
      <c r="L249"/>
      <c r="M249"/>
      <c r="N249"/>
      <c r="O249"/>
    </row>
    <row r="250" spans="2:15" ht="13.8" x14ac:dyDescent="0.25">
      <c r="B250"/>
      <c r="C250"/>
      <c r="L250"/>
      <c r="M250"/>
      <c r="N250"/>
      <c r="O250"/>
    </row>
    <row r="251" spans="2:15" ht="13.8" x14ac:dyDescent="0.25">
      <c r="B251"/>
      <c r="C251"/>
      <c r="L251"/>
      <c r="M251"/>
      <c r="N251"/>
      <c r="O251"/>
    </row>
    <row r="252" spans="2:15" ht="13.8" x14ac:dyDescent="0.25">
      <c r="B252"/>
      <c r="C252"/>
      <c r="L252"/>
      <c r="M252"/>
      <c r="N252"/>
      <c r="O252"/>
    </row>
    <row r="253" spans="2:15" ht="13.8" x14ac:dyDescent="0.25">
      <c r="B253"/>
      <c r="C253"/>
      <c r="L253"/>
      <c r="M253"/>
      <c r="N253"/>
      <c r="O253"/>
    </row>
    <row r="254" spans="2:15" ht="13.8" x14ac:dyDescent="0.25">
      <c r="B254"/>
      <c r="C254"/>
      <c r="L254"/>
      <c r="M254"/>
      <c r="N254"/>
      <c r="O254"/>
    </row>
    <row r="255" spans="2:15" ht="13.8" x14ac:dyDescent="0.25">
      <c r="B255"/>
      <c r="C255"/>
    </row>
    <row r="256" spans="2:15" ht="13.8" x14ac:dyDescent="0.25">
      <c r="B256"/>
      <c r="C256"/>
    </row>
    <row r="257" spans="2:3" ht="13.8" x14ac:dyDescent="0.25">
      <c r="B257"/>
      <c r="C257"/>
    </row>
    <row r="258" spans="2:3" ht="13.8" x14ac:dyDescent="0.25">
      <c r="B258"/>
      <c r="C258"/>
    </row>
    <row r="259" spans="2:3" ht="13.8" x14ac:dyDescent="0.25">
      <c r="B259"/>
      <c r="C259"/>
    </row>
    <row r="260" spans="2:3" ht="13.8" x14ac:dyDescent="0.25">
      <c r="B260"/>
      <c r="C260"/>
    </row>
    <row r="261" spans="2:3" ht="13.8" x14ac:dyDescent="0.25">
      <c r="B261"/>
      <c r="C261"/>
    </row>
    <row r="262" spans="2:3" ht="13.8" x14ac:dyDescent="0.25">
      <c r="B262"/>
      <c r="C262"/>
    </row>
    <row r="263" spans="2:3" ht="13.8" x14ac:dyDescent="0.25">
      <c r="B263"/>
      <c r="C263"/>
    </row>
    <row r="264" spans="2:3" ht="13.8" x14ac:dyDescent="0.25">
      <c r="B264"/>
      <c r="C264"/>
    </row>
    <row r="265" spans="2:3" ht="13.8" x14ac:dyDescent="0.25">
      <c r="B265"/>
      <c r="C265"/>
    </row>
    <row r="266" spans="2:3" ht="13.8" x14ac:dyDescent="0.25">
      <c r="B266"/>
      <c r="C266"/>
    </row>
    <row r="267" spans="2:3" ht="13.8" x14ac:dyDescent="0.25">
      <c r="B267"/>
      <c r="C267"/>
    </row>
    <row r="268" spans="2:3" ht="13.8" x14ac:dyDescent="0.25">
      <c r="B268"/>
      <c r="C268"/>
    </row>
    <row r="269" spans="2:3" ht="13.8" x14ac:dyDescent="0.25">
      <c r="B269"/>
      <c r="C269"/>
    </row>
    <row r="270" spans="2:3" ht="13.8" x14ac:dyDescent="0.25">
      <c r="B270"/>
      <c r="C270"/>
    </row>
    <row r="271" spans="2:3" ht="13.8" x14ac:dyDescent="0.25">
      <c r="B271"/>
      <c r="C271"/>
    </row>
    <row r="272" spans="2:3" ht="13.8" x14ac:dyDescent="0.25">
      <c r="B272"/>
      <c r="C272"/>
    </row>
    <row r="273" spans="2:3" ht="13.8" x14ac:dyDescent="0.25">
      <c r="B273"/>
      <c r="C273"/>
    </row>
    <row r="274" spans="2:3" ht="13.8" x14ac:dyDescent="0.25">
      <c r="B274"/>
      <c r="C274"/>
    </row>
    <row r="275" spans="2:3" ht="13.8" x14ac:dyDescent="0.25">
      <c r="B275"/>
      <c r="C275"/>
    </row>
    <row r="276" spans="2:3" ht="13.8" x14ac:dyDescent="0.25">
      <c r="B276"/>
      <c r="C276"/>
    </row>
    <row r="277" spans="2:3" ht="13.8" x14ac:dyDescent="0.25">
      <c r="B277"/>
      <c r="C277"/>
    </row>
    <row r="278" spans="2:3" ht="13.8" x14ac:dyDescent="0.25">
      <c r="B278"/>
      <c r="C278"/>
    </row>
    <row r="279" spans="2:3" ht="13.8" x14ac:dyDescent="0.25">
      <c r="B279"/>
      <c r="C279"/>
    </row>
    <row r="280" spans="2:3" ht="13.8" x14ac:dyDescent="0.25">
      <c r="B280"/>
      <c r="C280"/>
    </row>
    <row r="281" spans="2:3" ht="13.8" x14ac:dyDescent="0.25">
      <c r="B281"/>
      <c r="C281"/>
    </row>
    <row r="282" spans="2:3" ht="13.8" x14ac:dyDescent="0.25">
      <c r="B282"/>
      <c r="C282"/>
    </row>
    <row r="283" spans="2:3" ht="13.8" x14ac:dyDescent="0.25">
      <c r="B283"/>
      <c r="C283"/>
    </row>
    <row r="284" spans="2:3" ht="13.8" x14ac:dyDescent="0.25">
      <c r="B284"/>
      <c r="C284"/>
    </row>
    <row r="285" spans="2:3" ht="13.8" x14ac:dyDescent="0.25">
      <c r="B285"/>
      <c r="C285"/>
    </row>
    <row r="286" spans="2:3" ht="13.8" x14ac:dyDescent="0.25">
      <c r="B286"/>
      <c r="C286"/>
    </row>
    <row r="287" spans="2:3" ht="13.8" x14ac:dyDescent="0.25">
      <c r="B287"/>
      <c r="C287"/>
    </row>
    <row r="288" spans="2:3" ht="13.8" x14ac:dyDescent="0.25">
      <c r="B288"/>
      <c r="C288"/>
    </row>
    <row r="289" spans="2:3" ht="13.8" x14ac:dyDescent="0.25">
      <c r="B289"/>
      <c r="C289"/>
    </row>
    <row r="290" spans="2:3" ht="13.8" x14ac:dyDescent="0.25">
      <c r="B290"/>
      <c r="C290"/>
    </row>
    <row r="291" spans="2:3" ht="13.8" x14ac:dyDescent="0.25">
      <c r="B291"/>
      <c r="C291"/>
    </row>
    <row r="292" spans="2:3" ht="13.8" x14ac:dyDescent="0.25">
      <c r="B292"/>
      <c r="C292"/>
    </row>
    <row r="293" spans="2:3" ht="13.8" x14ac:dyDescent="0.25">
      <c r="B293"/>
      <c r="C293"/>
    </row>
    <row r="294" spans="2:3" ht="13.8" x14ac:dyDescent="0.25">
      <c r="B294"/>
      <c r="C294"/>
    </row>
    <row r="295" spans="2:3" ht="13.8" x14ac:dyDescent="0.25">
      <c r="B295"/>
      <c r="C295"/>
    </row>
    <row r="296" spans="2:3" ht="13.8" x14ac:dyDescent="0.25">
      <c r="B296"/>
      <c r="C296"/>
    </row>
    <row r="297" spans="2:3" ht="13.8" x14ac:dyDescent="0.25">
      <c r="B297"/>
      <c r="C297"/>
    </row>
    <row r="298" spans="2:3" ht="13.8" x14ac:dyDescent="0.25">
      <c r="B298"/>
      <c r="C298"/>
    </row>
    <row r="299" spans="2:3" ht="13.8" x14ac:dyDescent="0.25">
      <c r="B299"/>
      <c r="C299"/>
    </row>
    <row r="300" spans="2:3" ht="13.8" x14ac:dyDescent="0.25">
      <c r="B300"/>
      <c r="C300"/>
    </row>
    <row r="301" spans="2:3" ht="13.8" x14ac:dyDescent="0.25">
      <c r="B301"/>
      <c r="C301"/>
    </row>
    <row r="302" spans="2:3" ht="13.8" x14ac:dyDescent="0.25">
      <c r="B302"/>
      <c r="C302"/>
    </row>
    <row r="303" spans="2:3" ht="13.8" x14ac:dyDescent="0.25">
      <c r="B303"/>
      <c r="C303"/>
    </row>
    <row r="304" spans="2:3" ht="13.8" x14ac:dyDescent="0.25">
      <c r="B304"/>
      <c r="C304"/>
    </row>
    <row r="305" spans="2:3" ht="13.8" x14ac:dyDescent="0.25">
      <c r="B305"/>
      <c r="C305"/>
    </row>
    <row r="306" spans="2:3" ht="13.8" x14ac:dyDescent="0.25">
      <c r="B306"/>
      <c r="C306"/>
    </row>
    <row r="307" spans="2:3" ht="13.8" x14ac:dyDescent="0.25">
      <c r="B307"/>
      <c r="C307"/>
    </row>
    <row r="308" spans="2:3" ht="13.8" x14ac:dyDescent="0.25">
      <c r="B308"/>
      <c r="C308"/>
    </row>
    <row r="309" spans="2:3" ht="13.8" x14ac:dyDescent="0.25">
      <c r="B309"/>
      <c r="C309"/>
    </row>
    <row r="310" spans="2:3" ht="13.8" x14ac:dyDescent="0.25">
      <c r="B310"/>
      <c r="C310"/>
    </row>
    <row r="311" spans="2:3" ht="13.8" x14ac:dyDescent="0.25">
      <c r="B311"/>
      <c r="C311"/>
    </row>
    <row r="312" spans="2:3" ht="13.8" x14ac:dyDescent="0.25">
      <c r="B312"/>
      <c r="C312"/>
    </row>
    <row r="313" spans="2:3" ht="13.8" x14ac:dyDescent="0.25">
      <c r="B313"/>
      <c r="C313"/>
    </row>
    <row r="314" spans="2:3" ht="13.8" x14ac:dyDescent="0.25">
      <c r="B314"/>
      <c r="C314"/>
    </row>
    <row r="315" spans="2:3" ht="13.8" x14ac:dyDescent="0.25">
      <c r="B315"/>
      <c r="C315"/>
    </row>
    <row r="316" spans="2:3" ht="13.8" x14ac:dyDescent="0.25">
      <c r="B316"/>
      <c r="C316"/>
    </row>
    <row r="317" spans="2:3" ht="13.8" x14ac:dyDescent="0.25">
      <c r="B317"/>
      <c r="C317"/>
    </row>
    <row r="318" spans="2:3" ht="13.8" x14ac:dyDescent="0.25">
      <c r="B318"/>
      <c r="C318"/>
    </row>
    <row r="319" spans="2:3" ht="13.8" x14ac:dyDescent="0.25">
      <c r="B319"/>
      <c r="C319"/>
    </row>
    <row r="320" spans="2:3" ht="13.8" x14ac:dyDescent="0.25">
      <c r="B320"/>
      <c r="C320"/>
    </row>
    <row r="321" spans="2:3" ht="13.8" x14ac:dyDescent="0.25">
      <c r="B321"/>
      <c r="C321"/>
    </row>
    <row r="322" spans="2:3" ht="13.8" x14ac:dyDescent="0.25">
      <c r="B322"/>
      <c r="C322"/>
    </row>
    <row r="323" spans="2:3" ht="13.8" x14ac:dyDescent="0.25">
      <c r="B323"/>
      <c r="C323"/>
    </row>
    <row r="324" spans="2:3" ht="13.8" x14ac:dyDescent="0.25">
      <c r="B324"/>
      <c r="C324"/>
    </row>
    <row r="325" spans="2:3" ht="13.8" x14ac:dyDescent="0.25">
      <c r="B325"/>
      <c r="C325"/>
    </row>
    <row r="326" spans="2:3" ht="13.8" x14ac:dyDescent="0.25">
      <c r="B326"/>
      <c r="C326"/>
    </row>
    <row r="327" spans="2:3" ht="13.8" x14ac:dyDescent="0.25">
      <c r="B327"/>
      <c r="C327"/>
    </row>
    <row r="328" spans="2:3" ht="13.8" x14ac:dyDescent="0.25">
      <c r="B328"/>
      <c r="C328"/>
    </row>
    <row r="329" spans="2:3" ht="13.8" x14ac:dyDescent="0.25">
      <c r="B329"/>
      <c r="C329"/>
    </row>
    <row r="330" spans="2:3" ht="13.8" x14ac:dyDescent="0.25">
      <c r="B330"/>
      <c r="C330"/>
    </row>
    <row r="331" spans="2:3" ht="13.8" x14ac:dyDescent="0.25">
      <c r="B331"/>
      <c r="C331"/>
    </row>
    <row r="332" spans="2:3" ht="13.8" x14ac:dyDescent="0.25">
      <c r="B332"/>
      <c r="C332"/>
    </row>
    <row r="333" spans="2:3" ht="13.8" x14ac:dyDescent="0.25">
      <c r="B333"/>
      <c r="C333"/>
    </row>
    <row r="334" spans="2:3" ht="13.8" x14ac:dyDescent="0.25">
      <c r="B334"/>
      <c r="C334"/>
    </row>
    <row r="335" spans="2:3" ht="13.8" x14ac:dyDescent="0.25">
      <c r="B335"/>
      <c r="C335"/>
    </row>
    <row r="336" spans="2:3" ht="13.8" x14ac:dyDescent="0.25">
      <c r="B336"/>
      <c r="C336"/>
    </row>
    <row r="337" spans="2:3" ht="13.8" x14ac:dyDescent="0.25">
      <c r="B337"/>
      <c r="C337"/>
    </row>
    <row r="338" spans="2:3" ht="13.8" x14ac:dyDescent="0.25">
      <c r="B338"/>
      <c r="C338"/>
    </row>
    <row r="339" spans="2:3" ht="13.8" x14ac:dyDescent="0.25">
      <c r="B339"/>
      <c r="C339"/>
    </row>
    <row r="340" spans="2:3" ht="13.8" x14ac:dyDescent="0.25">
      <c r="B340"/>
      <c r="C340"/>
    </row>
    <row r="341" spans="2:3" ht="13.8" x14ac:dyDescent="0.25">
      <c r="B341"/>
      <c r="C341"/>
    </row>
    <row r="342" spans="2:3" ht="13.8" x14ac:dyDescent="0.25">
      <c r="B342"/>
      <c r="C342"/>
    </row>
    <row r="343" spans="2:3" ht="13.8" x14ac:dyDescent="0.25">
      <c r="B343"/>
      <c r="C343"/>
    </row>
    <row r="344" spans="2:3" ht="13.8" x14ac:dyDescent="0.25">
      <c r="B344"/>
      <c r="C344"/>
    </row>
    <row r="345" spans="2:3" ht="13.8" x14ac:dyDescent="0.25">
      <c r="B345"/>
      <c r="C345"/>
    </row>
    <row r="346" spans="2:3" ht="13.8" x14ac:dyDescent="0.25">
      <c r="B346"/>
      <c r="C346"/>
    </row>
    <row r="347" spans="2:3" ht="13.8" x14ac:dyDescent="0.25">
      <c r="B347"/>
      <c r="C347"/>
    </row>
    <row r="348" spans="2:3" ht="13.8" x14ac:dyDescent="0.25">
      <c r="B348"/>
      <c r="C348"/>
    </row>
    <row r="349" spans="2:3" ht="13.8" x14ac:dyDescent="0.25">
      <c r="B349"/>
      <c r="C349"/>
    </row>
    <row r="350" spans="2:3" ht="13.8" x14ac:dyDescent="0.25">
      <c r="B350"/>
      <c r="C350"/>
    </row>
    <row r="351" spans="2:3" ht="13.8" x14ac:dyDescent="0.25">
      <c r="B351"/>
      <c r="C351"/>
    </row>
    <row r="352" spans="2:3" ht="13.8" x14ac:dyDescent="0.25">
      <c r="B352"/>
      <c r="C352"/>
    </row>
    <row r="353" spans="2:3" ht="13.8" x14ac:dyDescent="0.25">
      <c r="B353"/>
      <c r="C353"/>
    </row>
    <row r="354" spans="2:3" ht="13.8" x14ac:dyDescent="0.25">
      <c r="B354"/>
      <c r="C354"/>
    </row>
    <row r="355" spans="2:3" ht="13.8" x14ac:dyDescent="0.25">
      <c r="B355"/>
      <c r="C355"/>
    </row>
    <row r="356" spans="2:3" ht="13.8" x14ac:dyDescent="0.25">
      <c r="B356"/>
      <c r="C356"/>
    </row>
    <row r="357" spans="2:3" ht="13.8" x14ac:dyDescent="0.25">
      <c r="B357"/>
      <c r="C357"/>
    </row>
    <row r="358" spans="2:3" ht="13.8" x14ac:dyDescent="0.25">
      <c r="B358"/>
      <c r="C358"/>
    </row>
    <row r="359" spans="2:3" ht="13.8" x14ac:dyDescent="0.25">
      <c r="B359"/>
      <c r="C359"/>
    </row>
    <row r="360" spans="2:3" ht="13.8" x14ac:dyDescent="0.25">
      <c r="B360"/>
      <c r="C360"/>
    </row>
    <row r="361" spans="2:3" ht="13.8" x14ac:dyDescent="0.25">
      <c r="B361"/>
      <c r="C361"/>
    </row>
    <row r="362" spans="2:3" ht="13.8" x14ac:dyDescent="0.25">
      <c r="B362"/>
      <c r="C362"/>
    </row>
    <row r="363" spans="2:3" ht="13.8" x14ac:dyDescent="0.25">
      <c r="B363"/>
      <c r="C363"/>
    </row>
    <row r="364" spans="2:3" ht="13.8" x14ac:dyDescent="0.25">
      <c r="B364"/>
      <c r="C364"/>
    </row>
    <row r="365" spans="2:3" ht="13.8" x14ac:dyDescent="0.25">
      <c r="B365"/>
      <c r="C365"/>
    </row>
    <row r="366" spans="2:3" ht="13.8" x14ac:dyDescent="0.25">
      <c r="B366"/>
      <c r="C366"/>
    </row>
    <row r="367" spans="2:3" ht="13.8" x14ac:dyDescent="0.25">
      <c r="B367"/>
      <c r="C367"/>
    </row>
    <row r="368" spans="2:3" ht="13.8" x14ac:dyDescent="0.25">
      <c r="B368"/>
      <c r="C368"/>
    </row>
    <row r="369" spans="2:3" ht="13.8" x14ac:dyDescent="0.25">
      <c r="B369"/>
      <c r="C369"/>
    </row>
    <row r="370" spans="2:3" ht="13.8" x14ac:dyDescent="0.25">
      <c r="B370"/>
      <c r="C370"/>
    </row>
    <row r="371" spans="2:3" ht="13.8" x14ac:dyDescent="0.25">
      <c r="B371"/>
      <c r="C371"/>
    </row>
    <row r="372" spans="2:3" ht="13.8" x14ac:dyDescent="0.25">
      <c r="B372"/>
      <c r="C372"/>
    </row>
    <row r="373" spans="2:3" ht="13.2" x14ac:dyDescent="0.25"/>
    <row r="374" spans="2:3" ht="13.2" x14ac:dyDescent="0.25"/>
    <row r="375" spans="2:3" ht="13.2" x14ac:dyDescent="0.25"/>
    <row r="376" spans="2:3" ht="13.2" x14ac:dyDescent="0.25"/>
    <row r="377" spans="2:3" ht="13.2" x14ac:dyDescent="0.25"/>
    <row r="378" spans="2:3" ht="13.2" x14ac:dyDescent="0.25"/>
    <row r="379" spans="2:3" ht="13.2" x14ac:dyDescent="0.25"/>
    <row r="380" spans="2:3" ht="13.2" x14ac:dyDescent="0.25"/>
    <row r="381" spans="2:3" ht="13.2" x14ac:dyDescent="0.25"/>
    <row r="382" spans="2:3" ht="13.2" x14ac:dyDescent="0.25"/>
    <row r="383" spans="2:3" ht="13.2" x14ac:dyDescent="0.25"/>
    <row r="384" spans="2:3" ht="13.2" x14ac:dyDescent="0.25"/>
    <row r="385" ht="13.2" x14ac:dyDescent="0.25"/>
    <row r="386" ht="13.2" x14ac:dyDescent="0.25"/>
    <row r="387" ht="13.2" x14ac:dyDescent="0.25"/>
    <row r="388" ht="13.2" x14ac:dyDescent="0.25"/>
    <row r="389" ht="13.2" x14ac:dyDescent="0.25"/>
    <row r="390" ht="13.2" x14ac:dyDescent="0.25"/>
    <row r="391" ht="13.2" x14ac:dyDescent="0.25"/>
    <row r="392" ht="13.2" x14ac:dyDescent="0.25"/>
    <row r="393" ht="13.2" x14ac:dyDescent="0.25"/>
    <row r="394" ht="13.2" x14ac:dyDescent="0.25"/>
    <row r="395" ht="13.2" x14ac:dyDescent="0.25"/>
    <row r="396" ht="13.2" x14ac:dyDescent="0.25"/>
    <row r="397" ht="13.2" x14ac:dyDescent="0.25"/>
    <row r="398" ht="13.2" x14ac:dyDescent="0.25"/>
    <row r="399" ht="13.2" x14ac:dyDescent="0.25"/>
    <row r="400" ht="13.2" x14ac:dyDescent="0.25"/>
    <row r="401" ht="13.2" x14ac:dyDescent="0.25"/>
    <row r="402" ht="13.2" x14ac:dyDescent="0.25"/>
    <row r="403" ht="13.2" x14ac:dyDescent="0.25"/>
    <row r="404" ht="13.2" x14ac:dyDescent="0.25"/>
    <row r="405" ht="13.2" x14ac:dyDescent="0.25"/>
    <row r="406" ht="13.2" x14ac:dyDescent="0.25"/>
    <row r="407" ht="13.2" x14ac:dyDescent="0.25"/>
    <row r="408" ht="13.2" x14ac:dyDescent="0.25"/>
    <row r="409" ht="13.2" x14ac:dyDescent="0.25"/>
    <row r="410" ht="13.2" x14ac:dyDescent="0.25"/>
    <row r="411" ht="13.2" x14ac:dyDescent="0.25"/>
    <row r="412" ht="13.2" x14ac:dyDescent="0.25"/>
    <row r="413" ht="13.2" x14ac:dyDescent="0.25"/>
    <row r="414" ht="13.2" x14ac:dyDescent="0.25"/>
    <row r="415" ht="13.2" x14ac:dyDescent="0.25"/>
    <row r="416" ht="13.2" x14ac:dyDescent="0.25"/>
    <row r="417" ht="13.2" x14ac:dyDescent="0.25"/>
    <row r="418" ht="13.2" x14ac:dyDescent="0.25"/>
    <row r="419" ht="13.2" x14ac:dyDescent="0.25"/>
    <row r="420" ht="13.2" x14ac:dyDescent="0.25"/>
    <row r="421" ht="13.2" x14ac:dyDescent="0.25"/>
    <row r="422" ht="13.2" x14ac:dyDescent="0.25"/>
    <row r="423" ht="13.2" x14ac:dyDescent="0.25"/>
    <row r="424" ht="13.2" x14ac:dyDescent="0.25"/>
    <row r="425" ht="13.2" x14ac:dyDescent="0.25"/>
    <row r="426" ht="13.2" x14ac:dyDescent="0.25"/>
    <row r="427" ht="13.2" x14ac:dyDescent="0.25"/>
    <row r="428" ht="13.2" x14ac:dyDescent="0.25"/>
    <row r="429" ht="13.2" x14ac:dyDescent="0.25"/>
    <row r="430" ht="13.2" x14ac:dyDescent="0.25"/>
    <row r="431" ht="13.2" x14ac:dyDescent="0.25"/>
    <row r="432" ht="13.2" x14ac:dyDescent="0.25"/>
    <row r="433" ht="13.2" x14ac:dyDescent="0.25"/>
    <row r="434" ht="13.2" x14ac:dyDescent="0.25"/>
    <row r="435" ht="13.2" x14ac:dyDescent="0.25"/>
    <row r="436" ht="13.2" x14ac:dyDescent="0.25"/>
    <row r="437" ht="13.2" x14ac:dyDescent="0.25"/>
    <row r="438" ht="13.2" x14ac:dyDescent="0.25"/>
    <row r="439" ht="13.2" x14ac:dyDescent="0.25"/>
    <row r="440" ht="13.2" x14ac:dyDescent="0.25"/>
    <row r="441" ht="13.2" x14ac:dyDescent="0.25"/>
    <row r="442" ht="13.2" x14ac:dyDescent="0.25"/>
    <row r="443" ht="13.2" x14ac:dyDescent="0.25"/>
    <row r="444" ht="13.2" x14ac:dyDescent="0.25"/>
    <row r="445" ht="13.2" x14ac:dyDescent="0.25"/>
    <row r="446" ht="13.2" x14ac:dyDescent="0.25"/>
    <row r="447" ht="13.2" x14ac:dyDescent="0.25"/>
    <row r="448" ht="13.2" x14ac:dyDescent="0.25"/>
    <row r="449" ht="13.2" x14ac:dyDescent="0.25"/>
    <row r="450" ht="13.2" x14ac:dyDescent="0.25"/>
    <row r="451" ht="13.2" x14ac:dyDescent="0.25"/>
    <row r="452" ht="13.2" x14ac:dyDescent="0.25"/>
    <row r="453" ht="13.2" x14ac:dyDescent="0.25"/>
    <row r="454" ht="13.2" x14ac:dyDescent="0.25"/>
    <row r="455" ht="13.2" x14ac:dyDescent="0.25"/>
    <row r="456" ht="13.2" x14ac:dyDescent="0.25"/>
    <row r="457" ht="13.2" x14ac:dyDescent="0.25"/>
    <row r="458" ht="13.2" x14ac:dyDescent="0.25"/>
    <row r="459" ht="13.2" x14ac:dyDescent="0.25"/>
    <row r="460" ht="13.2" x14ac:dyDescent="0.25"/>
    <row r="461" ht="13.2" x14ac:dyDescent="0.25"/>
    <row r="462" ht="13.2" x14ac:dyDescent="0.25"/>
    <row r="463" ht="13.2" x14ac:dyDescent="0.25"/>
    <row r="464" ht="13.2" x14ac:dyDescent="0.25"/>
    <row r="465" ht="13.2" x14ac:dyDescent="0.25"/>
    <row r="466" ht="13.2" x14ac:dyDescent="0.25"/>
    <row r="467" ht="13.2" x14ac:dyDescent="0.25"/>
    <row r="468" ht="13.2" x14ac:dyDescent="0.25"/>
    <row r="469" ht="13.2" x14ac:dyDescent="0.25"/>
    <row r="470" ht="13.2" x14ac:dyDescent="0.25"/>
    <row r="471" ht="13.2" x14ac:dyDescent="0.25"/>
    <row r="472" ht="13.2" x14ac:dyDescent="0.25"/>
    <row r="473" ht="13.2" x14ac:dyDescent="0.25"/>
    <row r="474" ht="13.2" x14ac:dyDescent="0.25"/>
    <row r="475" ht="13.2" x14ac:dyDescent="0.25"/>
    <row r="476" ht="13.2" x14ac:dyDescent="0.25"/>
    <row r="477" ht="13.2" x14ac:dyDescent="0.25"/>
    <row r="478" ht="13.2" x14ac:dyDescent="0.25"/>
    <row r="479" ht="13.2" x14ac:dyDescent="0.25"/>
    <row r="480" ht="13.2" x14ac:dyDescent="0.25"/>
    <row r="481" ht="13.2" x14ac:dyDescent="0.25"/>
    <row r="482" ht="13.2" x14ac:dyDescent="0.25"/>
    <row r="483" ht="13.2" x14ac:dyDescent="0.25"/>
    <row r="484" ht="13.2" x14ac:dyDescent="0.25"/>
    <row r="485" ht="13.2" x14ac:dyDescent="0.25"/>
    <row r="486" ht="13.2" x14ac:dyDescent="0.25"/>
    <row r="487" ht="13.2" x14ac:dyDescent="0.25"/>
    <row r="488" ht="13.2" x14ac:dyDescent="0.25"/>
    <row r="489" ht="13.2" x14ac:dyDescent="0.25"/>
    <row r="490" ht="13.2" x14ac:dyDescent="0.25"/>
    <row r="491" ht="13.2" x14ac:dyDescent="0.25"/>
    <row r="492" ht="13.2" x14ac:dyDescent="0.25"/>
    <row r="493" ht="13.2" x14ac:dyDescent="0.25"/>
    <row r="494" ht="13.2" x14ac:dyDescent="0.25"/>
    <row r="495" ht="13.2" x14ac:dyDescent="0.25"/>
    <row r="496" ht="13.2" x14ac:dyDescent="0.25"/>
    <row r="497" ht="13.2" x14ac:dyDescent="0.25"/>
    <row r="498" ht="13.2" x14ac:dyDescent="0.25"/>
    <row r="499" ht="13.2" x14ac:dyDescent="0.25"/>
    <row r="500" ht="13.2" x14ac:dyDescent="0.25"/>
    <row r="501" ht="13.2" x14ac:dyDescent="0.25"/>
    <row r="502" ht="13.2" x14ac:dyDescent="0.25"/>
    <row r="503" ht="13.2" x14ac:dyDescent="0.25"/>
    <row r="504" ht="13.2" x14ac:dyDescent="0.25"/>
    <row r="505" ht="13.2" x14ac:dyDescent="0.25"/>
    <row r="506" ht="13.2" x14ac:dyDescent="0.25"/>
    <row r="507" ht="13.2" x14ac:dyDescent="0.25"/>
    <row r="508" ht="13.2" x14ac:dyDescent="0.25"/>
    <row r="509" ht="13.2" x14ac:dyDescent="0.25"/>
    <row r="510" ht="13.2" x14ac:dyDescent="0.25"/>
    <row r="511" ht="13.2" x14ac:dyDescent="0.25"/>
    <row r="512" ht="13.2" x14ac:dyDescent="0.25"/>
    <row r="513" ht="13.2" x14ac:dyDescent="0.25"/>
    <row r="514" ht="13.2" x14ac:dyDescent="0.25"/>
    <row r="515" ht="13.2" x14ac:dyDescent="0.25"/>
    <row r="516" ht="13.2" x14ac:dyDescent="0.25"/>
    <row r="517" ht="13.2" x14ac:dyDescent="0.25"/>
    <row r="518" ht="13.2" x14ac:dyDescent="0.25"/>
    <row r="519" ht="13.2" x14ac:dyDescent="0.25"/>
    <row r="520" ht="13.2" x14ac:dyDescent="0.25"/>
    <row r="521" ht="13.2" x14ac:dyDescent="0.25"/>
    <row r="522" ht="13.2" x14ac:dyDescent="0.25"/>
    <row r="523" ht="13.2" x14ac:dyDescent="0.25"/>
    <row r="524" ht="13.2" x14ac:dyDescent="0.25"/>
    <row r="525" ht="13.2" x14ac:dyDescent="0.25"/>
    <row r="526" ht="13.2" x14ac:dyDescent="0.25"/>
    <row r="527" ht="13.2" x14ac:dyDescent="0.25"/>
    <row r="528" ht="13.2" x14ac:dyDescent="0.25"/>
    <row r="529" ht="13.2" x14ac:dyDescent="0.25"/>
    <row r="530" ht="13.2" x14ac:dyDescent="0.25"/>
    <row r="531" ht="13.2" x14ac:dyDescent="0.25"/>
    <row r="532" ht="13.2" x14ac:dyDescent="0.25"/>
    <row r="533" ht="13.2" x14ac:dyDescent="0.25"/>
    <row r="534" ht="13.2" x14ac:dyDescent="0.25"/>
    <row r="535" ht="13.2" x14ac:dyDescent="0.25"/>
    <row r="536" ht="13.2" x14ac:dyDescent="0.25"/>
    <row r="537" ht="13.2" x14ac:dyDescent="0.25"/>
    <row r="538" ht="13.2" x14ac:dyDescent="0.25"/>
    <row r="539" ht="13.2" x14ac:dyDescent="0.25"/>
    <row r="540" ht="13.2" x14ac:dyDescent="0.25"/>
    <row r="541" ht="13.2" x14ac:dyDescent="0.25"/>
    <row r="542" ht="13.2" x14ac:dyDescent="0.25"/>
    <row r="543" ht="13.2" x14ac:dyDescent="0.25"/>
    <row r="544" ht="13.2" x14ac:dyDescent="0.25"/>
    <row r="545" ht="13.2" x14ac:dyDescent="0.25"/>
    <row r="546" ht="13.2" x14ac:dyDescent="0.25"/>
    <row r="547" ht="13.2" x14ac:dyDescent="0.25"/>
    <row r="548" ht="13.2" x14ac:dyDescent="0.25"/>
    <row r="549" ht="13.2" x14ac:dyDescent="0.25"/>
    <row r="550" ht="13.2" x14ac:dyDescent="0.25"/>
    <row r="551" ht="13.2" x14ac:dyDescent="0.25"/>
    <row r="552" ht="13.2" x14ac:dyDescent="0.25"/>
    <row r="553" ht="13.2" x14ac:dyDescent="0.25"/>
    <row r="554" ht="13.2" x14ac:dyDescent="0.25"/>
    <row r="555" ht="13.2" x14ac:dyDescent="0.25"/>
    <row r="556" ht="13.2" x14ac:dyDescent="0.25"/>
    <row r="557" ht="13.2" x14ac:dyDescent="0.25"/>
    <row r="558" ht="13.2" x14ac:dyDescent="0.25"/>
    <row r="559" ht="13.2" x14ac:dyDescent="0.25"/>
    <row r="560" ht="13.2" x14ac:dyDescent="0.25"/>
    <row r="561" ht="13.2" x14ac:dyDescent="0.25"/>
    <row r="562" ht="13.2" x14ac:dyDescent="0.25"/>
    <row r="563" ht="13.2" x14ac:dyDescent="0.25"/>
    <row r="564" ht="13.2" x14ac:dyDescent="0.25"/>
    <row r="565" ht="13.2" x14ac:dyDescent="0.25"/>
    <row r="566" ht="13.2" x14ac:dyDescent="0.25"/>
    <row r="567" ht="13.2" x14ac:dyDescent="0.25"/>
    <row r="568" ht="13.2" x14ac:dyDescent="0.25"/>
    <row r="569" ht="13.2" x14ac:dyDescent="0.25"/>
    <row r="570" ht="13.2" x14ac:dyDescent="0.25"/>
    <row r="571" ht="13.2" x14ac:dyDescent="0.25"/>
    <row r="572" ht="13.2" x14ac:dyDescent="0.25"/>
    <row r="573" ht="13.2" x14ac:dyDescent="0.25"/>
    <row r="574" ht="13.2" x14ac:dyDescent="0.25"/>
    <row r="575" ht="13.2" x14ac:dyDescent="0.25"/>
    <row r="576" ht="13.2" x14ac:dyDescent="0.25"/>
    <row r="577" ht="13.2" x14ac:dyDescent="0.25"/>
    <row r="578" ht="13.2" x14ac:dyDescent="0.25"/>
    <row r="579" ht="13.2" x14ac:dyDescent="0.25"/>
    <row r="580" ht="13.2" x14ac:dyDescent="0.25"/>
    <row r="581" ht="13.2" x14ac:dyDescent="0.25"/>
    <row r="582" ht="13.2" x14ac:dyDescent="0.25"/>
    <row r="583" ht="13.2" x14ac:dyDescent="0.25"/>
    <row r="584" ht="13.2" x14ac:dyDescent="0.25"/>
    <row r="585" ht="13.2" x14ac:dyDescent="0.25"/>
    <row r="586" ht="13.2" x14ac:dyDescent="0.25"/>
    <row r="587" ht="13.2" x14ac:dyDescent="0.25"/>
    <row r="588" ht="13.2" x14ac:dyDescent="0.25"/>
    <row r="589" ht="13.2" x14ac:dyDescent="0.25"/>
    <row r="590" ht="13.2" x14ac:dyDescent="0.25"/>
    <row r="591" ht="13.2" x14ac:dyDescent="0.25"/>
    <row r="592" ht="13.2" x14ac:dyDescent="0.25"/>
    <row r="593" ht="13.2" x14ac:dyDescent="0.25"/>
    <row r="594" ht="13.2" x14ac:dyDescent="0.25"/>
    <row r="595" ht="13.2" x14ac:dyDescent="0.25"/>
    <row r="596" ht="13.2" x14ac:dyDescent="0.25"/>
    <row r="597" ht="13.2" x14ac:dyDescent="0.25"/>
    <row r="598" ht="13.2" x14ac:dyDescent="0.25"/>
    <row r="599" ht="13.2" x14ac:dyDescent="0.25"/>
    <row r="600" ht="13.2" x14ac:dyDescent="0.25"/>
    <row r="601" ht="13.2" x14ac:dyDescent="0.25"/>
    <row r="602" ht="13.2" x14ac:dyDescent="0.25"/>
    <row r="603" ht="13.2" x14ac:dyDescent="0.25"/>
    <row r="604" ht="13.2" x14ac:dyDescent="0.25"/>
    <row r="605" ht="13.2" x14ac:dyDescent="0.25"/>
    <row r="606" ht="13.2" x14ac:dyDescent="0.25"/>
    <row r="607" ht="13.2" x14ac:dyDescent="0.25"/>
    <row r="608" ht="13.2" x14ac:dyDescent="0.25"/>
    <row r="609" ht="13.2" x14ac:dyDescent="0.25"/>
    <row r="610" ht="13.2" x14ac:dyDescent="0.25"/>
    <row r="611" ht="13.2" x14ac:dyDescent="0.25"/>
    <row r="612" ht="13.2" x14ac:dyDescent="0.25"/>
    <row r="613" ht="13.2" x14ac:dyDescent="0.25"/>
    <row r="614" ht="13.2" x14ac:dyDescent="0.25"/>
    <row r="615" ht="13.2" x14ac:dyDescent="0.25"/>
    <row r="616" ht="13.2" x14ac:dyDescent="0.25"/>
    <row r="617" ht="13.2" x14ac:dyDescent="0.25"/>
    <row r="618" ht="13.2" x14ac:dyDescent="0.25"/>
    <row r="619" ht="13.2" x14ac:dyDescent="0.25"/>
    <row r="620" ht="13.2" x14ac:dyDescent="0.25"/>
    <row r="621" ht="13.2" x14ac:dyDescent="0.25"/>
    <row r="622" ht="13.2" x14ac:dyDescent="0.25"/>
    <row r="623" ht="13.2" x14ac:dyDescent="0.25"/>
    <row r="624" ht="13.2" x14ac:dyDescent="0.25"/>
    <row r="625" ht="13.2" x14ac:dyDescent="0.25"/>
    <row r="626" ht="13.2" x14ac:dyDescent="0.25"/>
    <row r="627" ht="13.2" x14ac:dyDescent="0.25"/>
    <row r="628" ht="13.2" x14ac:dyDescent="0.25"/>
    <row r="629" ht="13.2" x14ac:dyDescent="0.25"/>
    <row r="630" ht="13.2" x14ac:dyDescent="0.25"/>
    <row r="631" ht="13.2" x14ac:dyDescent="0.25"/>
    <row r="632" ht="13.2" x14ac:dyDescent="0.25"/>
    <row r="633" ht="13.2" x14ac:dyDescent="0.25"/>
    <row r="634" ht="13.2" x14ac:dyDescent="0.25"/>
    <row r="635" ht="13.2" x14ac:dyDescent="0.25"/>
    <row r="636" ht="13.2" x14ac:dyDescent="0.25"/>
    <row r="637" ht="13.2" x14ac:dyDescent="0.25"/>
    <row r="638" ht="13.2" x14ac:dyDescent="0.25"/>
    <row r="639" ht="13.2" x14ac:dyDescent="0.25"/>
    <row r="640" ht="13.2" x14ac:dyDescent="0.25"/>
    <row r="641" ht="13.2" x14ac:dyDescent="0.25"/>
    <row r="642" ht="13.2" x14ac:dyDescent="0.25"/>
    <row r="643" ht="13.2" x14ac:dyDescent="0.25"/>
    <row r="644" ht="13.2" x14ac:dyDescent="0.25"/>
    <row r="645" ht="13.2" x14ac:dyDescent="0.25"/>
    <row r="646" ht="13.2" x14ac:dyDescent="0.25"/>
    <row r="647" ht="13.2" x14ac:dyDescent="0.25"/>
    <row r="648" ht="13.2" x14ac:dyDescent="0.25"/>
    <row r="649" ht="13.2" x14ac:dyDescent="0.25"/>
    <row r="650" ht="13.2" x14ac:dyDescent="0.25"/>
    <row r="651" ht="13.2" x14ac:dyDescent="0.25"/>
    <row r="652" ht="13.2" x14ac:dyDescent="0.25"/>
    <row r="653" ht="13.2" x14ac:dyDescent="0.25"/>
    <row r="654" ht="13.2" x14ac:dyDescent="0.25"/>
    <row r="655" ht="13.2" x14ac:dyDescent="0.25"/>
    <row r="656" ht="13.2" x14ac:dyDescent="0.25"/>
    <row r="657" ht="13.2" x14ac:dyDescent="0.25"/>
    <row r="658" ht="13.2" x14ac:dyDescent="0.25"/>
    <row r="659" ht="13.2" x14ac:dyDescent="0.25"/>
    <row r="660" ht="13.2" x14ac:dyDescent="0.25"/>
    <row r="661" ht="13.2" x14ac:dyDescent="0.25"/>
    <row r="662" ht="13.2" x14ac:dyDescent="0.25"/>
    <row r="663" ht="13.2" x14ac:dyDescent="0.25"/>
    <row r="664" ht="13.2" x14ac:dyDescent="0.25"/>
    <row r="665" ht="13.2" x14ac:dyDescent="0.25"/>
    <row r="666" ht="13.2" x14ac:dyDescent="0.25"/>
    <row r="667" ht="13.2" x14ac:dyDescent="0.25"/>
    <row r="668" ht="13.2" x14ac:dyDescent="0.25"/>
    <row r="669" ht="13.2" x14ac:dyDescent="0.25"/>
    <row r="670" ht="13.2" x14ac:dyDescent="0.25"/>
    <row r="671" ht="13.2" x14ac:dyDescent="0.25"/>
    <row r="672" ht="13.2" x14ac:dyDescent="0.25"/>
    <row r="673" ht="13.2" x14ac:dyDescent="0.25"/>
    <row r="674" ht="13.2" x14ac:dyDescent="0.25"/>
    <row r="675" ht="13.2" x14ac:dyDescent="0.25"/>
    <row r="676" ht="13.2" x14ac:dyDescent="0.25"/>
    <row r="677" ht="13.2" x14ac:dyDescent="0.25"/>
    <row r="678" ht="13.2" x14ac:dyDescent="0.25"/>
    <row r="679" ht="13.2" x14ac:dyDescent="0.25"/>
    <row r="680" ht="13.2" x14ac:dyDescent="0.25"/>
    <row r="681" ht="13.2" x14ac:dyDescent="0.25"/>
    <row r="682" ht="13.2" x14ac:dyDescent="0.25"/>
    <row r="683" ht="13.2" x14ac:dyDescent="0.25"/>
    <row r="684" ht="13.2" x14ac:dyDescent="0.25"/>
    <row r="685" ht="13.2" x14ac:dyDescent="0.25"/>
    <row r="686" ht="13.2" x14ac:dyDescent="0.25"/>
    <row r="687" ht="13.2" x14ac:dyDescent="0.25"/>
    <row r="688" ht="13.2" x14ac:dyDescent="0.25"/>
    <row r="689" ht="13.2" x14ac:dyDescent="0.25"/>
    <row r="690" ht="13.2" x14ac:dyDescent="0.25"/>
    <row r="691" ht="13.2" x14ac:dyDescent="0.25"/>
    <row r="692" ht="13.2" x14ac:dyDescent="0.25"/>
    <row r="693" ht="13.2" x14ac:dyDescent="0.25"/>
    <row r="694" ht="13.2" x14ac:dyDescent="0.25"/>
    <row r="695" ht="13.2" x14ac:dyDescent="0.25"/>
    <row r="696" ht="13.2" x14ac:dyDescent="0.25"/>
    <row r="697" ht="13.2" x14ac:dyDescent="0.25"/>
    <row r="698" ht="13.2" x14ac:dyDescent="0.25"/>
    <row r="699" ht="13.2" x14ac:dyDescent="0.25"/>
    <row r="700" ht="13.2" x14ac:dyDescent="0.25"/>
    <row r="701" ht="13.2" x14ac:dyDescent="0.25"/>
    <row r="702" ht="13.2" x14ac:dyDescent="0.25"/>
    <row r="703" ht="13.2" x14ac:dyDescent="0.25"/>
    <row r="704" ht="13.2" x14ac:dyDescent="0.25"/>
    <row r="705" ht="13.2" x14ac:dyDescent="0.25"/>
    <row r="706" ht="13.2" x14ac:dyDescent="0.25"/>
    <row r="707" ht="13.2" x14ac:dyDescent="0.25"/>
    <row r="708" ht="13.2" x14ac:dyDescent="0.25"/>
    <row r="709" ht="13.2" x14ac:dyDescent="0.25"/>
    <row r="710" ht="13.2" x14ac:dyDescent="0.25"/>
    <row r="711" ht="13.2" x14ac:dyDescent="0.25"/>
    <row r="712" ht="13.2" x14ac:dyDescent="0.25"/>
    <row r="713" ht="13.2" x14ac:dyDescent="0.25"/>
    <row r="714" ht="13.2" x14ac:dyDescent="0.25"/>
    <row r="715" ht="13.2" x14ac:dyDescent="0.25"/>
    <row r="716" ht="13.2" x14ac:dyDescent="0.25"/>
    <row r="717" ht="13.2" x14ac:dyDescent="0.25"/>
    <row r="718" ht="13.2" x14ac:dyDescent="0.25"/>
    <row r="719" ht="13.2" x14ac:dyDescent="0.25"/>
    <row r="720" ht="13.2" x14ac:dyDescent="0.25"/>
    <row r="721" ht="13.2" x14ac:dyDescent="0.25"/>
    <row r="722" ht="13.2" x14ac:dyDescent="0.25"/>
    <row r="723" ht="13.2" x14ac:dyDescent="0.25"/>
    <row r="724" ht="13.2" x14ac:dyDescent="0.25"/>
    <row r="725" ht="13.2" x14ac:dyDescent="0.25"/>
    <row r="726" ht="13.2" x14ac:dyDescent="0.25"/>
    <row r="727" ht="13.2" x14ac:dyDescent="0.25"/>
    <row r="728" ht="13.2" x14ac:dyDescent="0.25"/>
    <row r="729" ht="13.2" x14ac:dyDescent="0.25"/>
    <row r="730" ht="13.2" x14ac:dyDescent="0.25"/>
    <row r="731" ht="13.2" x14ac:dyDescent="0.25"/>
    <row r="732" ht="13.2" x14ac:dyDescent="0.25"/>
    <row r="733" ht="13.2" x14ac:dyDescent="0.25"/>
    <row r="734" ht="13.2" x14ac:dyDescent="0.25"/>
    <row r="73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 x14ac:dyDescent="0.25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 x14ac:dyDescent="0.25">
      <c r="B2" s="1270" t="s">
        <v>72</v>
      </c>
      <c r="C2" s="1260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 x14ac:dyDescent="0.25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 x14ac:dyDescent="0.25">
      <c r="B4" s="1270" t="s">
        <v>266</v>
      </c>
      <c r="C4" s="1260" t="s">
        <v>1240</v>
      </c>
      <c r="D4" s="1260" t="s">
        <v>840</v>
      </c>
      <c r="E4"/>
      <c r="G4" s="1256"/>
      <c r="H4" s="1256" t="s">
        <v>500</v>
      </c>
      <c r="I4" s="1256"/>
      <c r="J4" s="1256"/>
      <c r="K4"/>
      <c r="L4" s="1256" t="s">
        <v>266</v>
      </c>
      <c r="M4" s="1256" t="s">
        <v>4024</v>
      </c>
      <c r="N4" s="1256" t="s">
        <v>840</v>
      </c>
      <c r="O4"/>
    </row>
    <row r="5" spans="2:128" ht="13.8" x14ac:dyDescent="0.25">
      <c r="B5" s="1271" t="s">
        <v>1200</v>
      </c>
      <c r="C5" s="1273">
        <v>0.83333333333333337</v>
      </c>
      <c r="D5" s="1259">
        <v>-0.16503172726249163</v>
      </c>
      <c r="E5"/>
      <c r="G5" s="1256"/>
      <c r="H5" s="1256" t="s">
        <v>627</v>
      </c>
      <c r="I5" s="1256"/>
      <c r="J5" s="1256"/>
      <c r="K5"/>
      <c r="L5" s="1275">
        <v>9.8000000000000007</v>
      </c>
      <c r="M5" s="1258">
        <v>1</v>
      </c>
      <c r="N5" s="1258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 x14ac:dyDescent="0.25">
      <c r="B6" s="1271" t="s">
        <v>1212</v>
      </c>
      <c r="C6" s="1273">
        <v>0.83333333333333337</v>
      </c>
      <c r="D6" s="1259">
        <v>0.17565935333952246</v>
      </c>
      <c r="E6"/>
      <c r="G6" s="1256" t="s">
        <v>266</v>
      </c>
      <c r="H6" s="1256" t="s">
        <v>1241</v>
      </c>
      <c r="I6" s="1256" t="s">
        <v>1240</v>
      </c>
      <c r="J6" s="1256" t="s">
        <v>840</v>
      </c>
      <c r="K6"/>
      <c r="L6" s="1275">
        <v>11</v>
      </c>
      <c r="M6" s="1258">
        <v>2</v>
      </c>
      <c r="N6" s="1258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 x14ac:dyDescent="0.25">
      <c r="B7" s="1271" t="s">
        <v>1213</v>
      </c>
      <c r="C7" s="1273">
        <v>1</v>
      </c>
      <c r="D7" s="1259">
        <v>4.3413892445582587E-2</v>
      </c>
      <c r="E7"/>
      <c r="G7" s="1274" t="s">
        <v>4160</v>
      </c>
      <c r="H7" s="1258">
        <v>17</v>
      </c>
      <c r="I7" s="1276">
        <v>1</v>
      </c>
      <c r="J7" s="1258">
        <v>5.9701492537313432E-2</v>
      </c>
      <c r="K7"/>
      <c r="L7" s="1275">
        <v>12.5</v>
      </c>
      <c r="M7" s="1258">
        <v>1</v>
      </c>
      <c r="N7" s="1258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 x14ac:dyDescent="0.25">
      <c r="B8" s="1271" t="s">
        <v>1211</v>
      </c>
      <c r="C8" s="1273">
        <v>0.8</v>
      </c>
      <c r="D8" s="1259">
        <v>0.1299090077896633</v>
      </c>
      <c r="E8"/>
      <c r="G8" s="1274" t="s">
        <v>4161</v>
      </c>
      <c r="H8" s="1258">
        <v>21</v>
      </c>
      <c r="I8" s="1276">
        <v>0.5</v>
      </c>
      <c r="J8" s="1258">
        <v>-0.4312185606521009</v>
      </c>
      <c r="K8"/>
      <c r="L8" s="1275">
        <v>13.5</v>
      </c>
      <c r="M8" s="1258">
        <v>2</v>
      </c>
      <c r="N8" s="1258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 x14ac:dyDescent="0.25">
      <c r="B9" s="1271" t="s">
        <v>1210</v>
      </c>
      <c r="C9" s="1273">
        <v>1</v>
      </c>
      <c r="D9" s="1259">
        <v>0.17917192370800383</v>
      </c>
      <c r="E9"/>
      <c r="G9" s="1274" t="s">
        <v>4162</v>
      </c>
      <c r="H9" s="1258">
        <v>15</v>
      </c>
      <c r="I9" s="1276">
        <v>1</v>
      </c>
      <c r="J9" s="1258">
        <v>6.8214285714285713E-2</v>
      </c>
      <c r="K9"/>
      <c r="L9" s="1275">
        <v>14</v>
      </c>
      <c r="M9" s="1258">
        <v>3</v>
      </c>
      <c r="N9" s="1258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 x14ac:dyDescent="0.25">
      <c r="B10" s="1271" t="s">
        <v>1220</v>
      </c>
      <c r="C10" s="1273">
        <v>0.5</v>
      </c>
      <c r="D10" s="1259">
        <v>-4.3495555649665681E-2</v>
      </c>
      <c r="E10"/>
      <c r="G10" s="1274" t="s">
        <v>4163</v>
      </c>
      <c r="H10" s="1258">
        <v>21</v>
      </c>
      <c r="I10" s="1276">
        <v>1</v>
      </c>
      <c r="J10" s="1258">
        <v>4.7750000000000001E-2</v>
      </c>
      <c r="K10"/>
      <c r="L10" s="1275">
        <v>14.5</v>
      </c>
      <c r="M10" s="1258">
        <v>1</v>
      </c>
      <c r="N10" s="1258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 x14ac:dyDescent="0.25">
      <c r="B11" s="1271" t="s">
        <v>1219</v>
      </c>
      <c r="C11" s="1273">
        <v>1</v>
      </c>
      <c r="D11" s="1259">
        <v>3.6742363665440585E-2</v>
      </c>
      <c r="E11"/>
      <c r="G11" s="1274" t="s">
        <v>1255</v>
      </c>
      <c r="H11" s="1258">
        <v>21</v>
      </c>
      <c r="I11" s="1276">
        <v>1</v>
      </c>
      <c r="J11" s="1258">
        <v>4.7750000000000001E-2</v>
      </c>
      <c r="K11"/>
      <c r="L11" s="1275">
        <v>15</v>
      </c>
      <c r="M11" s="1258">
        <v>1</v>
      </c>
      <c r="N11" s="1258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 x14ac:dyDescent="0.25">
      <c r="B12" s="1271" t="s">
        <v>1202</v>
      </c>
      <c r="C12" s="1273">
        <v>0.75</v>
      </c>
      <c r="D12" s="1259">
        <v>-0.23308441012304315</v>
      </c>
      <c r="E12"/>
      <c r="G12" s="1274" t="s">
        <v>4164</v>
      </c>
      <c r="H12" s="1258">
        <v>20.5</v>
      </c>
      <c r="I12" s="1276">
        <v>1</v>
      </c>
      <c r="J12" s="1258">
        <v>9.7988376226910895E-2</v>
      </c>
      <c r="K12"/>
      <c r="L12" s="1275">
        <v>15.5</v>
      </c>
      <c r="M12" s="1258">
        <v>3</v>
      </c>
      <c r="N12" s="1258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 x14ac:dyDescent="0.25">
      <c r="B13" s="1271" t="s">
        <v>1215</v>
      </c>
      <c r="C13" s="1273">
        <v>1</v>
      </c>
      <c r="D13" s="1259">
        <v>0.11792173913043479</v>
      </c>
      <c r="E13"/>
      <c r="G13" s="1274" t="s">
        <v>4165</v>
      </c>
      <c r="H13" s="1258">
        <v>25</v>
      </c>
      <c r="I13" s="1276">
        <v>1</v>
      </c>
      <c r="J13" s="1258">
        <v>3.9799999999999995E-2</v>
      </c>
      <c r="K13"/>
      <c r="L13" s="1275">
        <v>16</v>
      </c>
      <c r="M13" s="1258">
        <v>2</v>
      </c>
      <c r="N13" s="1258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 x14ac:dyDescent="0.25">
      <c r="B14" s="1271" t="s">
        <v>1208</v>
      </c>
      <c r="C14" s="1273">
        <v>1</v>
      </c>
      <c r="D14" s="1259">
        <v>0.41019433426617496</v>
      </c>
      <c r="E14"/>
      <c r="G14" s="1274" t="s">
        <v>4166</v>
      </c>
      <c r="H14" s="1258">
        <v>24</v>
      </c>
      <c r="I14" s="1276">
        <v>1</v>
      </c>
      <c r="J14" s="1258">
        <v>4.1521739130434776E-2</v>
      </c>
      <c r="K14"/>
      <c r="L14" s="1275">
        <v>16.34048426150121</v>
      </c>
      <c r="M14" s="1258">
        <v>1</v>
      </c>
      <c r="N14" s="1258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 x14ac:dyDescent="0.25">
      <c r="B15" s="1271" t="s">
        <v>1205</v>
      </c>
      <c r="C15" s="1273">
        <v>1</v>
      </c>
      <c r="D15" s="1259">
        <v>0.10644694094218135</v>
      </c>
      <c r="E15"/>
      <c r="G15" s="1274" t="s">
        <v>1222</v>
      </c>
      <c r="H15" s="1258">
        <v>15.5</v>
      </c>
      <c r="I15" s="1276">
        <v>1</v>
      </c>
      <c r="J15" s="1258">
        <v>6.5845267621409714E-2</v>
      </c>
      <c r="K15"/>
      <c r="L15" s="1275">
        <v>16.5</v>
      </c>
      <c r="M15" s="1258">
        <v>2</v>
      </c>
      <c r="N15" s="1258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 x14ac:dyDescent="0.25">
      <c r="B16" s="1271" t="s">
        <v>1198</v>
      </c>
      <c r="C16" s="1273">
        <v>0.66666666666666663</v>
      </c>
      <c r="D16" s="1259">
        <v>-0.89945680977695719</v>
      </c>
      <c r="E16"/>
      <c r="G16" s="1274" t="s">
        <v>4167</v>
      </c>
      <c r="H16" s="1258">
        <v>25</v>
      </c>
      <c r="I16" s="1276">
        <v>1</v>
      </c>
      <c r="J16" s="1258">
        <v>3.9799999999999995E-2</v>
      </c>
      <c r="K16"/>
      <c r="L16" s="1275">
        <v>17</v>
      </c>
      <c r="M16" s="1258">
        <v>5</v>
      </c>
      <c r="N16" s="1258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 x14ac:dyDescent="0.25">
      <c r="B17" s="1271" t="s">
        <v>1201</v>
      </c>
      <c r="C17" s="1273">
        <v>0.75</v>
      </c>
      <c r="D17" s="1259">
        <v>-0.81564678159958859</v>
      </c>
      <c r="E17"/>
      <c r="G17" s="1274" t="s">
        <v>4168</v>
      </c>
      <c r="H17" s="1258">
        <v>23</v>
      </c>
      <c r="I17" s="1276">
        <v>1</v>
      </c>
      <c r="J17" s="1258">
        <v>4.3407679277244489E-2</v>
      </c>
      <c r="K17"/>
      <c r="L17" s="1275">
        <v>17.5</v>
      </c>
      <c r="M17" s="1258">
        <v>1</v>
      </c>
      <c r="N17" s="1258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 x14ac:dyDescent="0.25">
      <c r="B18" s="1271" t="s">
        <v>1206</v>
      </c>
      <c r="C18" s="1273">
        <v>1</v>
      </c>
      <c r="D18" s="1259">
        <v>5.4540605414055206E-2</v>
      </c>
      <c r="E18"/>
      <c r="G18" s="1274" t="s">
        <v>4169</v>
      </c>
      <c r="H18" s="1258">
        <v>18</v>
      </c>
      <c r="I18" s="1276">
        <v>1</v>
      </c>
      <c r="J18" s="1258">
        <v>5.6176470588235293E-2</v>
      </c>
      <c r="K18"/>
      <c r="L18" s="1275">
        <v>18</v>
      </c>
      <c r="M18" s="1258">
        <v>3</v>
      </c>
      <c r="N18" s="1258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 x14ac:dyDescent="0.25">
      <c r="B19" s="1271" t="s">
        <v>1217</v>
      </c>
      <c r="C19" s="1273">
        <v>1</v>
      </c>
      <c r="D19" s="1259">
        <v>3.9799999999999995E-2</v>
      </c>
      <c r="E19"/>
      <c r="G19" s="1274" t="s">
        <v>2653</v>
      </c>
      <c r="H19" s="1258">
        <v>13.5</v>
      </c>
      <c r="I19" s="1276">
        <v>0</v>
      </c>
      <c r="J19" s="1258">
        <v>-1</v>
      </c>
      <c r="K19"/>
      <c r="L19" s="1275">
        <v>18.5</v>
      </c>
      <c r="M19" s="1258">
        <v>4</v>
      </c>
      <c r="N19" s="1258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 x14ac:dyDescent="0.25">
      <c r="B20" s="1271" t="s">
        <v>1207</v>
      </c>
      <c r="C20" s="1273">
        <v>1</v>
      </c>
      <c r="D20" s="1259">
        <v>0.19436153593531094</v>
      </c>
      <c r="E20"/>
      <c r="G20" s="1274" t="s">
        <v>4170</v>
      </c>
      <c r="H20" s="1258">
        <v>17</v>
      </c>
      <c r="I20" s="1276">
        <v>0</v>
      </c>
      <c r="J20" s="1258">
        <v>-0.10888515674984005</v>
      </c>
      <c r="K20"/>
      <c r="L20" s="1275">
        <v>19</v>
      </c>
      <c r="M20" s="1258">
        <v>3</v>
      </c>
      <c r="N20" s="1258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 x14ac:dyDescent="0.25">
      <c r="B21" s="1271" t="s">
        <v>1203</v>
      </c>
      <c r="C21" s="1273">
        <v>1</v>
      </c>
      <c r="D21" s="1259">
        <v>3.9799999999999995E-2</v>
      </c>
      <c r="E21"/>
      <c r="G21" s="1274" t="s">
        <v>4171</v>
      </c>
      <c r="H21" s="1258">
        <v>13.5</v>
      </c>
      <c r="I21" s="1276">
        <v>1</v>
      </c>
      <c r="J21" s="1258">
        <v>7.640000000000001E-2</v>
      </c>
      <c r="K21"/>
      <c r="L21" s="1275">
        <v>20</v>
      </c>
      <c r="M21" s="1258">
        <v>8</v>
      </c>
      <c r="N21" s="1258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 x14ac:dyDescent="0.25">
      <c r="B22" s="1271" t="s">
        <v>1204</v>
      </c>
      <c r="C22" s="1273">
        <v>1</v>
      </c>
      <c r="D22" s="1259">
        <v>4.401381229706746E-2</v>
      </c>
      <c r="E22"/>
      <c r="G22" s="1274" t="s">
        <v>4172</v>
      </c>
      <c r="H22" s="1258">
        <v>22.726846363964338</v>
      </c>
      <c r="I22" s="1276">
        <v>1</v>
      </c>
      <c r="J22" s="1258">
        <v>4.401381229706746E-2</v>
      </c>
      <c r="K22"/>
      <c r="L22" s="1275">
        <v>21</v>
      </c>
      <c r="M22" s="1258">
        <v>6</v>
      </c>
      <c r="N22" s="1258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 x14ac:dyDescent="0.25">
      <c r="B23" s="1271" t="s">
        <v>3791</v>
      </c>
      <c r="C23" s="1273">
        <v>1</v>
      </c>
      <c r="D23" s="1259">
        <v>0.46019246377718226</v>
      </c>
      <c r="E23"/>
      <c r="G23" s="1274" t="s">
        <v>1226</v>
      </c>
      <c r="H23" s="1258">
        <v>20.25</v>
      </c>
      <c r="I23" s="1276">
        <v>1</v>
      </c>
      <c r="J23" s="1258">
        <v>0.10128793864734323</v>
      </c>
      <c r="K23"/>
      <c r="L23" s="1275">
        <v>22</v>
      </c>
      <c r="M23" s="1258">
        <v>3</v>
      </c>
      <c r="N23" s="1258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 x14ac:dyDescent="0.25">
      <c r="B24" s="1271" t="s">
        <v>1370</v>
      </c>
      <c r="C24" s="1273">
        <v>1</v>
      </c>
      <c r="D24" s="1259">
        <v>0.4075710443647545</v>
      </c>
      <c r="E24"/>
      <c r="G24" s="1274" t="s">
        <v>4173</v>
      </c>
      <c r="H24" s="1258">
        <v>28</v>
      </c>
      <c r="I24" s="1276">
        <v>0</v>
      </c>
      <c r="J24" s="1258">
        <v>-6.6680378445084329E-2</v>
      </c>
      <c r="K24"/>
      <c r="L24" s="1275">
        <v>22.726846363964338</v>
      </c>
      <c r="M24" s="1258">
        <v>1</v>
      </c>
      <c r="N24" s="1258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 x14ac:dyDescent="0.25">
      <c r="B25" s="1271" t="s">
        <v>1451</v>
      </c>
      <c r="C25" s="1273">
        <v>1</v>
      </c>
      <c r="D25" s="1259">
        <v>6.3669403688248749E-2</v>
      </c>
      <c r="E25"/>
      <c r="G25" s="1274" t="s">
        <v>4174</v>
      </c>
      <c r="H25" s="1258">
        <v>23</v>
      </c>
      <c r="I25" s="1276">
        <v>1</v>
      </c>
      <c r="J25" s="1258">
        <v>4.3413892445582587E-2</v>
      </c>
      <c r="K25"/>
      <c r="L25" s="1275">
        <v>23</v>
      </c>
      <c r="M25" s="1258">
        <v>8</v>
      </c>
      <c r="N25" s="1258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 x14ac:dyDescent="0.25">
      <c r="B26" s="1271" t="s">
        <v>2953</v>
      </c>
      <c r="C26" s="1273">
        <v>1</v>
      </c>
      <c r="D26" s="1259">
        <v>4.7750000000000001E-2</v>
      </c>
      <c r="E26"/>
      <c r="G26" s="1274" t="s">
        <v>4175</v>
      </c>
      <c r="H26" s="1258">
        <v>18</v>
      </c>
      <c r="I26" s="1276">
        <v>1</v>
      </c>
      <c r="J26" s="1258">
        <v>5.6186926084189473E-2</v>
      </c>
      <c r="K26"/>
      <c r="L26" s="1275">
        <v>24</v>
      </c>
      <c r="M26" s="1258">
        <v>4</v>
      </c>
      <c r="N26" s="1258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 x14ac:dyDescent="0.25">
      <c r="B27" s="1271" t="s">
        <v>267</v>
      </c>
      <c r="C27" s="1273">
        <v>0.89610389610389607</v>
      </c>
      <c r="D27" s="1259">
        <v>0.39444313635187678</v>
      </c>
      <c r="E27"/>
      <c r="G27" s="1274" t="s">
        <v>1229</v>
      </c>
      <c r="H27" s="1258">
        <v>20</v>
      </c>
      <c r="I27" s="1276">
        <v>1</v>
      </c>
      <c r="J27" s="1258">
        <v>5.0260014857991885E-2</v>
      </c>
      <c r="K27"/>
      <c r="L27" s="1275">
        <v>25</v>
      </c>
      <c r="M27" s="1258">
        <v>4</v>
      </c>
      <c r="N27" s="1258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 x14ac:dyDescent="0.25">
      <c r="B28"/>
      <c r="C28"/>
      <c r="D28"/>
      <c r="E28"/>
      <c r="G28" s="1274" t="s">
        <v>4176</v>
      </c>
      <c r="H28" s="1258">
        <v>14</v>
      </c>
      <c r="I28" s="1276">
        <v>1</v>
      </c>
      <c r="J28" s="1258">
        <v>7.3456872417011057E-2</v>
      </c>
      <c r="K28"/>
      <c r="L28" s="1275">
        <v>26</v>
      </c>
      <c r="M28" s="1258">
        <v>1</v>
      </c>
      <c r="N28" s="1258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 x14ac:dyDescent="0.25">
      <c r="B29"/>
      <c r="C29"/>
      <c r="D29"/>
      <c r="E29"/>
      <c r="G29" s="1274" t="s">
        <v>4177</v>
      </c>
      <c r="H29" s="1258">
        <v>18</v>
      </c>
      <c r="I29" s="1276">
        <v>1</v>
      </c>
      <c r="J29" s="1258">
        <v>5.6184268404846645E-2</v>
      </c>
      <c r="K29"/>
      <c r="L29" s="1275">
        <v>27</v>
      </c>
      <c r="M29" s="1258">
        <v>2</v>
      </c>
      <c r="N29" s="1258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 x14ac:dyDescent="0.25">
      <c r="B30"/>
      <c r="C30"/>
      <c r="D30"/>
      <c r="E30"/>
      <c r="G30" s="1274" t="s">
        <v>4178</v>
      </c>
      <c r="H30" s="1258">
        <v>23</v>
      </c>
      <c r="I30" s="1276">
        <v>1</v>
      </c>
      <c r="J30" s="1258">
        <v>4.3409090909090911E-2</v>
      </c>
      <c r="K30"/>
      <c r="L30" s="1275">
        <v>27.5</v>
      </c>
      <c r="M30" s="1258">
        <v>1</v>
      </c>
      <c r="N30" s="1258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 x14ac:dyDescent="0.25">
      <c r="B31"/>
      <c r="C31"/>
      <c r="D31"/>
      <c r="E31"/>
      <c r="G31" s="1274" t="s">
        <v>4179</v>
      </c>
      <c r="H31" s="1258">
        <v>27</v>
      </c>
      <c r="I31" s="1276">
        <v>0</v>
      </c>
      <c r="J31" s="1258">
        <v>-0.40886221737285566</v>
      </c>
      <c r="K31"/>
      <c r="L31" s="1275">
        <v>28</v>
      </c>
      <c r="M31" s="1258">
        <v>1</v>
      </c>
      <c r="N31" s="1258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 x14ac:dyDescent="0.25">
      <c r="B32"/>
      <c r="C32"/>
      <c r="D32"/>
      <c r="G32" s="1274" t="s">
        <v>4180</v>
      </c>
      <c r="H32" s="1258">
        <v>16.34048426150121</v>
      </c>
      <c r="I32" s="1276">
        <v>1</v>
      </c>
      <c r="J32" s="1258">
        <v>6.2348668280871669E-2</v>
      </c>
      <c r="K32"/>
      <c r="L32" s="1275">
        <v>29</v>
      </c>
      <c r="M32" s="1258">
        <v>2</v>
      </c>
      <c r="N32" s="1258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 x14ac:dyDescent="0.25">
      <c r="B33"/>
      <c r="C33"/>
      <c r="D33"/>
      <c r="G33" s="1274" t="s">
        <v>4181</v>
      </c>
      <c r="H33" s="1258">
        <v>29</v>
      </c>
      <c r="I33" s="1276">
        <v>1</v>
      </c>
      <c r="J33" s="1258">
        <v>3.4107142857142857E-2</v>
      </c>
      <c r="K33"/>
      <c r="L33" s="1275">
        <v>30</v>
      </c>
      <c r="M33" s="1258">
        <v>1</v>
      </c>
      <c r="N33" s="1258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 x14ac:dyDescent="0.25">
      <c r="G34" s="1274" t="s">
        <v>4182</v>
      </c>
      <c r="H34" s="1258">
        <v>27</v>
      </c>
      <c r="I34" s="1276">
        <v>1</v>
      </c>
      <c r="J34" s="1258">
        <v>3.6742363665440585E-2</v>
      </c>
      <c r="K34"/>
      <c r="L34" s="1274" t="s">
        <v>267</v>
      </c>
      <c r="M34" s="1258">
        <v>77</v>
      </c>
      <c r="N34" s="1258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 x14ac:dyDescent="0.25">
      <c r="G35" s="1274" t="s">
        <v>4183</v>
      </c>
      <c r="H35" s="1258">
        <v>22</v>
      </c>
      <c r="I35" s="1276">
        <v>1</v>
      </c>
      <c r="J35" s="1258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 x14ac:dyDescent="0.25">
      <c r="G36" s="1274" t="s">
        <v>4184</v>
      </c>
      <c r="H36" s="1258">
        <v>15</v>
      </c>
      <c r="I36" s="1276">
        <v>1</v>
      </c>
      <c r="J36" s="1258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 x14ac:dyDescent="0.25">
      <c r="G37" s="1274" t="s">
        <v>1256</v>
      </c>
      <c r="H37" s="1258">
        <v>21</v>
      </c>
      <c r="I37" s="1276">
        <v>1</v>
      </c>
      <c r="J37" s="1258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 x14ac:dyDescent="0.25">
      <c r="G38" s="1274" t="s">
        <v>1258</v>
      </c>
      <c r="H38" s="1258">
        <v>19</v>
      </c>
      <c r="I38" s="1276">
        <v>1</v>
      </c>
      <c r="J38" s="1258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 x14ac:dyDescent="0.25">
      <c r="G39" s="1274" t="s">
        <v>4185</v>
      </c>
      <c r="H39" s="1258">
        <v>23</v>
      </c>
      <c r="I39" s="1276">
        <v>1</v>
      </c>
      <c r="J39" s="1258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 x14ac:dyDescent="0.25">
      <c r="G40" s="1274" t="s">
        <v>4186</v>
      </c>
      <c r="H40" s="1258">
        <v>9.8000000000000007</v>
      </c>
      <c r="I40" s="1276">
        <v>0</v>
      </c>
      <c r="J40" s="1258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 x14ac:dyDescent="0.25">
      <c r="G41" s="1274" t="s">
        <v>4187</v>
      </c>
      <c r="H41" s="1258">
        <v>29</v>
      </c>
      <c r="I41" s="1276">
        <v>1</v>
      </c>
      <c r="J41" s="1258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 x14ac:dyDescent="0.25">
      <c r="G42" s="1274" t="s">
        <v>4188</v>
      </c>
      <c r="H42" s="1258">
        <v>18.5</v>
      </c>
      <c r="I42" s="1276">
        <v>1</v>
      </c>
      <c r="J42" s="1258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 x14ac:dyDescent="0.25">
      <c r="G43" s="1274" t="s">
        <v>4189</v>
      </c>
      <c r="H43" s="1258">
        <v>17</v>
      </c>
      <c r="I43" s="1276">
        <v>1</v>
      </c>
      <c r="J43" s="1258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 x14ac:dyDescent="0.25">
      <c r="G44" s="1274" t="s">
        <v>4190</v>
      </c>
      <c r="H44" s="1258">
        <v>24</v>
      </c>
      <c r="I44" s="1276">
        <v>1</v>
      </c>
      <c r="J44" s="1258">
        <v>4.1521739130434776E-2</v>
      </c>
      <c r="K44"/>
      <c r="L44"/>
      <c r="M44"/>
      <c r="N44"/>
      <c r="O44"/>
    </row>
    <row r="45" spans="2:64" ht="13.8" x14ac:dyDescent="0.25">
      <c r="G45" s="1274" t="s">
        <v>4191</v>
      </c>
      <c r="H45" s="1258">
        <v>14.5</v>
      </c>
      <c r="I45" s="1276">
        <v>1</v>
      </c>
      <c r="J45" s="1258">
        <v>7.0754339652827777E-2</v>
      </c>
      <c r="K45"/>
      <c r="L45"/>
      <c r="M45"/>
      <c r="N45"/>
      <c r="O45"/>
    </row>
    <row r="46" spans="2:64" ht="13.8" x14ac:dyDescent="0.25">
      <c r="G46" s="1274" t="s">
        <v>4192</v>
      </c>
      <c r="H46" s="1258">
        <v>16.5</v>
      </c>
      <c r="I46" s="1276">
        <v>1</v>
      </c>
      <c r="J46" s="1258">
        <v>6.1614376687893845E-2</v>
      </c>
      <c r="K46"/>
      <c r="L46"/>
      <c r="M46"/>
      <c r="N46"/>
      <c r="O46"/>
    </row>
    <row r="47" spans="2:64" ht="13.8" x14ac:dyDescent="0.25">
      <c r="G47" s="1274" t="s">
        <v>4193</v>
      </c>
      <c r="H47" s="1258">
        <v>23</v>
      </c>
      <c r="I47" s="1276">
        <v>1</v>
      </c>
      <c r="J47" s="1258">
        <v>4.3388429752066117E-2</v>
      </c>
      <c r="K47"/>
      <c r="L47"/>
      <c r="M47"/>
      <c r="N47"/>
      <c r="O47"/>
    </row>
    <row r="48" spans="2:64" ht="13.8" x14ac:dyDescent="0.25">
      <c r="G48" s="1274" t="s">
        <v>4194</v>
      </c>
      <c r="H48" s="1258">
        <v>15.5</v>
      </c>
      <c r="I48" s="1276">
        <v>1</v>
      </c>
      <c r="J48" s="1258">
        <v>0.14577195648696209</v>
      </c>
      <c r="K48"/>
      <c r="L48"/>
      <c r="M48"/>
      <c r="N48"/>
      <c r="O48"/>
    </row>
    <row r="49" spans="7:15" ht="13.8" x14ac:dyDescent="0.25">
      <c r="G49" s="1274" t="s">
        <v>4195</v>
      </c>
      <c r="H49" s="1258">
        <v>19</v>
      </c>
      <c r="I49" s="1276">
        <v>0</v>
      </c>
      <c r="J49" s="1258">
        <v>-9.9672026237900974E-2</v>
      </c>
      <c r="K49"/>
      <c r="L49"/>
      <c r="M49"/>
      <c r="N49"/>
      <c r="O49"/>
    </row>
    <row r="50" spans="7:15" ht="13.8" x14ac:dyDescent="0.25">
      <c r="G50" s="1274" t="s">
        <v>4196</v>
      </c>
      <c r="H50" s="1258">
        <v>24</v>
      </c>
      <c r="I50" s="1276">
        <v>1</v>
      </c>
      <c r="J50" s="1258">
        <v>4.1518339266429345E-2</v>
      </c>
      <c r="K50"/>
      <c r="L50"/>
      <c r="M50"/>
      <c r="N50"/>
      <c r="O50"/>
    </row>
    <row r="51" spans="7:15" ht="13.8" x14ac:dyDescent="0.25">
      <c r="G51" s="1274" t="s">
        <v>4197</v>
      </c>
      <c r="H51" s="1258">
        <v>18.5</v>
      </c>
      <c r="I51" s="1276">
        <v>1</v>
      </c>
      <c r="J51" s="1258">
        <v>5.4569609281237504E-2</v>
      </c>
      <c r="K51"/>
      <c r="L51"/>
      <c r="M51"/>
      <c r="N51"/>
      <c r="O51"/>
    </row>
    <row r="52" spans="7:15" ht="13.8" x14ac:dyDescent="0.25">
      <c r="G52" s="1274" t="s">
        <v>1260</v>
      </c>
      <c r="H52" s="1258">
        <v>19.25</v>
      </c>
      <c r="I52" s="1276">
        <v>1</v>
      </c>
      <c r="J52" s="1258">
        <v>0.10482464441028588</v>
      </c>
      <c r="K52"/>
      <c r="L52"/>
      <c r="M52"/>
      <c r="N52"/>
      <c r="O52"/>
    </row>
    <row r="53" spans="7:15" ht="13.8" x14ac:dyDescent="0.25">
      <c r="G53" s="1274" t="s">
        <v>3178</v>
      </c>
      <c r="H53" s="1258">
        <v>17</v>
      </c>
      <c r="I53" s="1276">
        <v>1</v>
      </c>
      <c r="J53" s="1258">
        <v>5.9694364851957969E-2</v>
      </c>
      <c r="K53"/>
      <c r="L53"/>
      <c r="M53"/>
      <c r="N53"/>
      <c r="O53"/>
    </row>
    <row r="54" spans="7:15" ht="13.8" x14ac:dyDescent="0.25">
      <c r="G54" s="1274" t="s">
        <v>1238</v>
      </c>
      <c r="H54" s="1258">
        <v>18.5</v>
      </c>
      <c r="I54" s="1276">
        <v>1</v>
      </c>
      <c r="J54" s="1258">
        <v>5.4569609281237504E-2</v>
      </c>
      <c r="K54"/>
      <c r="L54"/>
      <c r="M54"/>
      <c r="N54"/>
      <c r="O54"/>
    </row>
    <row r="55" spans="7:15" ht="13.8" x14ac:dyDescent="0.25">
      <c r="G55" s="1274" t="s">
        <v>4198</v>
      </c>
      <c r="H55" s="1258">
        <v>23</v>
      </c>
      <c r="I55" s="1276">
        <v>1</v>
      </c>
      <c r="J55" s="1258">
        <v>4.3413892445582587E-2</v>
      </c>
      <c r="K55"/>
      <c r="L55"/>
      <c r="M55"/>
      <c r="N55"/>
      <c r="O55"/>
    </row>
    <row r="56" spans="7:15" ht="13.8" x14ac:dyDescent="0.25">
      <c r="G56" s="1274" t="s">
        <v>4199</v>
      </c>
      <c r="H56" s="1258">
        <v>11</v>
      </c>
      <c r="I56" s="1276">
        <v>1</v>
      </c>
      <c r="J56" s="1258">
        <v>5.2939182452642064E-2</v>
      </c>
      <c r="K56"/>
      <c r="L56"/>
      <c r="M56"/>
      <c r="N56"/>
      <c r="O56"/>
    </row>
    <row r="57" spans="7:15" ht="13.8" x14ac:dyDescent="0.25">
      <c r="G57" s="1274" t="s">
        <v>1448</v>
      </c>
      <c r="H57" s="1258">
        <v>15.5</v>
      </c>
      <c r="I57" s="1276">
        <v>0</v>
      </c>
      <c r="J57" s="1258">
        <v>-0.99997368767267469</v>
      </c>
      <c r="K57"/>
      <c r="L57"/>
      <c r="M57"/>
      <c r="N57"/>
      <c r="O57"/>
    </row>
    <row r="58" spans="7:15" ht="13.8" x14ac:dyDescent="0.25">
      <c r="G58" s="1274" t="s">
        <v>4200</v>
      </c>
      <c r="H58" s="1258">
        <v>16.5</v>
      </c>
      <c r="I58" s="1276">
        <v>1</v>
      </c>
      <c r="J58" s="1258">
        <v>6.1611374407582936E-2</v>
      </c>
      <c r="K58"/>
      <c r="L58"/>
      <c r="M58"/>
      <c r="N58"/>
      <c r="O58"/>
    </row>
    <row r="59" spans="7:15" ht="13.8" x14ac:dyDescent="0.25">
      <c r="G59" s="1274" t="s">
        <v>4201</v>
      </c>
      <c r="H59" s="1258">
        <v>20</v>
      </c>
      <c r="I59" s="1276">
        <v>1</v>
      </c>
      <c r="J59" s="1258">
        <v>5.0263157894736843E-2</v>
      </c>
      <c r="K59"/>
      <c r="L59"/>
      <c r="M59"/>
      <c r="N59"/>
      <c r="O59"/>
    </row>
    <row r="60" spans="7:15" ht="13.8" x14ac:dyDescent="0.25">
      <c r="G60" s="1274" t="s">
        <v>4202</v>
      </c>
      <c r="H60" s="1258">
        <v>20</v>
      </c>
      <c r="I60" s="1276">
        <v>1</v>
      </c>
      <c r="J60" s="1258">
        <v>5.0253720000980558E-2</v>
      </c>
      <c r="K60"/>
      <c r="L60"/>
      <c r="M60"/>
      <c r="N60"/>
      <c r="O60"/>
    </row>
    <row r="61" spans="7:15" ht="13.8" x14ac:dyDescent="0.25">
      <c r="G61" s="1274" t="s">
        <v>4203</v>
      </c>
      <c r="H61" s="1258">
        <v>21</v>
      </c>
      <c r="I61" s="1276">
        <v>1</v>
      </c>
      <c r="J61" s="1258">
        <v>4.7741935483870963E-2</v>
      </c>
      <c r="L61"/>
      <c r="M61"/>
      <c r="N61"/>
      <c r="O61"/>
    </row>
    <row r="62" spans="7:15" ht="13.8" x14ac:dyDescent="0.25">
      <c r="G62" s="1274" t="s">
        <v>4204</v>
      </c>
      <c r="H62" s="1258">
        <v>12.5</v>
      </c>
      <c r="I62" s="1276">
        <v>1</v>
      </c>
      <c r="J62" s="1258">
        <v>8.3051776093507446E-2</v>
      </c>
      <c r="L62"/>
      <c r="M62"/>
      <c r="N62"/>
      <c r="O62"/>
    </row>
    <row r="63" spans="7:15" ht="13.8" x14ac:dyDescent="0.25">
      <c r="G63" s="1274" t="s">
        <v>3645</v>
      </c>
      <c r="H63" s="1258">
        <v>17</v>
      </c>
      <c r="I63" s="1276">
        <v>1</v>
      </c>
      <c r="J63" s="1258">
        <v>5.9687499999999998E-2</v>
      </c>
      <c r="L63"/>
      <c r="M63"/>
      <c r="N63"/>
      <c r="O63"/>
    </row>
    <row r="64" spans="7:15" ht="13.8" x14ac:dyDescent="0.25">
      <c r="G64" s="1274" t="s">
        <v>4285</v>
      </c>
      <c r="H64" s="1258">
        <v>30</v>
      </c>
      <c r="I64" s="1276">
        <v>1</v>
      </c>
      <c r="J64" s="1258">
        <v>3.2940552784404442E-2</v>
      </c>
      <c r="L64"/>
      <c r="M64"/>
      <c r="N64"/>
      <c r="O64"/>
    </row>
    <row r="65" spans="7:15" ht="13.8" x14ac:dyDescent="0.25">
      <c r="G65" s="1274" t="s">
        <v>4205</v>
      </c>
      <c r="H65" s="1258">
        <v>15.5</v>
      </c>
      <c r="I65" s="1276">
        <v>1</v>
      </c>
      <c r="J65" s="1258">
        <v>6.5847131135488055E-2</v>
      </c>
      <c r="L65"/>
      <c r="M65"/>
      <c r="N65"/>
      <c r="O65"/>
    </row>
    <row r="66" spans="7:15" ht="13.8" x14ac:dyDescent="0.25">
      <c r="G66" s="1274" t="s">
        <v>4206</v>
      </c>
      <c r="H66" s="1258">
        <v>22</v>
      </c>
      <c r="I66" s="1276">
        <v>1</v>
      </c>
      <c r="J66" s="1258">
        <v>4.5486354093771872E-2</v>
      </c>
      <c r="L66"/>
      <c r="M66"/>
      <c r="N66"/>
      <c r="O66"/>
    </row>
    <row r="67" spans="7:15" ht="13.8" x14ac:dyDescent="0.25">
      <c r="G67" s="1274" t="s">
        <v>4207</v>
      </c>
      <c r="H67" s="1258">
        <v>16</v>
      </c>
      <c r="I67" s="1276">
        <v>1</v>
      </c>
      <c r="J67" s="1258">
        <v>6.3669403688248749E-2</v>
      </c>
      <c r="L67"/>
      <c r="M67"/>
      <c r="N67"/>
      <c r="O67"/>
    </row>
    <row r="68" spans="7:15" ht="13.8" x14ac:dyDescent="0.25">
      <c r="G68" s="1274" t="s">
        <v>4312</v>
      </c>
      <c r="H68" s="1258">
        <v>14</v>
      </c>
      <c r="I68" s="1276">
        <v>1</v>
      </c>
      <c r="J68" s="1258">
        <v>7.3455049894840474E-2</v>
      </c>
      <c r="L68"/>
      <c r="M68"/>
      <c r="N68"/>
      <c r="O68"/>
    </row>
    <row r="69" spans="7:15" ht="13.8" x14ac:dyDescent="0.25">
      <c r="G69" s="1274" t="s">
        <v>4208</v>
      </c>
      <c r="H69" s="1258">
        <v>27.5</v>
      </c>
      <c r="I69" s="1276">
        <v>1</v>
      </c>
      <c r="J69" s="1258">
        <v>4.7750000000000001E-2</v>
      </c>
      <c r="L69"/>
      <c r="M69"/>
      <c r="N69"/>
    </row>
    <row r="70" spans="7:15" ht="13.8" x14ac:dyDescent="0.25">
      <c r="G70" s="1274" t="s">
        <v>4249</v>
      </c>
      <c r="H70" s="1258">
        <v>21</v>
      </c>
      <c r="I70" s="1276">
        <v>1</v>
      </c>
      <c r="J70" s="1258">
        <v>4.7759036144578312E-2</v>
      </c>
      <c r="L70"/>
      <c r="M70"/>
      <c r="N70"/>
    </row>
    <row r="71" spans="7:15" ht="13.8" x14ac:dyDescent="0.25">
      <c r="G71" s="1274" t="s">
        <v>4250</v>
      </c>
      <c r="H71" s="1258">
        <v>20</v>
      </c>
      <c r="I71" s="1276">
        <v>1</v>
      </c>
      <c r="J71" s="1258">
        <v>5.026990553306343E-2</v>
      </c>
      <c r="L71"/>
      <c r="M71"/>
      <c r="N71"/>
    </row>
    <row r="72" spans="7:15" ht="13.8" x14ac:dyDescent="0.25">
      <c r="G72" s="1274" t="s">
        <v>4228</v>
      </c>
      <c r="H72" s="1258">
        <v>23</v>
      </c>
      <c r="I72" s="1276">
        <v>1</v>
      </c>
      <c r="J72" s="1258">
        <v>4.3404340434043405E-2</v>
      </c>
      <c r="L72"/>
      <c r="M72"/>
      <c r="N72"/>
    </row>
    <row r="73" spans="7:15" ht="13.8" x14ac:dyDescent="0.25">
      <c r="G73" s="1274" t="s">
        <v>4251</v>
      </c>
      <c r="H73" s="1258">
        <v>26</v>
      </c>
      <c r="I73" s="1276">
        <v>1</v>
      </c>
      <c r="J73" s="1258">
        <v>3.8200000000000005E-2</v>
      </c>
      <c r="L73"/>
      <c r="M73"/>
      <c r="N73"/>
    </row>
    <row r="74" spans="7:15" ht="13.8" x14ac:dyDescent="0.25">
      <c r="G74" s="1274" t="s">
        <v>4291</v>
      </c>
      <c r="H74" s="1258">
        <v>25</v>
      </c>
      <c r="I74" s="1276">
        <v>1</v>
      </c>
      <c r="J74" s="1258">
        <v>3.9783296130952384E-2</v>
      </c>
      <c r="L74"/>
      <c r="M74"/>
      <c r="N74"/>
    </row>
    <row r="75" spans="7:15" ht="13.8" x14ac:dyDescent="0.25">
      <c r="G75" s="1274" t="s">
        <v>4275</v>
      </c>
      <c r="H75" s="1258">
        <v>25</v>
      </c>
      <c r="I75" s="1276">
        <v>1</v>
      </c>
      <c r="J75" s="1258">
        <v>3.9798460144927536E-2</v>
      </c>
      <c r="L75"/>
      <c r="M75"/>
      <c r="N75"/>
    </row>
    <row r="76" spans="7:15" ht="13.8" x14ac:dyDescent="0.25">
      <c r="G76" s="1274" t="s">
        <v>4274</v>
      </c>
      <c r="H76" s="1258">
        <v>24</v>
      </c>
      <c r="I76" s="1276">
        <v>1</v>
      </c>
      <c r="J76" s="1258">
        <v>4.1521524104416632E-2</v>
      </c>
      <c r="L76"/>
      <c r="M76"/>
      <c r="N76"/>
    </row>
    <row r="77" spans="7:15" ht="13.8" x14ac:dyDescent="0.25">
      <c r="G77" s="1274" t="s">
        <v>4276</v>
      </c>
      <c r="H77" s="1258">
        <v>19</v>
      </c>
      <c r="I77" s="1276">
        <v>1</v>
      </c>
      <c r="J77" s="1258">
        <v>5.3060298605955618E-2</v>
      </c>
      <c r="L77"/>
      <c r="M77"/>
      <c r="N77"/>
    </row>
    <row r="78" spans="7:15" ht="13.8" x14ac:dyDescent="0.25">
      <c r="G78" s="1274" t="s">
        <v>267</v>
      </c>
      <c r="H78" s="1258">
        <v>19.952822475655395</v>
      </c>
      <c r="I78" s="1276">
        <v>0.89610389610389607</v>
      </c>
      <c r="J78" s="1258">
        <v>0.39444313635187667</v>
      </c>
      <c r="L78"/>
      <c r="M78"/>
      <c r="N78"/>
    </row>
    <row r="79" spans="7:15" ht="13.8" x14ac:dyDescent="0.25">
      <c r="G79"/>
      <c r="H79"/>
      <c r="I79"/>
      <c r="J79"/>
      <c r="L79"/>
      <c r="M79"/>
      <c r="N79"/>
    </row>
    <row r="80" spans="7:15" ht="13.8" x14ac:dyDescent="0.25">
      <c r="G80"/>
      <c r="H80"/>
      <c r="I80"/>
      <c r="J80"/>
      <c r="L80"/>
      <c r="M80"/>
      <c r="N80"/>
    </row>
    <row r="81" spans="12:14" ht="13.8" x14ac:dyDescent="0.25">
      <c r="L81"/>
      <c r="M81"/>
      <c r="N81"/>
    </row>
    <row r="82" spans="12:14" ht="13.8" x14ac:dyDescent="0.25">
      <c r="L82"/>
      <c r="M82"/>
      <c r="N82"/>
    </row>
    <row r="83" spans="12:14" ht="13.8" x14ac:dyDescent="0.25">
      <c r="L83"/>
      <c r="M83"/>
      <c r="N83"/>
    </row>
    <row r="84" spans="12:14" ht="13.8" x14ac:dyDescent="0.25">
      <c r="L84"/>
      <c r="M84"/>
      <c r="N84"/>
    </row>
    <row r="85" spans="12:14" ht="13.8" x14ac:dyDescent="0.25">
      <c r="L85"/>
      <c r="M85"/>
      <c r="N85"/>
    </row>
    <row r="86" spans="12:14" ht="13.8" x14ac:dyDescent="0.25">
      <c r="L86"/>
      <c r="M86"/>
      <c r="N86"/>
    </row>
    <row r="87" spans="12:14" ht="13.8" x14ac:dyDescent="0.25">
      <c r="L87"/>
      <c r="M87"/>
      <c r="N87"/>
    </row>
    <row r="88" spans="12:14" ht="13.8" x14ac:dyDescent="0.25">
      <c r="L88"/>
      <c r="M88"/>
      <c r="N88"/>
    </row>
    <row r="89" spans="12:14" ht="13.8" x14ac:dyDescent="0.25">
      <c r="L89"/>
      <c r="M89"/>
      <c r="N89"/>
    </row>
    <row r="90" spans="12:14" ht="13.8" x14ac:dyDescent="0.25">
      <c r="L90"/>
      <c r="M90"/>
      <c r="N90"/>
    </row>
    <row r="91" spans="12:14" ht="13.8" x14ac:dyDescent="0.25">
      <c r="L91"/>
      <c r="M91"/>
      <c r="N91"/>
    </row>
    <row r="92" spans="12:14" ht="13.8" x14ac:dyDescent="0.25">
      <c r="L92"/>
      <c r="M92"/>
      <c r="N92"/>
    </row>
    <row r="93" spans="12:14" ht="13.8" x14ac:dyDescent="0.25">
      <c r="L93"/>
      <c r="M93"/>
      <c r="N93"/>
    </row>
    <row r="94" spans="12:14" ht="13.8" x14ac:dyDescent="0.25">
      <c r="L94"/>
      <c r="M94"/>
      <c r="N94"/>
    </row>
    <row r="95" spans="12:14" ht="13.8" x14ac:dyDescent="0.25">
      <c r="L95"/>
      <c r="M95"/>
      <c r="N95"/>
    </row>
    <row r="96" spans="12:14" ht="13.8" x14ac:dyDescent="0.25">
      <c r="L96"/>
      <c r="M96"/>
      <c r="N96"/>
    </row>
    <row r="97" spans="12:14" ht="13.8" x14ac:dyDescent="0.25">
      <c r="L97"/>
      <c r="M97"/>
      <c r="N97"/>
    </row>
    <row r="98" spans="12:14" ht="13.8" x14ac:dyDescent="0.25">
      <c r="L98"/>
      <c r="M98"/>
      <c r="N98"/>
    </row>
    <row r="99" spans="12:14" ht="13.8" x14ac:dyDescent="0.25">
      <c r="L99"/>
      <c r="M99"/>
      <c r="N99"/>
    </row>
    <row r="100" spans="12:14" ht="13.8" x14ac:dyDescent="0.25">
      <c r="L100"/>
      <c r="M100"/>
      <c r="N100"/>
    </row>
    <row r="101" spans="12:14" ht="13.8" x14ac:dyDescent="0.25">
      <c r="L101"/>
      <c r="M101"/>
      <c r="N101"/>
    </row>
    <row r="102" spans="12:14" ht="13.8" x14ac:dyDescent="0.25">
      <c r="L102"/>
      <c r="M102"/>
      <c r="N102"/>
    </row>
    <row r="103" spans="12:14" ht="13.8" x14ac:dyDescent="0.25">
      <c r="L103"/>
      <c r="M103"/>
      <c r="N103"/>
    </row>
    <row r="104" spans="12:14" ht="13.8" x14ac:dyDescent="0.25">
      <c r="L104"/>
      <c r="M104"/>
      <c r="N104"/>
    </row>
    <row r="105" spans="12:14" ht="13.8" x14ac:dyDescent="0.25">
      <c r="L105"/>
      <c r="M105"/>
      <c r="N105"/>
    </row>
    <row r="106" spans="12:14" ht="13.8" x14ac:dyDescent="0.25">
      <c r="L106"/>
      <c r="M106"/>
      <c r="N106"/>
    </row>
    <row r="107" spans="12:14" ht="13.8" x14ac:dyDescent="0.25">
      <c r="L107"/>
      <c r="M107"/>
      <c r="N107"/>
    </row>
    <row r="108" spans="12:14" ht="13.8" x14ac:dyDescent="0.25">
      <c r="L108"/>
      <c r="M108"/>
      <c r="N108"/>
    </row>
    <row r="109" spans="12:14" ht="13.8" x14ac:dyDescent="0.25">
      <c r="L109"/>
      <c r="M109"/>
      <c r="N109"/>
    </row>
    <row r="110" spans="12:14" ht="13.8" x14ac:dyDescent="0.25">
      <c r="L110"/>
      <c r="M110"/>
      <c r="N110"/>
    </row>
    <row r="111" spans="12:14" ht="13.8" x14ac:dyDescent="0.25">
      <c r="L111"/>
      <c r="M111"/>
      <c r="N111"/>
    </row>
    <row r="112" spans="12:14" ht="13.8" x14ac:dyDescent="0.25">
      <c r="L112"/>
      <c r="M112"/>
      <c r="N112"/>
    </row>
    <row r="113" spans="12:14" ht="13.8" x14ac:dyDescent="0.25">
      <c r="L113"/>
      <c r="M113"/>
      <c r="N113"/>
    </row>
    <row r="114" spans="12:14" ht="13.8" x14ac:dyDescent="0.25">
      <c r="L114"/>
      <c r="M114"/>
      <c r="N114"/>
    </row>
    <row r="115" spans="12:14" ht="13.8" x14ac:dyDescent="0.25">
      <c r="L115"/>
      <c r="M115"/>
      <c r="N115"/>
    </row>
    <row r="116" spans="12:14" ht="13.8" x14ac:dyDescent="0.25">
      <c r="L116"/>
      <c r="M116"/>
      <c r="N116"/>
    </row>
    <row r="117" spans="12:14" ht="13.8" x14ac:dyDescent="0.25">
      <c r="L117"/>
      <c r="M117"/>
      <c r="N117"/>
    </row>
    <row r="118" spans="12:14" ht="13.8" x14ac:dyDescent="0.25">
      <c r="L118"/>
      <c r="M118"/>
      <c r="N118"/>
    </row>
    <row r="119" spans="12:14" ht="13.8" x14ac:dyDescent="0.25">
      <c r="L119"/>
      <c r="M119"/>
      <c r="N119"/>
    </row>
    <row r="120" spans="12:14" ht="13.8" x14ac:dyDescent="0.25">
      <c r="L120"/>
      <c r="M120"/>
      <c r="N120"/>
    </row>
    <row r="121" spans="12:14" ht="13.8" x14ac:dyDescent="0.25">
      <c r="L121"/>
      <c r="M121"/>
      <c r="N121"/>
    </row>
    <row r="122" spans="12:14" ht="13.8" x14ac:dyDescent="0.25">
      <c r="L122"/>
      <c r="M122"/>
      <c r="N122"/>
    </row>
    <row r="123" spans="12:14" ht="13.8" x14ac:dyDescent="0.25">
      <c r="L123"/>
      <c r="M123"/>
      <c r="N123"/>
    </row>
    <row r="124" spans="12:14" ht="13.8" x14ac:dyDescent="0.25">
      <c r="L124"/>
      <c r="M124"/>
      <c r="N124"/>
    </row>
    <row r="125" spans="12:14" ht="13.8" x14ac:dyDescent="0.25">
      <c r="L125"/>
      <c r="M125"/>
      <c r="N125"/>
    </row>
    <row r="126" spans="12:14" ht="13.8" x14ac:dyDescent="0.25">
      <c r="L126"/>
      <c r="M126"/>
      <c r="N126"/>
    </row>
    <row r="127" spans="12:14" ht="13.8" x14ac:dyDescent="0.25">
      <c r="L127"/>
      <c r="M127"/>
      <c r="N127"/>
    </row>
    <row r="128" spans="12:14" ht="13.8" x14ac:dyDescent="0.25">
      <c r="L128"/>
      <c r="M128"/>
      <c r="N128"/>
    </row>
    <row r="129" spans="12:14" ht="13.8" x14ac:dyDescent="0.25">
      <c r="L129"/>
      <c r="M129"/>
      <c r="N129"/>
    </row>
    <row r="130" spans="12:14" ht="13.8" x14ac:dyDescent="0.25">
      <c r="L130"/>
      <c r="M130"/>
      <c r="N130"/>
    </row>
    <row r="131" spans="12:14" ht="13.8" x14ac:dyDescent="0.25">
      <c r="L131"/>
      <c r="M131"/>
      <c r="N131"/>
    </row>
    <row r="132" spans="12:14" ht="13.8" x14ac:dyDescent="0.25">
      <c r="L132"/>
      <c r="M132"/>
      <c r="N132"/>
    </row>
    <row r="133" spans="12:14" ht="13.8" x14ac:dyDescent="0.25">
      <c r="L133"/>
      <c r="M133"/>
      <c r="N133"/>
    </row>
    <row r="134" spans="12:14" ht="13.8" x14ac:dyDescent="0.25">
      <c r="L134"/>
      <c r="M134"/>
      <c r="N134"/>
    </row>
    <row r="135" spans="12:14" ht="13.8" x14ac:dyDescent="0.25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3"/>
  <sheetViews>
    <sheetView showGridLines="0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4" sqref="AM254"/>
    </sheetView>
  </sheetViews>
  <sheetFormatPr defaultRowHeight="15" customHeight="1" outlineLevelCol="1" x14ac:dyDescent="0.25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 x14ac:dyDescent="0.25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 x14ac:dyDescent="0.25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4313</v>
      </c>
      <c r="L3" s="22" t="s">
        <v>3868</v>
      </c>
      <c r="M3" s="22" t="s">
        <v>1838</v>
      </c>
      <c r="N3" s="22" t="s">
        <v>3631</v>
      </c>
      <c r="O3" s="22" t="s">
        <v>3581</v>
      </c>
      <c r="P3" s="22" t="s">
        <v>1558</v>
      </c>
      <c r="Q3" s="22" t="s">
        <v>3333</v>
      </c>
      <c r="R3" s="22" t="s">
        <v>3253</v>
      </c>
      <c r="S3" s="22" t="s">
        <v>3921</v>
      </c>
      <c r="T3" s="22" t="s">
        <v>3817</v>
      </c>
      <c r="U3" s="22" t="s">
        <v>3922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3868</v>
      </c>
      <c r="AT3" s="22" t="s">
        <v>3330</v>
      </c>
      <c r="AU3" s="22" t="s">
        <v>3271</v>
      </c>
      <c r="AV3" s="22" t="s">
        <v>1838</v>
      </c>
      <c r="AW3" s="22" t="s">
        <v>3661</v>
      </c>
      <c r="AX3" s="22" t="s">
        <v>3817</v>
      </c>
      <c r="AY3" s="22" t="s">
        <v>3333</v>
      </c>
      <c r="AZ3" s="22" t="s">
        <v>3253</v>
      </c>
      <c r="BA3" s="22" t="s">
        <v>3922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3868</v>
      </c>
      <c r="BM3" s="22" t="s">
        <v>3253</v>
      </c>
      <c r="BN3" s="22" t="s">
        <v>3661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 x14ac:dyDescent="0.25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 x14ac:dyDescent="0.25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 x14ac:dyDescent="0.25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 x14ac:dyDescent="0.25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 x14ac:dyDescent="0.25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 x14ac:dyDescent="0.25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 x14ac:dyDescent="0.25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 x14ac:dyDescent="0.25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 x14ac:dyDescent="0.25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 x14ac:dyDescent="0.25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 x14ac:dyDescent="0.25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 x14ac:dyDescent="0.25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 x14ac:dyDescent="0.25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 x14ac:dyDescent="0.25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 x14ac:dyDescent="0.25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 x14ac:dyDescent="0.25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 x14ac:dyDescent="0.25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 x14ac:dyDescent="0.25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 x14ac:dyDescent="0.25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 x14ac:dyDescent="0.25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 x14ac:dyDescent="0.25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 x14ac:dyDescent="0.25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 x14ac:dyDescent="0.25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 x14ac:dyDescent="0.25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 x14ac:dyDescent="0.25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 x14ac:dyDescent="0.25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 x14ac:dyDescent="0.25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 x14ac:dyDescent="0.25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 x14ac:dyDescent="0.25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 x14ac:dyDescent="0.25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 x14ac:dyDescent="0.25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 x14ac:dyDescent="0.25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 x14ac:dyDescent="0.25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 x14ac:dyDescent="0.25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 x14ac:dyDescent="0.25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 x14ac:dyDescent="0.25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 x14ac:dyDescent="0.25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 x14ac:dyDescent="0.25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 x14ac:dyDescent="0.25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 x14ac:dyDescent="0.25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 x14ac:dyDescent="0.25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 x14ac:dyDescent="0.25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 x14ac:dyDescent="0.25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 x14ac:dyDescent="0.25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 x14ac:dyDescent="0.25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 x14ac:dyDescent="0.25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 x14ac:dyDescent="0.25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 x14ac:dyDescent="0.25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 x14ac:dyDescent="0.25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 x14ac:dyDescent="0.25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 x14ac:dyDescent="0.25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 x14ac:dyDescent="0.25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 x14ac:dyDescent="0.25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 x14ac:dyDescent="0.25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 x14ac:dyDescent="0.25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 x14ac:dyDescent="0.25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 x14ac:dyDescent="0.25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 x14ac:dyDescent="0.25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 x14ac:dyDescent="0.25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 x14ac:dyDescent="0.25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 x14ac:dyDescent="0.25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 x14ac:dyDescent="0.25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 x14ac:dyDescent="0.25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 x14ac:dyDescent="0.25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 x14ac:dyDescent="0.25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 x14ac:dyDescent="0.25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 x14ac:dyDescent="0.25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 x14ac:dyDescent="0.25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 x14ac:dyDescent="0.25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 x14ac:dyDescent="0.25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 x14ac:dyDescent="0.25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 x14ac:dyDescent="0.25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 x14ac:dyDescent="0.25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 x14ac:dyDescent="0.25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 x14ac:dyDescent="0.25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 x14ac:dyDescent="0.25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 x14ac:dyDescent="0.25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 x14ac:dyDescent="0.25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 x14ac:dyDescent="0.25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 x14ac:dyDescent="0.25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 x14ac:dyDescent="0.25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 x14ac:dyDescent="0.25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 x14ac:dyDescent="0.25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 x14ac:dyDescent="0.25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 x14ac:dyDescent="0.25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 x14ac:dyDescent="0.25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 x14ac:dyDescent="0.25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 x14ac:dyDescent="0.25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 x14ac:dyDescent="0.25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 x14ac:dyDescent="0.25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 x14ac:dyDescent="0.25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 x14ac:dyDescent="0.25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 x14ac:dyDescent="0.25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 x14ac:dyDescent="0.25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 x14ac:dyDescent="0.25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 x14ac:dyDescent="0.25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 x14ac:dyDescent="0.25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 x14ac:dyDescent="0.25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 x14ac:dyDescent="0.25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 x14ac:dyDescent="0.25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 x14ac:dyDescent="0.25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 x14ac:dyDescent="0.25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 x14ac:dyDescent="0.25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 x14ac:dyDescent="0.25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 x14ac:dyDescent="0.25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 x14ac:dyDescent="0.25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 x14ac:dyDescent="0.25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 x14ac:dyDescent="0.25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 x14ac:dyDescent="0.25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 x14ac:dyDescent="0.25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 x14ac:dyDescent="0.25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 x14ac:dyDescent="0.25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 x14ac:dyDescent="0.25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 x14ac:dyDescent="0.25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 x14ac:dyDescent="0.25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 x14ac:dyDescent="0.25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 x14ac:dyDescent="0.25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 x14ac:dyDescent="0.25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 x14ac:dyDescent="0.25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 x14ac:dyDescent="0.25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 x14ac:dyDescent="0.25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 x14ac:dyDescent="0.25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 x14ac:dyDescent="0.25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 x14ac:dyDescent="0.25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 x14ac:dyDescent="0.25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 x14ac:dyDescent="0.25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 x14ac:dyDescent="0.25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 x14ac:dyDescent="0.25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 x14ac:dyDescent="0.25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 x14ac:dyDescent="0.25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 x14ac:dyDescent="0.25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 x14ac:dyDescent="0.25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 x14ac:dyDescent="0.25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 x14ac:dyDescent="0.25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 x14ac:dyDescent="0.25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 x14ac:dyDescent="0.25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 x14ac:dyDescent="0.25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 x14ac:dyDescent="0.25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 x14ac:dyDescent="0.25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 x14ac:dyDescent="0.25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 x14ac:dyDescent="0.25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 x14ac:dyDescent="0.25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 x14ac:dyDescent="0.25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 x14ac:dyDescent="0.25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 x14ac:dyDescent="0.25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 x14ac:dyDescent="0.25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 x14ac:dyDescent="0.25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 x14ac:dyDescent="0.25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 x14ac:dyDescent="0.25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 x14ac:dyDescent="0.25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 x14ac:dyDescent="0.25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 x14ac:dyDescent="0.25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 x14ac:dyDescent="0.25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 x14ac:dyDescent="0.25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 x14ac:dyDescent="0.25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 x14ac:dyDescent="0.25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 x14ac:dyDescent="0.25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 x14ac:dyDescent="0.25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 x14ac:dyDescent="0.25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 x14ac:dyDescent="0.25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 x14ac:dyDescent="0.25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 x14ac:dyDescent="0.25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 x14ac:dyDescent="0.25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 x14ac:dyDescent="0.25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 x14ac:dyDescent="0.25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 x14ac:dyDescent="0.25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 x14ac:dyDescent="0.25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 x14ac:dyDescent="0.25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 x14ac:dyDescent="0.25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 x14ac:dyDescent="0.25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 x14ac:dyDescent="0.25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 x14ac:dyDescent="0.25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 x14ac:dyDescent="0.25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 x14ac:dyDescent="0.25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 x14ac:dyDescent="0.25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 x14ac:dyDescent="0.25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 x14ac:dyDescent="0.25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 x14ac:dyDescent="0.25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 x14ac:dyDescent="0.25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 x14ac:dyDescent="0.25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 x14ac:dyDescent="0.25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 x14ac:dyDescent="0.25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 x14ac:dyDescent="0.25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 x14ac:dyDescent="0.25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 x14ac:dyDescent="0.25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 x14ac:dyDescent="0.25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 x14ac:dyDescent="0.25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 x14ac:dyDescent="0.25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 x14ac:dyDescent="0.25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 x14ac:dyDescent="0.25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 x14ac:dyDescent="0.25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 x14ac:dyDescent="0.25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 x14ac:dyDescent="0.25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 x14ac:dyDescent="0.25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 x14ac:dyDescent="0.25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 x14ac:dyDescent="0.25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 x14ac:dyDescent="0.25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 x14ac:dyDescent="0.25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 x14ac:dyDescent="0.25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 x14ac:dyDescent="0.25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 x14ac:dyDescent="0.25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 x14ac:dyDescent="0.25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 x14ac:dyDescent="0.25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 x14ac:dyDescent="0.25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 x14ac:dyDescent="0.25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 x14ac:dyDescent="0.25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 x14ac:dyDescent="0.25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 x14ac:dyDescent="0.25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 x14ac:dyDescent="0.25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 x14ac:dyDescent="0.25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 x14ac:dyDescent="0.25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 x14ac:dyDescent="0.25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 x14ac:dyDescent="0.25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 x14ac:dyDescent="0.25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 x14ac:dyDescent="0.25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 x14ac:dyDescent="0.25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 x14ac:dyDescent="0.25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 x14ac:dyDescent="0.25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 x14ac:dyDescent="0.25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 x14ac:dyDescent="0.25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 x14ac:dyDescent="0.25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 x14ac:dyDescent="0.25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 x14ac:dyDescent="0.25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 x14ac:dyDescent="0.25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 x14ac:dyDescent="0.25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 x14ac:dyDescent="0.25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 x14ac:dyDescent="0.25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 x14ac:dyDescent="0.25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 x14ac:dyDescent="0.25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 x14ac:dyDescent="0.25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 x14ac:dyDescent="0.25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 x14ac:dyDescent="0.25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 x14ac:dyDescent="0.25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 x14ac:dyDescent="0.25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 x14ac:dyDescent="0.25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 x14ac:dyDescent="0.25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 x14ac:dyDescent="0.25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 x14ac:dyDescent="0.25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 x14ac:dyDescent="0.25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 x14ac:dyDescent="0.25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 x14ac:dyDescent="0.25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 x14ac:dyDescent="0.25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 x14ac:dyDescent="0.25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 x14ac:dyDescent="0.25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 x14ac:dyDescent="0.25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 x14ac:dyDescent="0.25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 x14ac:dyDescent="0.25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  <row r="251" spans="2:70" ht="15" customHeight="1" x14ac:dyDescent="0.25">
      <c r="B251" s="33">
        <v>46241</v>
      </c>
      <c r="C251" s="2">
        <f t="shared" ref="C251" si="156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7">SUM(C251:AM251)</f>
        <v>5214.6949999999897</v>
      </c>
      <c r="AP251" s="2">
        <f t="shared" ref="AP251" si="158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59">SUM(AP251:BF251)</f>
        <v>605.47156950924864</v>
      </c>
      <c r="BI251" s="2">
        <f t="shared" ref="BI251" si="160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>SUM(BI251:BQ251)</f>
        <v>390.99</v>
      </c>
    </row>
    <row r="252" spans="2:70" ht="15" customHeight="1" x14ac:dyDescent="0.25">
      <c r="B252" s="33">
        <v>46242</v>
      </c>
      <c r="C252" s="2">
        <f t="shared" ref="C252" si="161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2">SUM(C252:AM252)</f>
        <v>5340.2649999999894</v>
      </c>
      <c r="AP252" s="2">
        <f t="shared" ref="AP252" si="163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4">SUM(AP252:BF252)</f>
        <v>605.47156950924864</v>
      </c>
      <c r="BI252" s="2">
        <f t="shared" ref="BI252" si="165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>SUM(BI252:BQ252)</f>
        <v>390.99</v>
      </c>
    </row>
    <row r="253" spans="2:70" ht="15" customHeight="1" x14ac:dyDescent="0.25">
      <c r="B253" s="33">
        <v>46243</v>
      </c>
      <c r="C253" s="2">
        <f t="shared" ref="C253" si="166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7">SUM(C253:AM253)</f>
        <v>4564.7749999999896</v>
      </c>
      <c r="AP253" s="2">
        <f t="shared" ref="AP253" si="168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69">SUM(AP253:BF253)</f>
        <v>355.46156950924865</v>
      </c>
      <c r="BI253" s="2">
        <f t="shared" ref="BI253" si="170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>SUM(BI253:BQ253)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 x14ac:dyDescent="0.25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 x14ac:dyDescent="0.25">
      <c r="B2" s="1262" t="s">
        <v>266</v>
      </c>
      <c r="C2" s="1263" t="s">
        <v>386</v>
      </c>
      <c r="E2" s="1262" t="s">
        <v>266</v>
      </c>
      <c r="F2" s="1263" t="s">
        <v>386</v>
      </c>
      <c r="G2" s="713"/>
      <c r="H2" s="1262" t="s">
        <v>266</v>
      </c>
      <c r="I2" s="1263" t="s">
        <v>386</v>
      </c>
      <c r="J2" s="713"/>
      <c r="K2" s="1262" t="s">
        <v>266</v>
      </c>
      <c r="L2" s="1263" t="s">
        <v>386</v>
      </c>
      <c r="M2" s="713"/>
      <c r="N2" s="1262" t="s">
        <v>266</v>
      </c>
      <c r="O2" s="1263" t="s">
        <v>386</v>
      </c>
      <c r="P2" s="713"/>
      <c r="Q2" s="1262" t="s">
        <v>465</v>
      </c>
      <c r="R2" s="1263" t="s">
        <v>464</v>
      </c>
      <c r="S2" s="1263" t="s">
        <v>156</v>
      </c>
      <c r="T2" s="1263" t="s">
        <v>255</v>
      </c>
      <c r="U2" s="713"/>
      <c r="V2" s="1262" t="s">
        <v>266</v>
      </c>
      <c r="W2" s="1263" t="s">
        <v>386</v>
      </c>
    </row>
    <row r="3" spans="2:23" ht="13.2" x14ac:dyDescent="0.25">
      <c r="B3" s="1264" t="s">
        <v>3271</v>
      </c>
      <c r="C3" s="1265">
        <v>542.94060000000002</v>
      </c>
      <c r="E3" s="1267">
        <v>46204</v>
      </c>
      <c r="F3" s="1265">
        <v>8.9599999999999973</v>
      </c>
      <c r="G3" s="713"/>
      <c r="H3" s="1264" t="s">
        <v>3662</v>
      </c>
      <c r="I3" s="1265">
        <v>540.82715000000121</v>
      </c>
      <c r="J3" s="713"/>
      <c r="K3" s="1264" t="s">
        <v>3662</v>
      </c>
      <c r="L3" s="1265">
        <v>540.82715000000121</v>
      </c>
      <c r="M3" s="713"/>
      <c r="N3" s="1264" t="s">
        <v>3662</v>
      </c>
      <c r="O3" s="1265">
        <v>540.82715000000121</v>
      </c>
      <c r="P3" s="713"/>
      <c r="Q3" s="1264" t="s">
        <v>74</v>
      </c>
      <c r="R3" s="1265">
        <v>401.42245000000008</v>
      </c>
      <c r="S3" s="1268">
        <v>1</v>
      </c>
      <c r="T3" s="1265">
        <v>17.033333333333335</v>
      </c>
      <c r="U3" s="713"/>
      <c r="V3" s="1264" t="s">
        <v>627</v>
      </c>
      <c r="W3" s="1265">
        <v>966.17275000000018</v>
      </c>
    </row>
    <row r="4" spans="2:23" ht="13.2" x14ac:dyDescent="0.25">
      <c r="B4" s="1264" t="s">
        <v>3334</v>
      </c>
      <c r="C4" s="1265">
        <v>540.80250000000012</v>
      </c>
      <c r="E4" s="1267">
        <v>46205</v>
      </c>
      <c r="F4" s="1265">
        <v>151.97</v>
      </c>
      <c r="G4" s="713"/>
      <c r="H4" s="1264" t="s">
        <v>267</v>
      </c>
      <c r="I4" s="1265">
        <v>540.82715000000121</v>
      </c>
      <c r="J4" s="713"/>
      <c r="K4" s="1264" t="s">
        <v>267</v>
      </c>
      <c r="L4" s="1265">
        <v>540.82715000000121</v>
      </c>
      <c r="M4" s="713"/>
      <c r="N4" s="1266" t="s">
        <v>3791</v>
      </c>
      <c r="O4" s="1265">
        <v>-445.83000000000004</v>
      </c>
      <c r="P4" s="713"/>
      <c r="Q4" s="1266" t="s">
        <v>693</v>
      </c>
      <c r="R4" s="1265">
        <v>302.65244999999999</v>
      </c>
      <c r="S4" s="1268">
        <v>1</v>
      </c>
      <c r="T4" s="1265">
        <v>14.8</v>
      </c>
      <c r="U4" s="713"/>
      <c r="V4" s="1264" t="s">
        <v>3254</v>
      </c>
      <c r="W4" s="1265">
        <v>489.20999999999941</v>
      </c>
    </row>
    <row r="5" spans="2:23" ht="13.8" x14ac:dyDescent="0.25">
      <c r="B5" s="1264" t="s">
        <v>74</v>
      </c>
      <c r="C5" s="1265">
        <v>401.42245000000008</v>
      </c>
      <c r="E5" s="1267">
        <v>46206</v>
      </c>
      <c r="F5" s="1265">
        <v>359.24</v>
      </c>
      <c r="G5" s="713"/>
      <c r="H5"/>
      <c r="I5"/>
      <c r="J5" s="713"/>
      <c r="K5"/>
      <c r="L5"/>
      <c r="M5" s="713"/>
      <c r="N5" s="1266" t="s">
        <v>75</v>
      </c>
      <c r="O5" s="1265">
        <v>-76.100000000000009</v>
      </c>
      <c r="P5" s="713"/>
      <c r="Q5" s="1266" t="s">
        <v>627</v>
      </c>
      <c r="R5" s="1265">
        <v>17.36</v>
      </c>
      <c r="S5" s="1268">
        <v>1</v>
      </c>
      <c r="T5" s="1265">
        <v>23</v>
      </c>
      <c r="U5" s="713"/>
      <c r="V5" s="1264" t="s">
        <v>694</v>
      </c>
      <c r="W5" s="1265">
        <v>344.90035</v>
      </c>
    </row>
    <row r="6" spans="2:23" ht="13.8" x14ac:dyDescent="0.25">
      <c r="B6" s="1264" t="s">
        <v>3330</v>
      </c>
      <c r="C6" s="1265">
        <v>358.90999999999985</v>
      </c>
      <c r="E6" s="1267">
        <v>46207</v>
      </c>
      <c r="F6" s="1265">
        <v>811.24</v>
      </c>
      <c r="G6" s="713"/>
      <c r="H6"/>
      <c r="I6"/>
      <c r="J6" s="713"/>
      <c r="K6"/>
      <c r="L6"/>
      <c r="M6" s="713"/>
      <c r="N6" s="1266" t="s">
        <v>13</v>
      </c>
      <c r="O6" s="1265">
        <v>82.90000000000002</v>
      </c>
      <c r="P6" s="713"/>
      <c r="Q6" s="1266" t="s">
        <v>694</v>
      </c>
      <c r="R6" s="1265">
        <v>81.41</v>
      </c>
      <c r="S6" s="1268">
        <v>1</v>
      </c>
      <c r="T6" s="1265">
        <v>21.125</v>
      </c>
      <c r="U6" s="713"/>
      <c r="V6" s="1264" t="s">
        <v>693</v>
      </c>
      <c r="W6" s="1265">
        <v>302.65244999999999</v>
      </c>
    </row>
    <row r="7" spans="2:23" ht="13.8" x14ac:dyDescent="0.25">
      <c r="B7" s="1264" t="s">
        <v>3868</v>
      </c>
      <c r="C7" s="1265">
        <v>133.67000000000002</v>
      </c>
      <c r="E7" s="1267">
        <v>46208</v>
      </c>
      <c r="F7" s="1265">
        <v>447.78620000000001</v>
      </c>
      <c r="G7" s="713"/>
      <c r="H7"/>
      <c r="I7"/>
      <c r="J7" s="713"/>
      <c r="K7"/>
      <c r="L7"/>
      <c r="M7" s="713"/>
      <c r="N7" s="1266" t="s">
        <v>693</v>
      </c>
      <c r="O7" s="1265">
        <v>302.65244999999999</v>
      </c>
      <c r="P7" s="713"/>
      <c r="Q7" s="1264" t="s">
        <v>179</v>
      </c>
      <c r="R7" s="1265">
        <v>-472.1</v>
      </c>
      <c r="S7" s="1268">
        <v>0.77272727272727271</v>
      </c>
      <c r="T7" s="1265">
        <v>12.770933697583372</v>
      </c>
      <c r="U7" s="713"/>
      <c r="V7" s="1264" t="s">
        <v>3567</v>
      </c>
      <c r="W7" s="1265">
        <v>266.67</v>
      </c>
    </row>
    <row r="8" spans="2:23" ht="13.8" x14ac:dyDescent="0.25">
      <c r="B8" s="1264" t="s">
        <v>3333</v>
      </c>
      <c r="C8" s="1265">
        <v>76.600000000000009</v>
      </c>
      <c r="E8" s="1267">
        <v>46209</v>
      </c>
      <c r="F8" s="1265">
        <v>530.38620000000003</v>
      </c>
      <c r="G8" s="713"/>
      <c r="H8"/>
      <c r="I8"/>
      <c r="J8" s="713"/>
      <c r="K8"/>
      <c r="L8"/>
      <c r="M8" s="713"/>
      <c r="N8" s="1266" t="s">
        <v>627</v>
      </c>
      <c r="O8" s="1265">
        <v>966.17275000000018</v>
      </c>
      <c r="P8" s="713"/>
      <c r="Q8" s="1266" t="s">
        <v>391</v>
      </c>
      <c r="R8" s="1265">
        <v>36.08</v>
      </c>
      <c r="S8" s="1268">
        <v>1</v>
      </c>
      <c r="T8" s="1265">
        <v>10</v>
      </c>
      <c r="U8" s="713"/>
      <c r="V8" s="1264" t="s">
        <v>1759</v>
      </c>
      <c r="W8" s="1265">
        <v>88.024000000000015</v>
      </c>
    </row>
    <row r="9" spans="2:23" ht="13.8" x14ac:dyDescent="0.25">
      <c r="B9" s="1264" t="s">
        <v>314</v>
      </c>
      <c r="C9" s="1265">
        <v>59.400000000000006</v>
      </c>
      <c r="E9" s="1267">
        <v>46210</v>
      </c>
      <c r="F9" s="1265">
        <v>581.73620000000005</v>
      </c>
      <c r="G9" s="713"/>
      <c r="H9"/>
      <c r="I9"/>
      <c r="J9" s="713"/>
      <c r="K9"/>
      <c r="L9"/>
      <c r="M9" s="713"/>
      <c r="N9" s="1266" t="s">
        <v>3388</v>
      </c>
      <c r="O9" s="1265">
        <v>-6.2999999999999829</v>
      </c>
      <c r="P9" s="713"/>
      <c r="Q9" s="1266" t="s">
        <v>3792</v>
      </c>
      <c r="R9" s="1265">
        <v>28.3</v>
      </c>
      <c r="S9" s="1268">
        <v>1</v>
      </c>
      <c r="T9" s="1265">
        <v>14.5</v>
      </c>
      <c r="U9" s="713"/>
      <c r="V9" s="1264" t="s">
        <v>13</v>
      </c>
      <c r="W9" s="1265">
        <v>82.90000000000002</v>
      </c>
    </row>
    <row r="10" spans="2:23" ht="13.8" x14ac:dyDescent="0.25">
      <c r="B10" s="1264" t="s">
        <v>3661</v>
      </c>
      <c r="C10" s="1265">
        <v>6.3999999999999844</v>
      </c>
      <c r="E10" s="1267">
        <v>46211</v>
      </c>
      <c r="F10" s="1265">
        <v>427.96620000000007</v>
      </c>
      <c r="G10" s="713"/>
      <c r="H10"/>
      <c r="I10"/>
      <c r="J10" s="713"/>
      <c r="K10"/>
      <c r="L10"/>
      <c r="M10" s="713"/>
      <c r="N10" s="1266" t="s">
        <v>694</v>
      </c>
      <c r="O10" s="1265">
        <v>344.90035</v>
      </c>
      <c r="P10" s="713"/>
      <c r="Q10" s="1266" t="s">
        <v>3393</v>
      </c>
      <c r="R10" s="1265">
        <v>-443.78999999999996</v>
      </c>
      <c r="S10" s="1268">
        <v>0.66666666666666663</v>
      </c>
      <c r="T10" s="1265">
        <v>15.35</v>
      </c>
      <c r="U10" s="713"/>
      <c r="V10" s="1264" t="s">
        <v>349</v>
      </c>
      <c r="W10" s="1265">
        <v>59.400000000000006</v>
      </c>
    </row>
    <row r="11" spans="2:23" ht="13.8" x14ac:dyDescent="0.25">
      <c r="B11" s="1264" t="s">
        <v>3631</v>
      </c>
      <c r="C11" s="1265">
        <v>3.5600000000000014</v>
      </c>
      <c r="E11" s="1267">
        <v>46212</v>
      </c>
      <c r="F11" s="1265">
        <v>536.34620000000007</v>
      </c>
      <c r="G11" s="713"/>
      <c r="H11"/>
      <c r="I11"/>
      <c r="J11" s="713"/>
      <c r="K11"/>
      <c r="L11"/>
      <c r="M11" s="713"/>
      <c r="N11" s="1266" t="s">
        <v>3254</v>
      </c>
      <c r="O11" s="1265">
        <v>489.20999999999941</v>
      </c>
      <c r="P11" s="713"/>
      <c r="Q11" s="1266" t="s">
        <v>392</v>
      </c>
      <c r="R11" s="1265">
        <v>-92.69</v>
      </c>
      <c r="S11" s="1268">
        <v>0.7857142857142857</v>
      </c>
      <c r="T11" s="1265">
        <v>11.740038667631014</v>
      </c>
      <c r="U11" s="713"/>
      <c r="V11" s="1264" t="s">
        <v>3569</v>
      </c>
      <c r="W11" s="1265">
        <v>49.19</v>
      </c>
    </row>
    <row r="12" spans="2:23" ht="13.8" x14ac:dyDescent="0.25">
      <c r="B12" s="1264" t="s">
        <v>3817</v>
      </c>
      <c r="C12" s="1265">
        <v>-30.89</v>
      </c>
      <c r="E12" s="1267">
        <v>46213</v>
      </c>
      <c r="F12" s="1265">
        <v>622.38620000000003</v>
      </c>
      <c r="G12" s="713"/>
      <c r="H12"/>
      <c r="I12"/>
      <c r="J12" s="713"/>
      <c r="K12"/>
      <c r="L12"/>
      <c r="M12" s="713"/>
      <c r="N12" s="1266" t="s">
        <v>3210</v>
      </c>
      <c r="O12" s="1265">
        <v>-100</v>
      </c>
      <c r="P12" s="713"/>
      <c r="Q12" s="1264" t="s">
        <v>314</v>
      </c>
      <c r="R12" s="1265">
        <v>59.400000000000006</v>
      </c>
      <c r="S12" s="1268">
        <v>0.5714285714285714</v>
      </c>
      <c r="T12" s="1265">
        <v>1.8485714285714285</v>
      </c>
      <c r="U12" s="713"/>
      <c r="V12" s="1264" t="s">
        <v>315</v>
      </c>
      <c r="W12" s="1265">
        <v>47.75</v>
      </c>
    </row>
    <row r="13" spans="2:23" ht="13.2" x14ac:dyDescent="0.25">
      <c r="B13" s="1264" t="s">
        <v>3411</v>
      </c>
      <c r="C13" s="1265">
        <v>-51.85</v>
      </c>
      <c r="E13" s="1267">
        <v>46214</v>
      </c>
      <c r="F13" s="1265">
        <v>686.93619999999999</v>
      </c>
      <c r="G13" s="713"/>
      <c r="H13" s="713"/>
      <c r="I13" s="713"/>
      <c r="J13" s="713"/>
      <c r="K13" s="713"/>
      <c r="L13" s="713"/>
      <c r="M13" s="713"/>
      <c r="N13" s="1266" t="s">
        <v>3211</v>
      </c>
      <c r="O13" s="1265">
        <v>-67.789999999999992</v>
      </c>
      <c r="P13" s="713"/>
      <c r="Q13" s="1266" t="s">
        <v>349</v>
      </c>
      <c r="R13" s="1265">
        <v>59.400000000000006</v>
      </c>
      <c r="S13" s="1268">
        <v>0.5714285714285714</v>
      </c>
      <c r="T13" s="1265">
        <v>1.8485714285714285</v>
      </c>
      <c r="U13" s="713"/>
      <c r="V13" s="1264" t="s">
        <v>1781</v>
      </c>
      <c r="W13" s="1265">
        <v>47.75</v>
      </c>
    </row>
    <row r="14" spans="2:23" ht="13.2" x14ac:dyDescent="0.25">
      <c r="B14" s="1264" t="s">
        <v>1666</v>
      </c>
      <c r="C14" s="1265">
        <v>-113.37839999999994</v>
      </c>
      <c r="E14" s="1267">
        <v>46215</v>
      </c>
      <c r="F14" s="1265">
        <v>1018.5762</v>
      </c>
      <c r="G14" s="713"/>
      <c r="H14" s="713"/>
      <c r="I14" s="713"/>
      <c r="J14" s="713"/>
      <c r="K14" s="713"/>
      <c r="L14" s="713"/>
      <c r="M14" s="713"/>
      <c r="N14" s="1266" t="s">
        <v>2301</v>
      </c>
      <c r="O14" s="1265">
        <v>43.545750000000005</v>
      </c>
      <c r="P14" s="713"/>
      <c r="Q14" s="1264" t="s">
        <v>267</v>
      </c>
      <c r="R14" s="1265">
        <v>-11.277549999999991</v>
      </c>
      <c r="S14" s="1268">
        <v>0.81818181818181823</v>
      </c>
      <c r="T14" s="1265">
        <v>12.486375939700777</v>
      </c>
      <c r="U14" s="713"/>
      <c r="V14" s="1264" t="s">
        <v>2301</v>
      </c>
      <c r="W14" s="1265">
        <v>43.545750000000005</v>
      </c>
    </row>
    <row r="15" spans="2:23" ht="13.8" x14ac:dyDescent="0.25">
      <c r="B15" s="1264" t="s">
        <v>3253</v>
      </c>
      <c r="C15" s="1265">
        <v>-132.01999999999978</v>
      </c>
      <c r="E15" s="1267">
        <v>46216</v>
      </c>
      <c r="F15" s="1265">
        <v>1074.9061999999999</v>
      </c>
      <c r="G15" s="713"/>
      <c r="H15" s="713"/>
      <c r="I15" s="713"/>
      <c r="J15" s="713"/>
      <c r="K15" s="713"/>
      <c r="L15" s="713"/>
      <c r="M15" s="713"/>
      <c r="N15" s="1266" t="s">
        <v>2564</v>
      </c>
      <c r="O15" s="1265">
        <v>2.9294500000000001</v>
      </c>
      <c r="P15" s="713"/>
      <c r="Q15"/>
      <c r="R15"/>
      <c r="S15"/>
      <c r="T15"/>
      <c r="U15" s="713"/>
      <c r="V15" s="1264" t="s">
        <v>4154</v>
      </c>
      <c r="W15" s="1265">
        <v>37.729999999999997</v>
      </c>
    </row>
    <row r="16" spans="2:23" ht="13.8" x14ac:dyDescent="0.25">
      <c r="B16" s="1264" t="s">
        <v>3209</v>
      </c>
      <c r="C16" s="1265">
        <v>-167.79</v>
      </c>
      <c r="E16" s="1267">
        <v>46217</v>
      </c>
      <c r="F16" s="1265">
        <v>1126.3162</v>
      </c>
      <c r="G16" s="713"/>
      <c r="H16" s="713"/>
      <c r="I16" s="713"/>
      <c r="J16" s="713"/>
      <c r="K16" s="713"/>
      <c r="L16" s="713"/>
      <c r="M16" s="713"/>
      <c r="N16" s="1266" t="s">
        <v>3568</v>
      </c>
      <c r="O16" s="1265">
        <v>5.46</v>
      </c>
      <c r="P16" s="713"/>
      <c r="Q16"/>
      <c r="R16"/>
      <c r="S16"/>
      <c r="T16"/>
      <c r="U16" s="713"/>
      <c r="V16" s="1264" t="s">
        <v>391</v>
      </c>
      <c r="W16" s="1265">
        <v>36.08</v>
      </c>
    </row>
    <row r="17" spans="2:23" ht="13.8" x14ac:dyDescent="0.25">
      <c r="B17" s="1264" t="s">
        <v>3581</v>
      </c>
      <c r="C17" s="1265">
        <v>-196.35</v>
      </c>
      <c r="E17" s="1267">
        <v>46218</v>
      </c>
      <c r="F17" s="1265">
        <v>1094.9861999999998</v>
      </c>
      <c r="G17" s="713"/>
      <c r="H17" s="713"/>
      <c r="I17" s="713"/>
      <c r="J17" s="713"/>
      <c r="K17" s="713"/>
      <c r="L17" s="713"/>
      <c r="M17" s="713"/>
      <c r="N17" s="1266" t="s">
        <v>1758</v>
      </c>
      <c r="O17" s="1265">
        <v>-2</v>
      </c>
      <c r="P17" s="713"/>
      <c r="Q17"/>
      <c r="R17"/>
      <c r="S17"/>
      <c r="T17"/>
      <c r="U17" s="713"/>
      <c r="V17" s="1264" t="s">
        <v>3792</v>
      </c>
      <c r="W17" s="1265">
        <v>28.3</v>
      </c>
    </row>
    <row r="18" spans="2:23" ht="13.8" x14ac:dyDescent="0.25">
      <c r="B18" s="1264" t="s">
        <v>3922</v>
      </c>
      <c r="C18" s="1265">
        <v>-208.82</v>
      </c>
      <c r="E18" s="1267">
        <v>46219</v>
      </c>
      <c r="F18" s="1265">
        <v>1216.1061999999997</v>
      </c>
      <c r="G18" s="713"/>
      <c r="H18" s="713"/>
      <c r="I18" s="713"/>
      <c r="J18" s="713"/>
      <c r="K18" s="713"/>
      <c r="L18" s="713"/>
      <c r="M18" s="713"/>
      <c r="N18" s="1266" t="s">
        <v>349</v>
      </c>
      <c r="O18" s="1265">
        <v>59.400000000000006</v>
      </c>
      <c r="P18" s="713"/>
      <c r="Q18"/>
      <c r="R18"/>
      <c r="S18"/>
      <c r="T18"/>
      <c r="U18" s="713"/>
      <c r="V18" s="1264" t="s">
        <v>3802</v>
      </c>
      <c r="W18" s="1265">
        <v>21.23</v>
      </c>
    </row>
    <row r="19" spans="2:23" ht="13.8" x14ac:dyDescent="0.25">
      <c r="B19" s="1264" t="s">
        <v>3921</v>
      </c>
      <c r="C19" s="1265">
        <v>-209.68</v>
      </c>
      <c r="E19" s="1267">
        <v>46220</v>
      </c>
      <c r="F19" s="1265">
        <v>1516.5406999999996</v>
      </c>
      <c r="G19" s="713"/>
      <c r="H19" s="713"/>
      <c r="I19" s="713"/>
      <c r="J19" s="713"/>
      <c r="K19" s="713"/>
      <c r="L19" s="713"/>
      <c r="M19" s="713"/>
      <c r="N19" s="1266" t="s">
        <v>2883</v>
      </c>
      <c r="O19" s="1265">
        <v>3.2367500000000007</v>
      </c>
      <c r="P19" s="713"/>
      <c r="Q19"/>
      <c r="R19"/>
      <c r="S19"/>
      <c r="T19"/>
      <c r="U19" s="713"/>
      <c r="V19" s="1264" t="s">
        <v>3566</v>
      </c>
      <c r="W19" s="1265">
        <v>16.360000000000042</v>
      </c>
    </row>
    <row r="20" spans="2:23" ht="13.8" x14ac:dyDescent="0.25">
      <c r="B20" s="1264" t="s">
        <v>179</v>
      </c>
      <c r="C20" s="1265">
        <v>-472.1</v>
      </c>
      <c r="E20" s="1267">
        <v>46221</v>
      </c>
      <c r="F20" s="1265">
        <v>1310.8406999999995</v>
      </c>
      <c r="H20" s="713"/>
      <c r="I20" s="713"/>
      <c r="K20" s="713"/>
      <c r="N20" s="1266" t="s">
        <v>2362</v>
      </c>
      <c r="O20" s="1265">
        <v>5.22</v>
      </c>
      <c r="Q20"/>
      <c r="R20"/>
      <c r="S20"/>
      <c r="T20"/>
      <c r="V20" s="1264" t="s">
        <v>1558</v>
      </c>
      <c r="W20" s="1265">
        <v>9.6900000000000084</v>
      </c>
    </row>
    <row r="21" spans="2:23" ht="13.8" x14ac:dyDescent="0.25">
      <c r="B21" s="1264" t="s">
        <v>267</v>
      </c>
      <c r="C21" s="1265">
        <v>540.82715000000121</v>
      </c>
      <c r="E21" s="1267">
        <v>46222</v>
      </c>
      <c r="F21" s="1265">
        <v>1592.5050999999994</v>
      </c>
      <c r="H21" s="713"/>
      <c r="I21" s="713"/>
      <c r="K21" s="713"/>
      <c r="N21" s="1266" t="s">
        <v>3830</v>
      </c>
      <c r="O21" s="1265">
        <v>-51.85</v>
      </c>
      <c r="Q21"/>
      <c r="R21"/>
      <c r="S21"/>
      <c r="T21"/>
      <c r="V21" s="1264" t="s">
        <v>3568</v>
      </c>
      <c r="W21" s="1265">
        <v>5.46</v>
      </c>
    </row>
    <row r="22" spans="2:23" ht="13.8" x14ac:dyDescent="0.25">
      <c r="B22"/>
      <c r="C22"/>
      <c r="E22" s="1267">
        <v>46223</v>
      </c>
      <c r="F22" s="1265">
        <v>1657.8187499999995</v>
      </c>
      <c r="H22" s="713"/>
      <c r="I22" s="713"/>
      <c r="K22" s="713"/>
      <c r="N22" s="1266" t="s">
        <v>391</v>
      </c>
      <c r="O22" s="1265">
        <v>36.08</v>
      </c>
      <c r="Q22"/>
      <c r="R22"/>
      <c r="S22"/>
      <c r="T22"/>
      <c r="V22" s="1264" t="s">
        <v>2362</v>
      </c>
      <c r="W22" s="1265">
        <v>5.22</v>
      </c>
    </row>
    <row r="23" spans="2:23" ht="13.8" x14ac:dyDescent="0.25">
      <c r="B23"/>
      <c r="C23"/>
      <c r="E23" s="1267">
        <v>46224</v>
      </c>
      <c r="F23" s="1265">
        <v>1596.9544999999994</v>
      </c>
      <c r="H23" s="713"/>
      <c r="I23" s="713"/>
      <c r="K23" s="713"/>
      <c r="N23" s="1266" t="s">
        <v>1665</v>
      </c>
      <c r="O23" s="1265">
        <v>-10</v>
      </c>
      <c r="Q23"/>
      <c r="R23"/>
      <c r="S23"/>
      <c r="T23"/>
      <c r="V23" s="1264" t="s">
        <v>2883</v>
      </c>
      <c r="W23" s="1265">
        <v>3.2367500000000007</v>
      </c>
    </row>
    <row r="24" spans="2:23" ht="13.8" x14ac:dyDescent="0.25">
      <c r="B24"/>
      <c r="C24"/>
      <c r="E24" s="1267">
        <v>46225</v>
      </c>
      <c r="F24" s="1265">
        <v>1725.3244999999993</v>
      </c>
      <c r="H24" s="713"/>
      <c r="I24" s="713"/>
      <c r="K24" s="713"/>
      <c r="N24" s="1266" t="s">
        <v>2363</v>
      </c>
      <c r="O24" s="1265">
        <v>-4</v>
      </c>
      <c r="Q24"/>
      <c r="R24"/>
      <c r="S24"/>
      <c r="T24"/>
      <c r="V24" s="1264" t="s">
        <v>2564</v>
      </c>
      <c r="W24" s="1265">
        <v>2.9294500000000001</v>
      </c>
    </row>
    <row r="25" spans="2:23" ht="13.8" x14ac:dyDescent="0.25">
      <c r="B25"/>
      <c r="C25"/>
      <c r="E25" s="1267">
        <v>46226</v>
      </c>
      <c r="F25" s="1265">
        <v>1257.8044999999993</v>
      </c>
      <c r="H25" s="713"/>
      <c r="I25" s="713"/>
      <c r="K25" s="713"/>
      <c r="N25" s="1266" t="s">
        <v>1558</v>
      </c>
      <c r="O25" s="1265">
        <v>9.6900000000000084</v>
      </c>
      <c r="Q25"/>
      <c r="R25"/>
      <c r="S25"/>
      <c r="T25"/>
      <c r="V25" s="1264" t="s">
        <v>1718</v>
      </c>
      <c r="W25" s="1265">
        <v>2.7504</v>
      </c>
    </row>
    <row r="26" spans="2:23" ht="13.8" x14ac:dyDescent="0.25">
      <c r="B26"/>
      <c r="C26"/>
      <c r="E26" s="1267">
        <v>46227</v>
      </c>
      <c r="F26" s="1265">
        <v>1410.6325499999994</v>
      </c>
      <c r="H26" s="713"/>
      <c r="I26" s="713"/>
      <c r="K26" s="713"/>
      <c r="N26" s="1266" t="s">
        <v>2951</v>
      </c>
      <c r="O26" s="1265">
        <v>-44.69</v>
      </c>
      <c r="Q26"/>
      <c r="R26"/>
      <c r="S26"/>
      <c r="T26"/>
      <c r="V26" s="1264" t="s">
        <v>3333</v>
      </c>
      <c r="W26" s="1265">
        <v>2.0699999999999998</v>
      </c>
    </row>
    <row r="27" spans="2:23" ht="13.8" x14ac:dyDescent="0.25">
      <c r="B27"/>
      <c r="C27"/>
      <c r="E27" s="1267">
        <v>46228</v>
      </c>
      <c r="F27" s="1265">
        <v>1086.1525499999993</v>
      </c>
      <c r="H27" s="713"/>
      <c r="I27" s="713"/>
      <c r="K27" s="713"/>
      <c r="N27" s="1266" t="s">
        <v>2950</v>
      </c>
      <c r="O27" s="1265">
        <v>-19.214749999999995</v>
      </c>
      <c r="Q27"/>
      <c r="R27"/>
      <c r="S27"/>
      <c r="T27"/>
      <c r="V27" s="1264" t="s">
        <v>2331</v>
      </c>
      <c r="W27" s="1265">
        <v>2.0099999999999998</v>
      </c>
    </row>
    <row r="28" spans="2:23" ht="13.8" x14ac:dyDescent="0.25">
      <c r="B28"/>
      <c r="C28"/>
      <c r="E28" s="1267">
        <v>46229</v>
      </c>
      <c r="F28" s="1265">
        <v>682.97714999999926</v>
      </c>
      <c r="H28" s="713"/>
      <c r="I28" s="713"/>
      <c r="N28" s="1266" t="s">
        <v>2952</v>
      </c>
      <c r="O28" s="1265">
        <v>0.71</v>
      </c>
      <c r="Q28"/>
      <c r="R28"/>
      <c r="S28"/>
      <c r="T28"/>
      <c r="V28" s="1264" t="s">
        <v>2952</v>
      </c>
      <c r="W28" s="1265">
        <v>0.71</v>
      </c>
    </row>
    <row r="29" spans="2:23" ht="13.8" x14ac:dyDescent="0.25">
      <c r="B29"/>
      <c r="C29"/>
      <c r="E29" s="1267">
        <v>46230</v>
      </c>
      <c r="F29" s="1265">
        <v>680.02714999999921</v>
      </c>
      <c r="H29" s="713"/>
      <c r="I29" s="713"/>
      <c r="N29" s="1266" t="s">
        <v>3792</v>
      </c>
      <c r="O29" s="1265">
        <v>28.3</v>
      </c>
      <c r="Q29" s="713"/>
      <c r="R29" s="713"/>
      <c r="S29" s="713"/>
      <c r="T29" s="713"/>
      <c r="V29" s="1264" t="s">
        <v>1795</v>
      </c>
      <c r="W29" s="1265">
        <v>-2</v>
      </c>
    </row>
    <row r="30" spans="2:23" ht="13.8" x14ac:dyDescent="0.25">
      <c r="B30"/>
      <c r="C30"/>
      <c r="E30" s="1267">
        <v>46231</v>
      </c>
      <c r="F30" s="1265">
        <v>734.21714999999926</v>
      </c>
      <c r="H30" s="713"/>
      <c r="I30" s="713"/>
      <c r="N30" s="1266" t="s">
        <v>1715</v>
      </c>
      <c r="O30" s="1265">
        <v>-128.77000000000001</v>
      </c>
      <c r="Q30" s="713"/>
      <c r="R30" s="713"/>
      <c r="S30" s="713"/>
      <c r="T30" s="713"/>
      <c r="V30" s="1264" t="s">
        <v>1758</v>
      </c>
      <c r="W30" s="1265">
        <v>-2</v>
      </c>
    </row>
    <row r="31" spans="2:23" ht="13.8" x14ac:dyDescent="0.25">
      <c r="B31"/>
      <c r="C31"/>
      <c r="E31" s="1267">
        <v>46232</v>
      </c>
      <c r="F31" s="1265">
        <v>684.4271499999993</v>
      </c>
      <c r="H31" s="713"/>
      <c r="I31" s="713"/>
      <c r="N31" s="1266" t="s">
        <v>1555</v>
      </c>
      <c r="O31" s="1265">
        <v>-621.2299999999999</v>
      </c>
      <c r="V31" s="1264" t="s">
        <v>2363</v>
      </c>
      <c r="W31" s="1265">
        <v>-4</v>
      </c>
    </row>
    <row r="32" spans="2:23" ht="13.8" x14ac:dyDescent="0.25">
      <c r="B32"/>
      <c r="C32"/>
      <c r="E32" s="1267">
        <v>46233</v>
      </c>
      <c r="F32" s="1265">
        <v>711.59714999999926</v>
      </c>
      <c r="H32" s="713"/>
      <c r="I32" s="713"/>
      <c r="N32" s="1266" t="s">
        <v>1718</v>
      </c>
      <c r="O32" s="1265">
        <v>2.7504</v>
      </c>
      <c r="V32" s="1264" t="s">
        <v>3388</v>
      </c>
      <c r="W32" s="1265">
        <v>-6.2999999999999829</v>
      </c>
    </row>
    <row r="33" spans="5:23" ht="13.2" x14ac:dyDescent="0.25">
      <c r="E33" s="1267">
        <v>46234</v>
      </c>
      <c r="F33" s="1265">
        <v>540.82714999999916</v>
      </c>
      <c r="H33" s="713"/>
      <c r="I33" s="713"/>
      <c r="N33" s="1266" t="s">
        <v>3393</v>
      </c>
      <c r="O33" s="1265">
        <v>-435.7</v>
      </c>
      <c r="V33" s="1264" t="s">
        <v>1665</v>
      </c>
      <c r="W33" s="1265">
        <v>-10</v>
      </c>
    </row>
    <row r="34" spans="5:23" ht="13.2" x14ac:dyDescent="0.25">
      <c r="E34" s="1264" t="s">
        <v>267</v>
      </c>
      <c r="F34" s="1265"/>
      <c r="H34" s="713"/>
      <c r="I34" s="713"/>
      <c r="N34" s="1266" t="s">
        <v>1781</v>
      </c>
      <c r="O34" s="1265">
        <v>47.75</v>
      </c>
      <c r="V34" s="1264" t="s">
        <v>2950</v>
      </c>
      <c r="W34" s="1265">
        <v>-19.214749999999995</v>
      </c>
    </row>
    <row r="35" spans="5:23" ht="13.8" x14ac:dyDescent="0.25">
      <c r="E35"/>
      <c r="F35"/>
      <c r="H35" s="713"/>
      <c r="I35" s="713"/>
      <c r="N35" s="1266" t="s">
        <v>411</v>
      </c>
      <c r="O35" s="1265">
        <v>-215.75</v>
      </c>
      <c r="V35" s="1264" t="s">
        <v>4159</v>
      </c>
      <c r="W35" s="1265">
        <v>-32.620000000000005</v>
      </c>
    </row>
    <row r="36" spans="5:23" ht="13.8" x14ac:dyDescent="0.25">
      <c r="E36"/>
      <c r="F36"/>
      <c r="N36" s="1266" t="s">
        <v>315</v>
      </c>
      <c r="O36" s="1265">
        <v>47.75</v>
      </c>
      <c r="V36" s="1264" t="s">
        <v>2951</v>
      </c>
      <c r="W36" s="1265">
        <v>-44.69</v>
      </c>
    </row>
    <row r="37" spans="5:23" ht="13.8" x14ac:dyDescent="0.25">
      <c r="E37"/>
      <c r="F37"/>
      <c r="N37" s="1266" t="s">
        <v>1795</v>
      </c>
      <c r="O37" s="1265">
        <v>-2</v>
      </c>
      <c r="V37" s="1264" t="s">
        <v>3830</v>
      </c>
      <c r="W37" s="1265">
        <v>-51.85</v>
      </c>
    </row>
    <row r="38" spans="5:23" ht="13.8" x14ac:dyDescent="0.25">
      <c r="E38"/>
      <c r="F38"/>
      <c r="N38" s="1266" t="s">
        <v>4159</v>
      </c>
      <c r="O38" s="1265">
        <v>-32.620000000000005</v>
      </c>
      <c r="V38" s="1264" t="s">
        <v>1777</v>
      </c>
      <c r="W38" s="1265">
        <v>-62.89</v>
      </c>
    </row>
    <row r="39" spans="5:23" ht="13.8" x14ac:dyDescent="0.25">
      <c r="E39"/>
      <c r="F39"/>
      <c r="N39" s="1266" t="s">
        <v>4154</v>
      </c>
      <c r="O39" s="1265">
        <v>37.729999999999997</v>
      </c>
      <c r="V39" s="1264" t="s">
        <v>3211</v>
      </c>
      <c r="W39" s="1265">
        <v>-67.789999999999992</v>
      </c>
    </row>
    <row r="40" spans="5:23" ht="13.8" x14ac:dyDescent="0.25">
      <c r="E40"/>
      <c r="F40"/>
      <c r="N40" s="1266" t="s">
        <v>1759</v>
      </c>
      <c r="O40" s="1265">
        <v>88.024000000000015</v>
      </c>
      <c r="V40" s="1264" t="s">
        <v>75</v>
      </c>
      <c r="W40" s="1265">
        <v>-76.100000000000009</v>
      </c>
    </row>
    <row r="41" spans="5:23" ht="13.8" x14ac:dyDescent="0.25">
      <c r="E41"/>
      <c r="F41"/>
      <c r="N41" s="1266" t="s">
        <v>3802</v>
      </c>
      <c r="O41" s="1265">
        <v>21.23</v>
      </c>
      <c r="V41" s="1264" t="s">
        <v>392</v>
      </c>
      <c r="W41" s="1265">
        <v>-94.379999999999967</v>
      </c>
    </row>
    <row r="42" spans="5:23" ht="13.8" x14ac:dyDescent="0.25">
      <c r="E42"/>
      <c r="F42"/>
      <c r="N42" s="1266" t="s">
        <v>3569</v>
      </c>
      <c r="O42" s="1265">
        <v>49.19</v>
      </c>
      <c r="V42" s="1264" t="s">
        <v>3210</v>
      </c>
      <c r="W42" s="1265">
        <v>-100</v>
      </c>
    </row>
    <row r="43" spans="5:23" ht="13.8" x14ac:dyDescent="0.25">
      <c r="E43"/>
      <c r="F43"/>
      <c r="N43" s="1266" t="s">
        <v>1777</v>
      </c>
      <c r="O43" s="1265">
        <v>-62.89</v>
      </c>
      <c r="V43" s="1264" t="s">
        <v>1715</v>
      </c>
      <c r="W43" s="1265">
        <v>-128.77000000000001</v>
      </c>
    </row>
    <row r="44" spans="5:23" ht="13.8" x14ac:dyDescent="0.25">
      <c r="E44"/>
      <c r="F44"/>
      <c r="N44" s="1266" t="s">
        <v>3333</v>
      </c>
      <c r="O44" s="1265">
        <v>2.0699999999999998</v>
      </c>
      <c r="V44" s="1264" t="s">
        <v>411</v>
      </c>
      <c r="W44" s="1265">
        <v>-215.75</v>
      </c>
    </row>
    <row r="45" spans="5:23" ht="13.8" x14ac:dyDescent="0.25">
      <c r="E45"/>
      <c r="F45"/>
      <c r="N45" s="1266" t="s">
        <v>3566</v>
      </c>
      <c r="O45" s="1265">
        <v>16.360000000000042</v>
      </c>
      <c r="V45" s="1264" t="s">
        <v>3393</v>
      </c>
      <c r="W45" s="1265">
        <v>-435.7</v>
      </c>
    </row>
    <row r="46" spans="5:23" ht="13.8" x14ac:dyDescent="0.25">
      <c r="E46"/>
      <c r="F46"/>
      <c r="N46" s="1266" t="s">
        <v>3567</v>
      </c>
      <c r="O46" s="1265">
        <v>266.67</v>
      </c>
      <c r="V46" s="1264" t="s">
        <v>3791</v>
      </c>
      <c r="W46" s="1265">
        <v>-445.83000000000004</v>
      </c>
    </row>
    <row r="47" spans="5:23" ht="13.8" x14ac:dyDescent="0.25">
      <c r="E47"/>
      <c r="F47"/>
      <c r="N47" s="1266" t="s">
        <v>392</v>
      </c>
      <c r="O47" s="1265">
        <v>-94.379999999999967</v>
      </c>
      <c r="V47" s="1264" t="s">
        <v>1555</v>
      </c>
      <c r="W47" s="1265">
        <v>-621.2299999999999</v>
      </c>
    </row>
    <row r="48" spans="5:23" ht="13.8" x14ac:dyDescent="0.25">
      <c r="E48"/>
      <c r="F48"/>
      <c r="N48" s="1266" t="s">
        <v>2331</v>
      </c>
      <c r="O48" s="1265">
        <v>2.0099999999999998</v>
      </c>
      <c r="V48" s="1264" t="s">
        <v>267</v>
      </c>
      <c r="W48" s="1265">
        <v>540.82715000000121</v>
      </c>
    </row>
    <row r="49" spans="5:23" ht="13.8" x14ac:dyDescent="0.25">
      <c r="E49"/>
      <c r="F49"/>
      <c r="N49" s="1264" t="s">
        <v>267</v>
      </c>
      <c r="O49" s="1265">
        <v>540.82715000000121</v>
      </c>
      <c r="V49"/>
      <c r="W49"/>
    </row>
    <row r="50" spans="5:23" ht="13.8" x14ac:dyDescent="0.25">
      <c r="E50"/>
      <c r="F50"/>
      <c r="N50"/>
      <c r="O50"/>
      <c r="V50"/>
      <c r="W50"/>
    </row>
    <row r="51" spans="5:23" ht="13.8" x14ac:dyDescent="0.25">
      <c r="E51"/>
      <c r="F51"/>
      <c r="N51"/>
      <c r="O51"/>
      <c r="V51"/>
      <c r="W51"/>
    </row>
    <row r="52" spans="5:23" ht="13.8" x14ac:dyDescent="0.25">
      <c r="E52"/>
      <c r="F52"/>
      <c r="N52"/>
      <c r="O52"/>
      <c r="V52"/>
      <c r="W52"/>
    </row>
    <row r="53" spans="5:23" ht="13.8" x14ac:dyDescent="0.25">
      <c r="E53"/>
      <c r="F53"/>
      <c r="N53"/>
      <c r="O53"/>
      <c r="V53"/>
      <c r="W53"/>
    </row>
    <row r="54" spans="5:23" ht="13.8" x14ac:dyDescent="0.25">
      <c r="E54"/>
      <c r="F54"/>
      <c r="N54"/>
      <c r="O54"/>
      <c r="V54"/>
      <c r="W54"/>
    </row>
    <row r="55" spans="5:23" ht="13.8" x14ac:dyDescent="0.25">
      <c r="E55"/>
      <c r="F55"/>
      <c r="N55"/>
      <c r="O55"/>
      <c r="V55"/>
      <c r="W55"/>
    </row>
    <row r="56" spans="5:23" ht="13.8" x14ac:dyDescent="0.25">
      <c r="E56"/>
      <c r="F56"/>
      <c r="N56"/>
      <c r="O56"/>
      <c r="V56"/>
      <c r="W56"/>
    </row>
    <row r="57" spans="5:23" ht="13.8" x14ac:dyDescent="0.25">
      <c r="E57"/>
      <c r="F57"/>
      <c r="N57"/>
      <c r="O57"/>
      <c r="V57"/>
      <c r="W57"/>
    </row>
    <row r="58" spans="5:23" ht="13.8" x14ac:dyDescent="0.25">
      <c r="E58"/>
      <c r="F58"/>
      <c r="N58"/>
      <c r="O58"/>
      <c r="V58"/>
      <c r="W58"/>
    </row>
    <row r="59" spans="5:23" ht="13.8" x14ac:dyDescent="0.25">
      <c r="E59"/>
      <c r="F59"/>
      <c r="N59"/>
      <c r="O59"/>
      <c r="V59"/>
      <c r="W59"/>
    </row>
    <row r="60" spans="5:23" ht="13.8" x14ac:dyDescent="0.25">
      <c r="E60"/>
      <c r="F60"/>
      <c r="N60"/>
      <c r="O60"/>
      <c r="V60"/>
      <c r="W60"/>
    </row>
    <row r="61" spans="5:23" ht="13.8" x14ac:dyDescent="0.25">
      <c r="E61"/>
      <c r="F61"/>
      <c r="N61"/>
      <c r="O61"/>
      <c r="V61"/>
      <c r="W61"/>
    </row>
    <row r="62" spans="5:23" ht="13.8" x14ac:dyDescent="0.25">
      <c r="E62"/>
      <c r="F62"/>
      <c r="N62"/>
      <c r="O62"/>
      <c r="V62"/>
      <c r="W62"/>
    </row>
    <row r="63" spans="5:23" ht="13.8" x14ac:dyDescent="0.25">
      <c r="E63"/>
      <c r="F63"/>
      <c r="N63"/>
      <c r="O63"/>
      <c r="V63"/>
      <c r="W63"/>
    </row>
    <row r="64" spans="5:23" ht="13.8" x14ac:dyDescent="0.25">
      <c r="E64"/>
      <c r="F64"/>
      <c r="N64"/>
      <c r="O64"/>
      <c r="V64"/>
      <c r="W64"/>
    </row>
    <row r="65" spans="5:23" ht="13.8" x14ac:dyDescent="0.25">
      <c r="E65"/>
      <c r="F65"/>
      <c r="N65"/>
      <c r="O65"/>
      <c r="V65"/>
      <c r="W65"/>
    </row>
    <row r="66" spans="5:23" ht="13.8" x14ac:dyDescent="0.25">
      <c r="E66"/>
      <c r="F66"/>
      <c r="N66"/>
      <c r="O66"/>
      <c r="V66"/>
      <c r="W66"/>
    </row>
    <row r="67" spans="5:23" ht="13.8" x14ac:dyDescent="0.25">
      <c r="E67"/>
      <c r="F67"/>
      <c r="N67"/>
      <c r="O67"/>
      <c r="V67"/>
      <c r="W67"/>
    </row>
    <row r="68" spans="5:23" ht="13.8" x14ac:dyDescent="0.25">
      <c r="E68"/>
      <c r="F68"/>
      <c r="N68"/>
      <c r="O68"/>
      <c r="V68"/>
      <c r="W68"/>
    </row>
    <row r="69" spans="5:23" ht="13.8" x14ac:dyDescent="0.25">
      <c r="E69"/>
      <c r="F69"/>
      <c r="N69"/>
      <c r="O69"/>
      <c r="V69"/>
      <c r="W69"/>
    </row>
    <row r="70" spans="5:23" ht="13.8" x14ac:dyDescent="0.25">
      <c r="E70"/>
      <c r="F70"/>
      <c r="N70"/>
      <c r="O70"/>
      <c r="V70"/>
      <c r="W70"/>
    </row>
    <row r="71" spans="5:23" ht="13.8" x14ac:dyDescent="0.25">
      <c r="E71"/>
      <c r="F71"/>
      <c r="N71"/>
      <c r="O71"/>
      <c r="V71"/>
      <c r="W71"/>
    </row>
    <row r="72" spans="5:23" ht="13.8" x14ac:dyDescent="0.25">
      <c r="E72"/>
      <c r="F72"/>
      <c r="N72"/>
      <c r="O72"/>
      <c r="V72"/>
      <c r="W72"/>
    </row>
    <row r="73" spans="5:23" ht="13.8" x14ac:dyDescent="0.25">
      <c r="E73"/>
      <c r="F73"/>
      <c r="N73"/>
      <c r="O73"/>
      <c r="V73"/>
      <c r="W73"/>
    </row>
    <row r="74" spans="5:23" ht="13.8" x14ac:dyDescent="0.25">
      <c r="E74"/>
      <c r="F74"/>
      <c r="N74"/>
      <c r="O74"/>
      <c r="V74"/>
      <c r="W74"/>
    </row>
    <row r="75" spans="5:23" ht="13.8" x14ac:dyDescent="0.25">
      <c r="E75"/>
      <c r="F75"/>
      <c r="N75"/>
      <c r="O75"/>
      <c r="V75"/>
      <c r="W75"/>
    </row>
    <row r="76" spans="5:23" ht="13.8" x14ac:dyDescent="0.25">
      <c r="E76"/>
      <c r="F76"/>
      <c r="N76"/>
      <c r="O76"/>
      <c r="V76"/>
      <c r="W76"/>
    </row>
    <row r="77" spans="5:23" ht="13.8" x14ac:dyDescent="0.25">
      <c r="E77"/>
      <c r="F77"/>
      <c r="N77"/>
      <c r="O77"/>
      <c r="V77"/>
      <c r="W77"/>
    </row>
    <row r="78" spans="5:23" ht="13.8" x14ac:dyDescent="0.25">
      <c r="E78"/>
      <c r="F78"/>
      <c r="N78"/>
      <c r="O78"/>
      <c r="V78"/>
      <c r="W78"/>
    </row>
    <row r="79" spans="5:23" ht="13.8" x14ac:dyDescent="0.25">
      <c r="E79"/>
      <c r="F79"/>
      <c r="N79"/>
      <c r="O79"/>
      <c r="V79"/>
      <c r="W79"/>
    </row>
    <row r="80" spans="5:23" ht="13.8" x14ac:dyDescent="0.25">
      <c r="E80"/>
      <c r="F80"/>
      <c r="N80"/>
      <c r="O80"/>
      <c r="V80"/>
      <c r="W80"/>
    </row>
    <row r="81" spans="5:23" ht="13.8" x14ac:dyDescent="0.25">
      <c r="E81"/>
      <c r="F81"/>
      <c r="N81"/>
      <c r="O81"/>
      <c r="V81"/>
      <c r="W81"/>
    </row>
    <row r="82" spans="5:23" ht="13.8" x14ac:dyDescent="0.25">
      <c r="E82"/>
      <c r="F82"/>
      <c r="N82"/>
      <c r="O82"/>
      <c r="V82"/>
      <c r="W82"/>
    </row>
    <row r="83" spans="5:23" ht="13.8" x14ac:dyDescent="0.25">
      <c r="E83"/>
      <c r="F83"/>
      <c r="N83"/>
      <c r="O83"/>
      <c r="V83"/>
      <c r="W83"/>
    </row>
    <row r="84" spans="5:23" ht="13.8" x14ac:dyDescent="0.25">
      <c r="E84"/>
      <c r="F84"/>
      <c r="N84"/>
      <c r="O84"/>
      <c r="V84"/>
      <c r="W84"/>
    </row>
    <row r="85" spans="5:23" ht="13.8" x14ac:dyDescent="0.25">
      <c r="E85"/>
      <c r="F85"/>
      <c r="N85"/>
      <c r="O85"/>
      <c r="V85"/>
      <c r="W85"/>
    </row>
    <row r="86" spans="5:23" ht="13.8" x14ac:dyDescent="0.25">
      <c r="E86"/>
      <c r="F86"/>
      <c r="N86"/>
      <c r="O86"/>
      <c r="V86"/>
      <c r="W86"/>
    </row>
    <row r="87" spans="5:23" ht="13.8" x14ac:dyDescent="0.25">
      <c r="E87"/>
      <c r="F87"/>
      <c r="N87"/>
      <c r="O87"/>
      <c r="V87"/>
      <c r="W87"/>
    </row>
    <row r="88" spans="5:23" ht="13.8" x14ac:dyDescent="0.25">
      <c r="E88"/>
      <c r="F88"/>
      <c r="N88"/>
      <c r="O88"/>
      <c r="V88"/>
      <c r="W88"/>
    </row>
    <row r="89" spans="5:23" ht="13.8" x14ac:dyDescent="0.25">
      <c r="E89"/>
      <c r="F89"/>
      <c r="N89"/>
      <c r="O89"/>
      <c r="V89"/>
      <c r="W89"/>
    </row>
    <row r="90" spans="5:23" ht="13.8" x14ac:dyDescent="0.25">
      <c r="E90"/>
      <c r="F90"/>
      <c r="N90"/>
      <c r="O90"/>
      <c r="V90"/>
      <c r="W90"/>
    </row>
    <row r="91" spans="5:23" ht="13.8" x14ac:dyDescent="0.25">
      <c r="E91"/>
      <c r="F91"/>
      <c r="N91"/>
      <c r="O91"/>
      <c r="V91"/>
      <c r="W91"/>
    </row>
    <row r="92" spans="5:23" ht="13.8" x14ac:dyDescent="0.25">
      <c r="E92"/>
      <c r="F92"/>
      <c r="N92"/>
      <c r="O92"/>
      <c r="V92"/>
      <c r="W92"/>
    </row>
    <row r="93" spans="5:23" ht="13.8" x14ac:dyDescent="0.25">
      <c r="E93"/>
      <c r="F93"/>
      <c r="N93"/>
      <c r="O93"/>
      <c r="V93"/>
      <c r="W93"/>
    </row>
    <row r="94" spans="5:23" ht="13.8" x14ac:dyDescent="0.25">
      <c r="E94"/>
      <c r="F94"/>
      <c r="N94"/>
      <c r="O94"/>
    </row>
    <row r="95" spans="5:23" ht="13.8" x14ac:dyDescent="0.25">
      <c r="E95"/>
      <c r="F95"/>
      <c r="N95"/>
      <c r="O95"/>
    </row>
    <row r="96" spans="5:23" ht="13.8" x14ac:dyDescent="0.25">
      <c r="E96"/>
      <c r="F96"/>
      <c r="N96"/>
      <c r="O96"/>
    </row>
    <row r="97" spans="5:15" ht="13.8" x14ac:dyDescent="0.25">
      <c r="E97"/>
      <c r="F97"/>
      <c r="N97"/>
      <c r="O97"/>
    </row>
    <row r="98" spans="5:15" ht="13.8" x14ac:dyDescent="0.25">
      <c r="E98"/>
      <c r="F98"/>
      <c r="N98"/>
      <c r="O98"/>
    </row>
    <row r="99" spans="5:15" ht="13.8" x14ac:dyDescent="0.25">
      <c r="E99"/>
      <c r="F99"/>
      <c r="N99"/>
      <c r="O99"/>
    </row>
    <row r="100" spans="5:15" ht="13.8" x14ac:dyDescent="0.25">
      <c r="E100"/>
      <c r="F100"/>
      <c r="N100"/>
      <c r="O100"/>
    </row>
    <row r="101" spans="5:15" ht="13.8" x14ac:dyDescent="0.25">
      <c r="E101"/>
      <c r="F101"/>
      <c r="N101"/>
      <c r="O101"/>
    </row>
    <row r="102" spans="5:15" ht="13.8" x14ac:dyDescent="0.25">
      <c r="E102"/>
      <c r="F102"/>
      <c r="N102"/>
      <c r="O102"/>
    </row>
    <row r="103" spans="5:15" ht="13.8" x14ac:dyDescent="0.25">
      <c r="E103"/>
      <c r="F103"/>
      <c r="N103"/>
      <c r="O103"/>
    </row>
    <row r="104" spans="5:15" ht="13.8" x14ac:dyDescent="0.25">
      <c r="E104"/>
      <c r="F104"/>
      <c r="N104"/>
      <c r="O104"/>
    </row>
    <row r="105" spans="5:15" ht="13.8" x14ac:dyDescent="0.25">
      <c r="E105"/>
      <c r="F105"/>
      <c r="N105"/>
      <c r="O105"/>
    </row>
    <row r="106" spans="5:15" ht="13.8" x14ac:dyDescent="0.25">
      <c r="E106"/>
      <c r="F106"/>
      <c r="N106"/>
      <c r="O106"/>
    </row>
    <row r="107" spans="5:15" ht="13.8" x14ac:dyDescent="0.25">
      <c r="E107"/>
      <c r="F107"/>
      <c r="N107"/>
      <c r="O107"/>
    </row>
    <row r="108" spans="5:15" ht="13.8" x14ac:dyDescent="0.25">
      <c r="E108"/>
      <c r="F108"/>
      <c r="N108"/>
      <c r="O108"/>
    </row>
    <row r="109" spans="5:15" ht="13.8" x14ac:dyDescent="0.25">
      <c r="E109"/>
      <c r="F109"/>
      <c r="N109"/>
      <c r="O109"/>
    </row>
    <row r="110" spans="5:15" ht="13.8" x14ac:dyDescent="0.25">
      <c r="E110"/>
      <c r="F110"/>
      <c r="N110"/>
      <c r="O110"/>
    </row>
    <row r="111" spans="5:15" ht="13.8" x14ac:dyDescent="0.25">
      <c r="E111"/>
      <c r="F111"/>
      <c r="N111"/>
      <c r="O111"/>
    </row>
    <row r="112" spans="5:15" ht="13.8" x14ac:dyDescent="0.25">
      <c r="E112"/>
      <c r="F112"/>
      <c r="N112"/>
      <c r="O112"/>
    </row>
    <row r="113" spans="5:15" ht="13.8" x14ac:dyDescent="0.25">
      <c r="E113"/>
      <c r="F113"/>
      <c r="N113"/>
      <c r="O113"/>
    </row>
    <row r="114" spans="5:15" ht="13.8" x14ac:dyDescent="0.25">
      <c r="E114"/>
      <c r="F114"/>
      <c r="N114"/>
      <c r="O114"/>
    </row>
    <row r="115" spans="5:15" ht="13.8" x14ac:dyDescent="0.25">
      <c r="E115"/>
      <c r="F115"/>
      <c r="N115"/>
      <c r="O115"/>
    </row>
    <row r="116" spans="5:15" ht="13.8" x14ac:dyDescent="0.25">
      <c r="E116"/>
      <c r="F116"/>
      <c r="N116"/>
      <c r="O116"/>
    </row>
    <row r="117" spans="5:15" ht="13.8" x14ac:dyDescent="0.25">
      <c r="E117"/>
      <c r="F117"/>
      <c r="N117"/>
      <c r="O117"/>
    </row>
    <row r="118" spans="5:15" ht="13.8" x14ac:dyDescent="0.25">
      <c r="E118"/>
      <c r="F118"/>
      <c r="N118"/>
      <c r="O118"/>
    </row>
    <row r="119" spans="5:15" ht="13.8" x14ac:dyDescent="0.25">
      <c r="E119"/>
      <c r="F119"/>
      <c r="N119"/>
      <c r="O119"/>
    </row>
    <row r="120" spans="5:15" ht="13.8" x14ac:dyDescent="0.25">
      <c r="E120"/>
      <c r="F120"/>
      <c r="N120"/>
      <c r="O120"/>
    </row>
    <row r="121" spans="5:15" ht="13.8" x14ac:dyDescent="0.25">
      <c r="E121"/>
      <c r="F121"/>
      <c r="N121"/>
      <c r="O121"/>
    </row>
    <row r="122" spans="5:15" ht="13.8" x14ac:dyDescent="0.25">
      <c r="E122"/>
      <c r="F122"/>
      <c r="N122"/>
      <c r="O122"/>
    </row>
    <row r="123" spans="5:15" ht="13.8" x14ac:dyDescent="0.25">
      <c r="E123"/>
      <c r="F123"/>
      <c r="N123"/>
      <c r="O123"/>
    </row>
    <row r="124" spans="5:15" ht="13.8" x14ac:dyDescent="0.25">
      <c r="E124"/>
      <c r="F124"/>
      <c r="N124"/>
      <c r="O124"/>
    </row>
    <row r="125" spans="5:15" ht="13.8" x14ac:dyDescent="0.25">
      <c r="E125"/>
      <c r="F125"/>
      <c r="N125"/>
      <c r="O125"/>
    </row>
    <row r="126" spans="5:15" ht="13.8" x14ac:dyDescent="0.25">
      <c r="E126"/>
      <c r="F126"/>
      <c r="N126"/>
      <c r="O126"/>
    </row>
    <row r="127" spans="5:15" ht="13.8" x14ac:dyDescent="0.25">
      <c r="E127"/>
      <c r="F127"/>
      <c r="N127"/>
      <c r="O127"/>
    </row>
    <row r="128" spans="5:15" ht="13.8" x14ac:dyDescent="0.25">
      <c r="E128"/>
      <c r="F128"/>
      <c r="N128"/>
      <c r="O128"/>
    </row>
    <row r="129" spans="5:15" ht="13.8" x14ac:dyDescent="0.25">
      <c r="E129"/>
      <c r="F129"/>
      <c r="N129"/>
      <c r="O129"/>
    </row>
    <row r="130" spans="5:15" ht="13.8" x14ac:dyDescent="0.25">
      <c r="E130"/>
      <c r="F130"/>
      <c r="N130"/>
      <c r="O130"/>
    </row>
    <row r="131" spans="5:15" ht="13.8" x14ac:dyDescent="0.25">
      <c r="E131"/>
      <c r="F131"/>
      <c r="N131"/>
      <c r="O131"/>
    </row>
    <row r="132" spans="5:15" ht="13.8" x14ac:dyDescent="0.25">
      <c r="E132"/>
      <c r="F132"/>
      <c r="N132"/>
      <c r="O132"/>
    </row>
    <row r="133" spans="5:15" ht="13.8" x14ac:dyDescent="0.25">
      <c r="E133"/>
      <c r="F133"/>
      <c r="N133"/>
      <c r="O133"/>
    </row>
    <row r="134" spans="5:15" ht="13.8" x14ac:dyDescent="0.25">
      <c r="E134"/>
      <c r="F134"/>
      <c r="N134"/>
      <c r="O134"/>
    </row>
    <row r="135" spans="5:15" ht="13.8" x14ac:dyDescent="0.25">
      <c r="E135"/>
      <c r="F135"/>
      <c r="N135"/>
      <c r="O135"/>
    </row>
    <row r="136" spans="5:15" ht="13.8" x14ac:dyDescent="0.25">
      <c r="E136"/>
      <c r="F136"/>
      <c r="N136"/>
      <c r="O136"/>
    </row>
    <row r="137" spans="5:15" ht="13.8" x14ac:dyDescent="0.25">
      <c r="E137"/>
      <c r="F137"/>
      <c r="N137"/>
      <c r="O137"/>
    </row>
    <row r="138" spans="5:15" ht="13.8" x14ac:dyDescent="0.25">
      <c r="E138"/>
      <c r="F138"/>
      <c r="N138"/>
      <c r="O138"/>
    </row>
    <row r="139" spans="5:15" ht="13.8" x14ac:dyDescent="0.25">
      <c r="E139"/>
      <c r="F139"/>
      <c r="N139"/>
      <c r="O139"/>
    </row>
    <row r="140" spans="5:15" ht="13.8" x14ac:dyDescent="0.25">
      <c r="E140"/>
      <c r="F140"/>
      <c r="N140"/>
      <c r="O140"/>
    </row>
    <row r="141" spans="5:15" ht="13.8" x14ac:dyDescent="0.25">
      <c r="E141"/>
      <c r="F141"/>
      <c r="N141"/>
      <c r="O141"/>
    </row>
    <row r="142" spans="5:15" ht="13.8" x14ac:dyDescent="0.25">
      <c r="E142"/>
      <c r="F142"/>
      <c r="N142"/>
      <c r="O142"/>
    </row>
    <row r="143" spans="5:15" ht="13.8" x14ac:dyDescent="0.25">
      <c r="E143"/>
      <c r="F143"/>
      <c r="N143"/>
      <c r="O143"/>
    </row>
    <row r="144" spans="5:15" ht="13.8" x14ac:dyDescent="0.25">
      <c r="E144"/>
      <c r="F144"/>
      <c r="N144"/>
      <c r="O144"/>
    </row>
    <row r="145" spans="5:15" ht="13.8" x14ac:dyDescent="0.25">
      <c r="E145"/>
      <c r="F145"/>
      <c r="N145"/>
      <c r="O145"/>
    </row>
    <row r="146" spans="5:15" ht="13.8" x14ac:dyDescent="0.25">
      <c r="E146"/>
      <c r="F146"/>
      <c r="N146"/>
      <c r="O146"/>
    </row>
    <row r="147" spans="5:15" ht="13.8" x14ac:dyDescent="0.25">
      <c r="E147"/>
      <c r="F147"/>
      <c r="N147"/>
      <c r="O147"/>
    </row>
    <row r="148" spans="5:15" ht="13.8" x14ac:dyDescent="0.25">
      <c r="E148"/>
      <c r="F148"/>
      <c r="N148"/>
      <c r="O148"/>
    </row>
    <row r="149" spans="5:15" ht="13.8" x14ac:dyDescent="0.25">
      <c r="E149"/>
      <c r="F149"/>
      <c r="N149"/>
      <c r="O149"/>
    </row>
    <row r="150" spans="5:15" ht="13.8" x14ac:dyDescent="0.25">
      <c r="E150"/>
      <c r="F150"/>
      <c r="N150"/>
      <c r="O150"/>
    </row>
    <row r="151" spans="5:15" ht="13.8" x14ac:dyDescent="0.25">
      <c r="E151"/>
      <c r="F151"/>
      <c r="N151"/>
      <c r="O151"/>
    </row>
    <row r="152" spans="5:15" ht="13.8" x14ac:dyDescent="0.25">
      <c r="E152"/>
      <c r="F152"/>
      <c r="N152"/>
      <c r="O152"/>
    </row>
    <row r="153" spans="5:15" ht="13.8" x14ac:dyDescent="0.25">
      <c r="E153"/>
      <c r="F153"/>
      <c r="N153"/>
      <c r="O153"/>
    </row>
    <row r="154" spans="5:15" ht="13.8" x14ac:dyDescent="0.25">
      <c r="E154"/>
      <c r="F154"/>
      <c r="N154"/>
      <c r="O154"/>
    </row>
    <row r="155" spans="5:15" ht="13.8" x14ac:dyDescent="0.25">
      <c r="E155"/>
      <c r="F155"/>
      <c r="N155"/>
      <c r="O155"/>
    </row>
    <row r="156" spans="5:15" ht="13.8" x14ac:dyDescent="0.25">
      <c r="E156"/>
      <c r="F156"/>
      <c r="N156"/>
      <c r="O156"/>
    </row>
    <row r="157" spans="5:15" ht="13.8" x14ac:dyDescent="0.25">
      <c r="E157"/>
      <c r="F157"/>
      <c r="N157"/>
      <c r="O157"/>
    </row>
    <row r="158" spans="5:15" ht="13.8" x14ac:dyDescent="0.25">
      <c r="E158"/>
      <c r="F158"/>
      <c r="N158"/>
      <c r="O158"/>
    </row>
    <row r="159" spans="5:15" ht="13.8" x14ac:dyDescent="0.25">
      <c r="E159"/>
      <c r="F159"/>
      <c r="N159"/>
      <c r="O159"/>
    </row>
    <row r="160" spans="5:15" ht="13.8" x14ac:dyDescent="0.25">
      <c r="E160"/>
      <c r="F160"/>
      <c r="N160"/>
      <c r="O160"/>
    </row>
    <row r="161" spans="5:15" ht="13.8" x14ac:dyDescent="0.25">
      <c r="E161"/>
      <c r="F161"/>
      <c r="N161"/>
      <c r="O161"/>
    </row>
    <row r="162" spans="5:15" ht="13.8" x14ac:dyDescent="0.25">
      <c r="E162"/>
      <c r="F162"/>
      <c r="N162"/>
      <c r="O162"/>
    </row>
    <row r="163" spans="5:15" ht="13.8" x14ac:dyDescent="0.25">
      <c r="E163"/>
      <c r="F163"/>
      <c r="N163"/>
      <c r="O163"/>
    </row>
    <row r="164" spans="5:15" ht="13.8" x14ac:dyDescent="0.25">
      <c r="E164"/>
      <c r="F164"/>
      <c r="N164"/>
      <c r="O164"/>
    </row>
    <row r="165" spans="5:15" ht="13.8" x14ac:dyDescent="0.25">
      <c r="E165"/>
      <c r="F165"/>
      <c r="N165"/>
      <c r="O165"/>
    </row>
    <row r="166" spans="5:15" ht="13.8" x14ac:dyDescent="0.25">
      <c r="E166"/>
      <c r="F166"/>
      <c r="N166"/>
      <c r="O166"/>
    </row>
    <row r="167" spans="5:15" ht="13.8" x14ac:dyDescent="0.25">
      <c r="E167"/>
      <c r="F167"/>
      <c r="N167"/>
      <c r="O167"/>
    </row>
    <row r="168" spans="5:15" ht="13.8" x14ac:dyDescent="0.25">
      <c r="E168"/>
      <c r="F168"/>
      <c r="N168"/>
      <c r="O168"/>
    </row>
    <row r="169" spans="5:15" ht="13.8" x14ac:dyDescent="0.25">
      <c r="E169"/>
      <c r="F169"/>
      <c r="N169"/>
      <c r="O169"/>
    </row>
    <row r="170" spans="5:15" ht="13.8" x14ac:dyDescent="0.25">
      <c r="E170"/>
      <c r="F170"/>
      <c r="N170"/>
      <c r="O170"/>
    </row>
    <row r="171" spans="5:15" ht="15" customHeight="1" x14ac:dyDescent="0.25">
      <c r="E171"/>
      <c r="F171"/>
      <c r="N171"/>
      <c r="O171"/>
    </row>
    <row r="172" spans="5:15" ht="15" customHeight="1" x14ac:dyDescent="0.25">
      <c r="E172"/>
      <c r="F172"/>
      <c r="N172"/>
      <c r="O172"/>
    </row>
    <row r="173" spans="5:15" ht="15" customHeight="1" x14ac:dyDescent="0.25">
      <c r="E173"/>
      <c r="F173"/>
      <c r="N173"/>
      <c r="O173"/>
    </row>
    <row r="174" spans="5:15" ht="15" customHeight="1" x14ac:dyDescent="0.25">
      <c r="E174"/>
      <c r="F174"/>
      <c r="N174"/>
      <c r="O174"/>
    </row>
    <row r="175" spans="5:15" ht="15" customHeight="1" x14ac:dyDescent="0.25">
      <c r="E175"/>
      <c r="F175"/>
      <c r="N175"/>
      <c r="O175"/>
    </row>
    <row r="176" spans="5:15" ht="15" customHeight="1" x14ac:dyDescent="0.25">
      <c r="E176"/>
      <c r="F176"/>
      <c r="N176"/>
      <c r="O176"/>
    </row>
    <row r="177" spans="5:15" ht="15" customHeight="1" x14ac:dyDescent="0.25">
      <c r="E177"/>
      <c r="F177"/>
      <c r="N177"/>
      <c r="O177"/>
    </row>
    <row r="178" spans="5:15" ht="15" customHeight="1" x14ac:dyDescent="0.25">
      <c r="E178"/>
      <c r="F178"/>
      <c r="N178"/>
      <c r="O178"/>
    </row>
    <row r="179" spans="5:15" ht="15" customHeight="1" x14ac:dyDescent="0.25">
      <c r="E179"/>
      <c r="F179"/>
      <c r="N179"/>
      <c r="O179"/>
    </row>
    <row r="180" spans="5:15" ht="15" customHeight="1" x14ac:dyDescent="0.25">
      <c r="E180"/>
      <c r="F180"/>
      <c r="N180"/>
      <c r="O180"/>
    </row>
    <row r="181" spans="5:15" ht="15" customHeight="1" x14ac:dyDescent="0.25">
      <c r="E181"/>
      <c r="F181"/>
      <c r="N181"/>
      <c r="O181"/>
    </row>
    <row r="182" spans="5:15" ht="15" customHeight="1" x14ac:dyDescent="0.25">
      <c r="E182"/>
      <c r="F182"/>
      <c r="N182"/>
      <c r="O182"/>
    </row>
    <row r="183" spans="5:15" ht="15" customHeight="1" x14ac:dyDescent="0.25">
      <c r="E183"/>
      <c r="F183"/>
      <c r="N183"/>
      <c r="O183"/>
    </row>
    <row r="184" spans="5:15" ht="15" customHeight="1" x14ac:dyDescent="0.25">
      <c r="E184"/>
      <c r="F184"/>
      <c r="N184"/>
      <c r="O184"/>
    </row>
    <row r="185" spans="5:15" ht="15" customHeight="1" x14ac:dyDescent="0.25">
      <c r="E185"/>
      <c r="F185"/>
      <c r="N185"/>
      <c r="O185"/>
    </row>
    <row r="186" spans="5:15" ht="15" customHeight="1" x14ac:dyDescent="0.25">
      <c r="E186"/>
      <c r="F186"/>
      <c r="N186"/>
      <c r="O186"/>
    </row>
    <row r="187" spans="5:15" ht="15" customHeight="1" x14ac:dyDescent="0.25">
      <c r="E187"/>
      <c r="F187"/>
      <c r="N187"/>
      <c r="O187"/>
    </row>
    <row r="188" spans="5:15" ht="15" customHeight="1" x14ac:dyDescent="0.25">
      <c r="E188"/>
      <c r="F188"/>
      <c r="N188"/>
      <c r="O188"/>
    </row>
    <row r="189" spans="5:15" ht="15" customHeight="1" x14ac:dyDescent="0.25">
      <c r="E189"/>
      <c r="F189"/>
      <c r="N189"/>
      <c r="O189"/>
    </row>
    <row r="190" spans="5:15" ht="15" customHeight="1" x14ac:dyDescent="0.25">
      <c r="E190"/>
      <c r="F190"/>
      <c r="N190"/>
      <c r="O190"/>
    </row>
    <row r="191" spans="5:15" ht="15" customHeight="1" x14ac:dyDescent="0.25">
      <c r="E191"/>
      <c r="F191"/>
      <c r="N191"/>
      <c r="O191"/>
    </row>
    <row r="192" spans="5:15" ht="15" customHeight="1" x14ac:dyDescent="0.25">
      <c r="E192"/>
      <c r="F192"/>
      <c r="N192"/>
      <c r="O192"/>
    </row>
    <row r="193" spans="5:15" ht="15" customHeight="1" x14ac:dyDescent="0.25">
      <c r="E193"/>
      <c r="F193"/>
      <c r="N193"/>
      <c r="O193"/>
    </row>
    <row r="194" spans="5:15" ht="15" customHeight="1" x14ac:dyDescent="0.25">
      <c r="E194"/>
      <c r="F194"/>
      <c r="N194"/>
      <c r="O194"/>
    </row>
    <row r="195" spans="5:15" ht="15" customHeight="1" x14ac:dyDescent="0.25">
      <c r="E195"/>
      <c r="F195"/>
      <c r="N195"/>
      <c r="O195"/>
    </row>
    <row r="196" spans="5:15" ht="15" customHeight="1" x14ac:dyDescent="0.25">
      <c r="E196"/>
      <c r="F196"/>
      <c r="N196"/>
      <c r="O196"/>
    </row>
    <row r="197" spans="5:15" ht="15" customHeight="1" x14ac:dyDescent="0.25">
      <c r="E197"/>
      <c r="F197"/>
      <c r="N197"/>
      <c r="O197"/>
    </row>
    <row r="198" spans="5:15" ht="15" customHeight="1" x14ac:dyDescent="0.25">
      <c r="E198"/>
      <c r="F198"/>
      <c r="N198"/>
      <c r="O198"/>
    </row>
    <row r="199" spans="5:15" ht="15" customHeight="1" x14ac:dyDescent="0.25">
      <c r="E199"/>
      <c r="F199"/>
      <c r="N199"/>
      <c r="O199"/>
    </row>
    <row r="200" spans="5:15" ht="15" customHeight="1" x14ac:dyDescent="0.25">
      <c r="E200"/>
      <c r="F200"/>
      <c r="N200"/>
      <c r="O200"/>
    </row>
    <row r="201" spans="5:15" ht="15" customHeight="1" x14ac:dyDescent="0.25">
      <c r="E201"/>
      <c r="F201"/>
      <c r="N201"/>
      <c r="O201"/>
    </row>
    <row r="202" spans="5:15" ht="15" customHeight="1" x14ac:dyDescent="0.25">
      <c r="E202"/>
      <c r="F202"/>
      <c r="N202"/>
      <c r="O202"/>
    </row>
    <row r="203" spans="5:15" ht="15" customHeight="1" x14ac:dyDescent="0.25">
      <c r="E203"/>
      <c r="F203"/>
      <c r="N203"/>
      <c r="O203"/>
    </row>
    <row r="204" spans="5:15" ht="15" customHeight="1" x14ac:dyDescent="0.25">
      <c r="E204"/>
      <c r="F204"/>
      <c r="N204"/>
      <c r="O204"/>
    </row>
    <row r="205" spans="5:15" ht="15" customHeight="1" x14ac:dyDescent="0.25">
      <c r="E205"/>
      <c r="F205"/>
      <c r="N205"/>
      <c r="O205"/>
    </row>
    <row r="206" spans="5:15" ht="15" customHeight="1" x14ac:dyDescent="0.25">
      <c r="E206"/>
      <c r="F206"/>
      <c r="N206"/>
      <c r="O206"/>
    </row>
    <row r="207" spans="5:15" ht="15" customHeight="1" x14ac:dyDescent="0.25">
      <c r="E207"/>
      <c r="F207"/>
      <c r="N207"/>
      <c r="O207"/>
    </row>
    <row r="208" spans="5:15" ht="15" customHeight="1" x14ac:dyDescent="0.25">
      <c r="E208"/>
      <c r="F208"/>
      <c r="N208"/>
      <c r="O208"/>
    </row>
    <row r="209" spans="5:15" ht="15" customHeight="1" x14ac:dyDescent="0.25">
      <c r="E209"/>
      <c r="F209"/>
      <c r="N209"/>
      <c r="O209"/>
    </row>
    <row r="210" spans="5:15" ht="15" customHeight="1" x14ac:dyDescent="0.25">
      <c r="E210"/>
      <c r="F210"/>
      <c r="N210"/>
      <c r="O210"/>
    </row>
    <row r="211" spans="5:15" ht="15" customHeight="1" x14ac:dyDescent="0.25">
      <c r="E211"/>
      <c r="F211"/>
      <c r="N211"/>
      <c r="O211"/>
    </row>
    <row r="212" spans="5:15" ht="15" customHeight="1" x14ac:dyDescent="0.25">
      <c r="E212"/>
      <c r="F212"/>
      <c r="N212"/>
      <c r="O212"/>
    </row>
    <row r="213" spans="5:15" ht="15" customHeight="1" x14ac:dyDescent="0.25">
      <c r="E213"/>
      <c r="F213"/>
      <c r="N213"/>
      <c r="O213"/>
    </row>
    <row r="214" spans="5:15" ht="15" customHeight="1" x14ac:dyDescent="0.25">
      <c r="E214"/>
      <c r="F214"/>
      <c r="N214"/>
      <c r="O214"/>
    </row>
    <row r="215" spans="5:15" ht="15" customHeight="1" x14ac:dyDescent="0.25">
      <c r="E215"/>
      <c r="F215"/>
      <c r="N215"/>
      <c r="O215"/>
    </row>
    <row r="216" spans="5:15" ht="15" customHeight="1" x14ac:dyDescent="0.25">
      <c r="E216"/>
      <c r="F216"/>
      <c r="N216"/>
      <c r="O216"/>
    </row>
    <row r="217" spans="5:15" ht="15" customHeight="1" x14ac:dyDescent="0.25">
      <c r="E217"/>
      <c r="F217"/>
      <c r="N217"/>
      <c r="O217"/>
    </row>
    <row r="218" spans="5:15" ht="15" customHeight="1" x14ac:dyDescent="0.25">
      <c r="E218"/>
      <c r="F218"/>
      <c r="N218"/>
      <c r="O218"/>
    </row>
    <row r="219" spans="5:15" ht="15" customHeight="1" x14ac:dyDescent="0.25">
      <c r="E219"/>
      <c r="F219"/>
      <c r="N219"/>
      <c r="O219"/>
    </row>
    <row r="220" spans="5:15" ht="15" customHeight="1" x14ac:dyDescent="0.25">
      <c r="E220"/>
      <c r="F220"/>
      <c r="N220"/>
      <c r="O220"/>
    </row>
    <row r="221" spans="5:15" ht="15" customHeight="1" x14ac:dyDescent="0.25">
      <c r="E221"/>
      <c r="F221"/>
      <c r="N221"/>
      <c r="O221"/>
    </row>
    <row r="222" spans="5:15" ht="15" customHeight="1" x14ac:dyDescent="0.25">
      <c r="E222"/>
      <c r="F222"/>
      <c r="N222"/>
      <c r="O222"/>
    </row>
    <row r="223" spans="5:15" ht="15" customHeight="1" x14ac:dyDescent="0.25">
      <c r="E223"/>
      <c r="F223"/>
      <c r="N223"/>
      <c r="O223"/>
    </row>
    <row r="224" spans="5:15" ht="15" customHeight="1" x14ac:dyDescent="0.25">
      <c r="E224"/>
      <c r="F224"/>
      <c r="N224"/>
      <c r="O224"/>
    </row>
    <row r="225" spans="5:15" ht="15" customHeight="1" x14ac:dyDescent="0.25">
      <c r="E225"/>
      <c r="F225"/>
      <c r="N225"/>
      <c r="O225"/>
    </row>
    <row r="226" spans="5:15" ht="15" customHeight="1" x14ac:dyDescent="0.25">
      <c r="E226" s="713"/>
      <c r="N226"/>
      <c r="O226"/>
    </row>
    <row r="227" spans="5:15" ht="15" customHeight="1" x14ac:dyDescent="0.25">
      <c r="E227" s="713"/>
      <c r="N227"/>
      <c r="O227"/>
    </row>
    <row r="228" spans="5:15" ht="15" customHeight="1" x14ac:dyDescent="0.25">
      <c r="E228" s="713"/>
      <c r="N228"/>
      <c r="O228"/>
    </row>
    <row r="229" spans="5:15" ht="15" customHeight="1" x14ac:dyDescent="0.25">
      <c r="E229" s="713"/>
      <c r="N229"/>
      <c r="O229"/>
    </row>
    <row r="230" spans="5:15" ht="15" customHeight="1" x14ac:dyDescent="0.25">
      <c r="E230" s="713"/>
      <c r="N230"/>
      <c r="O230"/>
    </row>
    <row r="231" spans="5:15" ht="15" customHeight="1" x14ac:dyDescent="0.25">
      <c r="E231" s="713"/>
      <c r="N231"/>
      <c r="O231"/>
    </row>
    <row r="232" spans="5:15" ht="15" customHeight="1" x14ac:dyDescent="0.25">
      <c r="E232" s="713"/>
      <c r="N232"/>
      <c r="O232"/>
    </row>
    <row r="233" spans="5:15" ht="15" customHeight="1" x14ac:dyDescent="0.25">
      <c r="E233" s="713"/>
      <c r="N233"/>
      <c r="O233"/>
    </row>
    <row r="234" spans="5:15" ht="15" customHeight="1" x14ac:dyDescent="0.25">
      <c r="E234" s="713"/>
      <c r="N234"/>
      <c r="O234"/>
    </row>
    <row r="235" spans="5:15" ht="15" customHeight="1" x14ac:dyDescent="0.25">
      <c r="E235" s="713"/>
      <c r="N235"/>
      <c r="O235"/>
    </row>
    <row r="236" spans="5:15" ht="15" customHeight="1" x14ac:dyDescent="0.25">
      <c r="E236" s="713"/>
      <c r="N236"/>
      <c r="O236"/>
    </row>
    <row r="237" spans="5:15" ht="15" customHeight="1" x14ac:dyDescent="0.25">
      <c r="E237" s="713"/>
      <c r="N237"/>
      <c r="O237"/>
    </row>
    <row r="238" spans="5:15" ht="15" customHeight="1" x14ac:dyDescent="0.25">
      <c r="E238" s="713"/>
      <c r="N238"/>
      <c r="O238"/>
    </row>
    <row r="239" spans="5:15" ht="15" customHeight="1" x14ac:dyDescent="0.25">
      <c r="E239" s="713"/>
      <c r="N239"/>
      <c r="O239"/>
    </row>
    <row r="240" spans="5:15" ht="15" customHeight="1" x14ac:dyDescent="0.25">
      <c r="E240" s="713"/>
      <c r="N240"/>
      <c r="O240"/>
    </row>
    <row r="241" spans="5:15" ht="15" customHeight="1" x14ac:dyDescent="0.25">
      <c r="E241" s="713"/>
      <c r="N241"/>
      <c r="O241"/>
    </row>
    <row r="242" spans="5:15" ht="15" customHeight="1" x14ac:dyDescent="0.25">
      <c r="E242" s="713"/>
      <c r="N242"/>
      <c r="O242"/>
    </row>
    <row r="243" spans="5:15" ht="15" customHeight="1" x14ac:dyDescent="0.25">
      <c r="E243" s="713"/>
      <c r="N243"/>
      <c r="O243"/>
    </row>
    <row r="244" spans="5:15" ht="15" customHeight="1" x14ac:dyDescent="0.25">
      <c r="E244" s="713"/>
      <c r="N244"/>
      <c r="O244"/>
    </row>
    <row r="245" spans="5:15" ht="15" customHeight="1" x14ac:dyDescent="0.25">
      <c r="E245" s="713"/>
      <c r="N245"/>
      <c r="O245"/>
    </row>
    <row r="246" spans="5:15" ht="15" customHeight="1" x14ac:dyDescent="0.25">
      <c r="E246" s="713"/>
      <c r="N246"/>
      <c r="O246"/>
    </row>
    <row r="247" spans="5:15" ht="15" customHeight="1" x14ac:dyDescent="0.25">
      <c r="E247" s="713"/>
    </row>
    <row r="248" spans="5:15" ht="15" customHeight="1" x14ac:dyDescent="0.25">
      <c r="E248" s="713"/>
    </row>
    <row r="249" spans="5:15" ht="15" customHeight="1" x14ac:dyDescent="0.25">
      <c r="E249" s="713"/>
    </row>
    <row r="250" spans="5:15" ht="15" customHeight="1" x14ac:dyDescent="0.25">
      <c r="E250" s="713"/>
    </row>
    <row r="251" spans="5:15" ht="15" customHeight="1" x14ac:dyDescent="0.25">
      <c r="E251" s="713"/>
    </row>
    <row r="252" spans="5:15" ht="15" customHeight="1" x14ac:dyDescent="0.25">
      <c r="E252" s="713"/>
    </row>
    <row r="253" spans="5:15" ht="15" customHeight="1" x14ac:dyDescent="0.25">
      <c r="E253" s="713"/>
    </row>
    <row r="254" spans="5:15" ht="15" customHeight="1" x14ac:dyDescent="0.25">
      <c r="E254" s="713"/>
    </row>
    <row r="255" spans="5:15" ht="15" customHeight="1" x14ac:dyDescent="0.25">
      <c r="E255" s="713"/>
    </row>
    <row r="256" spans="5:15" ht="15" customHeight="1" x14ac:dyDescent="0.25">
      <c r="E256" s="713"/>
    </row>
    <row r="257" spans="5:5" ht="15" customHeight="1" x14ac:dyDescent="0.25">
      <c r="E257" s="713"/>
    </row>
    <row r="258" spans="5:5" ht="15" customHeight="1" x14ac:dyDescent="0.25">
      <c r="E258" s="713"/>
    </row>
    <row r="259" spans="5:5" ht="15" customHeight="1" x14ac:dyDescent="0.25">
      <c r="E259" s="713"/>
    </row>
    <row r="260" spans="5:5" ht="15" customHeight="1" x14ac:dyDescent="0.25">
      <c r="E260" s="713"/>
    </row>
    <row r="261" spans="5:5" ht="15" customHeight="1" x14ac:dyDescent="0.25">
      <c r="E261" s="713"/>
    </row>
    <row r="262" spans="5:5" ht="15" customHeight="1" x14ac:dyDescent="0.25">
      <c r="E262" s="713"/>
    </row>
    <row r="263" spans="5:5" ht="15" customHeight="1" x14ac:dyDescent="0.25">
      <c r="E263" s="713"/>
    </row>
    <row r="264" spans="5:5" ht="15" customHeight="1" x14ac:dyDescent="0.25">
      <c r="E264" s="713"/>
    </row>
    <row r="265" spans="5:5" ht="15" customHeight="1" x14ac:dyDescent="0.25">
      <c r="E265" s="713"/>
    </row>
    <row r="266" spans="5:5" ht="15" customHeight="1" x14ac:dyDescent="0.25">
      <c r="E266" s="713"/>
    </row>
    <row r="267" spans="5:5" ht="15" customHeight="1" x14ac:dyDescent="0.25">
      <c r="E267" s="713"/>
    </row>
    <row r="268" spans="5:5" ht="15" customHeight="1" x14ac:dyDescent="0.25">
      <c r="E268" s="713"/>
    </row>
    <row r="269" spans="5:5" ht="15" customHeight="1" x14ac:dyDescent="0.25">
      <c r="E269" s="713"/>
    </row>
    <row r="270" spans="5:5" ht="15" customHeight="1" x14ac:dyDescent="0.25">
      <c r="E270" s="713"/>
    </row>
    <row r="271" spans="5:5" ht="15" customHeight="1" x14ac:dyDescent="0.25">
      <c r="E271" s="713"/>
    </row>
    <row r="272" spans="5:5" ht="15" customHeight="1" x14ac:dyDescent="0.25">
      <c r="E272" s="713"/>
    </row>
    <row r="273" spans="5:5" ht="15" customHeight="1" x14ac:dyDescent="0.25">
      <c r="E273" s="713"/>
    </row>
    <row r="274" spans="5:5" ht="15" customHeight="1" x14ac:dyDescent="0.25">
      <c r="E274" s="713"/>
    </row>
    <row r="275" spans="5:5" ht="15" customHeight="1" x14ac:dyDescent="0.25">
      <c r="E275" s="713"/>
    </row>
    <row r="276" spans="5:5" ht="15" customHeight="1" x14ac:dyDescent="0.25">
      <c r="E276" s="713"/>
    </row>
    <row r="277" spans="5:5" ht="15" customHeight="1" x14ac:dyDescent="0.25">
      <c r="E277" s="713"/>
    </row>
    <row r="278" spans="5:5" ht="15" customHeight="1" x14ac:dyDescent="0.25">
      <c r="E278" s="713"/>
    </row>
    <row r="279" spans="5:5" ht="15" customHeight="1" x14ac:dyDescent="0.25">
      <c r="E279" s="713"/>
    </row>
    <row r="280" spans="5:5" ht="15" customHeight="1" x14ac:dyDescent="0.25">
      <c r="E280" s="713"/>
    </row>
    <row r="281" spans="5:5" ht="15" customHeight="1" x14ac:dyDescent="0.25">
      <c r="E281" s="713"/>
    </row>
    <row r="282" spans="5:5" ht="15" customHeight="1" x14ac:dyDescent="0.25">
      <c r="E282" s="713"/>
    </row>
    <row r="283" spans="5:5" ht="15" customHeight="1" x14ac:dyDescent="0.25">
      <c r="E283" s="713"/>
    </row>
    <row r="284" spans="5:5" ht="15" customHeight="1" x14ac:dyDescent="0.25">
      <c r="E284" s="713"/>
    </row>
    <row r="285" spans="5:5" ht="15" customHeight="1" x14ac:dyDescent="0.25">
      <c r="E285" s="713"/>
    </row>
    <row r="286" spans="5:5" ht="15" customHeight="1" x14ac:dyDescent="0.25">
      <c r="E286" s="713"/>
    </row>
    <row r="287" spans="5:5" ht="15" customHeight="1" x14ac:dyDescent="0.25">
      <c r="E287" s="713"/>
    </row>
    <row r="288" spans="5:5" ht="15" customHeight="1" x14ac:dyDescent="0.25">
      <c r="E288" s="713"/>
    </row>
    <row r="289" spans="5:5" ht="15" customHeight="1" x14ac:dyDescent="0.25">
      <c r="E289" s="713"/>
    </row>
    <row r="290" spans="5:5" ht="15" customHeight="1" x14ac:dyDescent="0.25">
      <c r="E290" s="713"/>
    </row>
    <row r="291" spans="5:5" ht="15" customHeight="1" x14ac:dyDescent="0.25">
      <c r="E291" s="713"/>
    </row>
    <row r="292" spans="5:5" ht="15" customHeight="1" x14ac:dyDescent="0.25">
      <c r="E292" s="713"/>
    </row>
    <row r="293" spans="5:5" ht="15" customHeight="1" x14ac:dyDescent="0.25">
      <c r="E293" s="713"/>
    </row>
    <row r="294" spans="5:5" ht="15" customHeight="1" x14ac:dyDescent="0.25">
      <c r="E294" s="713"/>
    </row>
    <row r="295" spans="5:5" ht="15" customHeight="1" x14ac:dyDescent="0.25">
      <c r="E295" s="713"/>
    </row>
    <row r="296" spans="5:5" ht="15" customHeight="1" x14ac:dyDescent="0.25">
      <c r="E296" s="713"/>
    </row>
    <row r="297" spans="5:5" ht="15" customHeight="1" x14ac:dyDescent="0.25">
      <c r="E297" s="713"/>
    </row>
    <row r="298" spans="5:5" ht="15" customHeight="1" x14ac:dyDescent="0.25">
      <c r="E298" s="713"/>
    </row>
    <row r="299" spans="5:5" ht="15" customHeight="1" x14ac:dyDescent="0.25">
      <c r="E299" s="713"/>
    </row>
    <row r="300" spans="5:5" ht="15" customHeight="1" x14ac:dyDescent="0.25">
      <c r="E300" s="713"/>
    </row>
    <row r="301" spans="5:5" ht="15" customHeight="1" x14ac:dyDescent="0.25">
      <c r="E301" s="713"/>
    </row>
    <row r="302" spans="5:5" ht="15" customHeight="1" x14ac:dyDescent="0.25">
      <c r="E302" s="713"/>
    </row>
    <row r="303" spans="5:5" ht="15" customHeight="1" x14ac:dyDescent="0.25">
      <c r="E303" s="713"/>
    </row>
    <row r="304" spans="5:5" ht="15" customHeight="1" x14ac:dyDescent="0.25">
      <c r="E304" s="713"/>
    </row>
    <row r="305" spans="5:5" ht="15" customHeight="1" x14ac:dyDescent="0.25">
      <c r="E305" s="713"/>
    </row>
    <row r="306" spans="5:5" ht="15" customHeight="1" x14ac:dyDescent="0.25">
      <c r="E306" s="713"/>
    </row>
    <row r="307" spans="5:5" ht="15" customHeight="1" x14ac:dyDescent="0.25">
      <c r="E307" s="713"/>
    </row>
    <row r="308" spans="5:5" ht="15" customHeight="1" x14ac:dyDescent="0.25">
      <c r="E308" s="713"/>
    </row>
    <row r="309" spans="5:5" ht="15" customHeight="1" x14ac:dyDescent="0.25">
      <c r="E309" s="713"/>
    </row>
    <row r="310" spans="5:5" ht="15" customHeight="1" x14ac:dyDescent="0.25">
      <c r="E310" s="713"/>
    </row>
    <row r="311" spans="5:5" ht="15" customHeight="1" x14ac:dyDescent="0.25">
      <c r="E311" s="713"/>
    </row>
    <row r="312" spans="5:5" ht="15" customHeight="1" x14ac:dyDescent="0.25">
      <c r="E312" s="713"/>
    </row>
    <row r="313" spans="5:5" ht="15" customHeight="1" x14ac:dyDescent="0.25">
      <c r="E313" s="713"/>
    </row>
    <row r="314" spans="5:5" ht="15" customHeight="1" x14ac:dyDescent="0.25">
      <c r="E314" s="713"/>
    </row>
    <row r="315" spans="5:5" ht="15" customHeight="1" x14ac:dyDescent="0.25">
      <c r="E315" s="713"/>
    </row>
    <row r="316" spans="5:5" ht="15" customHeight="1" x14ac:dyDescent="0.25">
      <c r="E316" s="713"/>
    </row>
    <row r="317" spans="5:5" ht="15" customHeight="1" x14ac:dyDescent="0.25">
      <c r="E317" s="713"/>
    </row>
    <row r="318" spans="5:5" ht="15" customHeight="1" x14ac:dyDescent="0.25">
      <c r="E318" s="713"/>
    </row>
    <row r="319" spans="5:5" ht="15" customHeight="1" x14ac:dyDescent="0.25">
      <c r="E319" s="713"/>
    </row>
    <row r="320" spans="5:5" ht="15" customHeight="1" x14ac:dyDescent="0.25">
      <c r="E320" s="713"/>
    </row>
    <row r="321" spans="5:5" ht="15" customHeight="1" x14ac:dyDescent="0.25">
      <c r="E321" s="713"/>
    </row>
    <row r="322" spans="5:5" ht="15" customHeight="1" x14ac:dyDescent="0.25">
      <c r="E322" s="713"/>
    </row>
    <row r="323" spans="5:5" ht="15" customHeight="1" x14ac:dyDescent="0.25">
      <c r="E323" s="713"/>
    </row>
    <row r="324" spans="5:5" ht="15" customHeight="1" x14ac:dyDescent="0.25">
      <c r="E324" s="713"/>
    </row>
    <row r="325" spans="5:5" ht="15" customHeight="1" x14ac:dyDescent="0.25">
      <c r="E325" s="713"/>
    </row>
    <row r="326" spans="5:5" ht="15" customHeight="1" x14ac:dyDescent="0.25">
      <c r="E326" s="713"/>
    </row>
    <row r="327" spans="5:5" ht="15" customHeight="1" x14ac:dyDescent="0.25">
      <c r="E327" s="713"/>
    </row>
    <row r="328" spans="5:5" ht="15" customHeight="1" x14ac:dyDescent="0.25">
      <c r="E328" s="713"/>
    </row>
    <row r="329" spans="5:5" ht="15" customHeight="1" x14ac:dyDescent="0.25">
      <c r="E329" s="713"/>
    </row>
    <row r="330" spans="5:5" ht="15" customHeight="1" x14ac:dyDescent="0.25">
      <c r="E330" s="713"/>
    </row>
    <row r="331" spans="5:5" ht="15" customHeight="1" x14ac:dyDescent="0.25">
      <c r="E331" s="713"/>
    </row>
    <row r="332" spans="5:5" ht="15" customHeight="1" x14ac:dyDescent="0.25">
      <c r="E332" s="713"/>
    </row>
    <row r="333" spans="5:5" ht="15" customHeight="1" x14ac:dyDescent="0.25">
      <c r="E333" s="713"/>
    </row>
    <row r="334" spans="5:5" ht="15" customHeight="1" x14ac:dyDescent="0.25">
      <c r="E334" s="713"/>
    </row>
    <row r="335" spans="5:5" ht="15" customHeight="1" x14ac:dyDescent="0.25">
      <c r="E335" s="713"/>
    </row>
    <row r="336" spans="5:5" ht="15" customHeight="1" x14ac:dyDescent="0.25">
      <c r="E336" s="713"/>
    </row>
    <row r="337" spans="5:5" ht="15" customHeight="1" x14ac:dyDescent="0.25">
      <c r="E337" s="713"/>
    </row>
    <row r="338" spans="5:5" ht="15" customHeight="1" x14ac:dyDescent="0.25">
      <c r="E338" s="713"/>
    </row>
    <row r="339" spans="5:5" ht="15" customHeight="1" x14ac:dyDescent="0.25">
      <c r="E339" s="713"/>
    </row>
    <row r="340" spans="5:5" ht="15" customHeight="1" x14ac:dyDescent="0.25">
      <c r="E340" s="713"/>
    </row>
    <row r="341" spans="5:5" ht="15" customHeight="1" x14ac:dyDescent="0.25">
      <c r="E341" s="713"/>
    </row>
    <row r="342" spans="5:5" ht="15" customHeight="1" x14ac:dyDescent="0.25">
      <c r="E342" s="713"/>
    </row>
    <row r="343" spans="5:5" ht="15" customHeight="1" x14ac:dyDescent="0.25">
      <c r="E343" s="713"/>
    </row>
    <row r="344" spans="5:5" ht="15" customHeight="1" x14ac:dyDescent="0.25">
      <c r="E344" s="713"/>
    </row>
    <row r="345" spans="5:5" ht="15" customHeight="1" x14ac:dyDescent="0.25">
      <c r="E345" s="713"/>
    </row>
    <row r="346" spans="5:5" ht="15" customHeight="1" x14ac:dyDescent="0.25">
      <c r="E346" s="713"/>
    </row>
    <row r="347" spans="5:5" ht="15" customHeight="1" x14ac:dyDescent="0.25">
      <c r="E347" s="713"/>
    </row>
    <row r="348" spans="5:5" ht="15" customHeight="1" x14ac:dyDescent="0.25">
      <c r="E348" s="713"/>
    </row>
    <row r="349" spans="5:5" ht="15" customHeight="1" x14ac:dyDescent="0.25">
      <c r="E349" s="713"/>
    </row>
    <row r="350" spans="5:5" ht="15" customHeight="1" x14ac:dyDescent="0.25">
      <c r="E350" s="713"/>
    </row>
    <row r="351" spans="5:5" ht="15" customHeight="1" x14ac:dyDescent="0.25">
      <c r="E351" s="713"/>
    </row>
    <row r="352" spans="5:5" ht="15" customHeight="1" x14ac:dyDescent="0.25">
      <c r="E352" s="713"/>
    </row>
    <row r="353" spans="5:5" ht="15" customHeight="1" x14ac:dyDescent="0.25">
      <c r="E353" s="713"/>
    </row>
    <row r="354" spans="5:5" ht="15" customHeight="1" x14ac:dyDescent="0.25">
      <c r="E354" s="713"/>
    </row>
    <row r="355" spans="5:5" ht="15" customHeight="1" x14ac:dyDescent="0.25">
      <c r="E355" s="713"/>
    </row>
    <row r="356" spans="5:5" ht="15" customHeight="1" x14ac:dyDescent="0.25">
      <c r="E356" s="713"/>
    </row>
    <row r="357" spans="5:5" ht="15" customHeight="1" x14ac:dyDescent="0.25">
      <c r="E357" s="713"/>
    </row>
    <row r="358" spans="5:5" ht="15" customHeight="1" x14ac:dyDescent="0.25">
      <c r="E358" s="713"/>
    </row>
    <row r="359" spans="5:5" ht="15" customHeight="1" x14ac:dyDescent="0.25">
      <c r="E359" s="713"/>
    </row>
    <row r="360" spans="5:5" ht="15" customHeight="1" x14ac:dyDescent="0.25">
      <c r="E360" s="713"/>
    </row>
    <row r="361" spans="5:5" ht="15" customHeight="1" x14ac:dyDescent="0.25">
      <c r="E361" s="713"/>
    </row>
    <row r="362" spans="5:5" ht="15" customHeight="1" x14ac:dyDescent="0.25">
      <c r="E362" s="713"/>
    </row>
    <row r="363" spans="5:5" ht="15" customHeight="1" x14ac:dyDescent="0.25">
      <c r="E363" s="713"/>
    </row>
    <row r="364" spans="5:5" ht="15" customHeight="1" x14ac:dyDescent="0.25">
      <c r="E364" s="713"/>
    </row>
    <row r="365" spans="5:5" ht="15" customHeight="1" x14ac:dyDescent="0.25">
      <c r="E365" s="713"/>
    </row>
    <row r="366" spans="5:5" ht="15" customHeight="1" x14ac:dyDescent="0.25">
      <c r="E366" s="713"/>
    </row>
    <row r="367" spans="5:5" ht="15" customHeight="1" x14ac:dyDescent="0.25">
      <c r="E367" s="713"/>
    </row>
    <row r="368" spans="5:5" ht="15" customHeight="1" x14ac:dyDescent="0.25">
      <c r="E368" s="713"/>
    </row>
    <row r="369" spans="5:5" ht="15" customHeight="1" x14ac:dyDescent="0.25">
      <c r="E369" s="713"/>
    </row>
    <row r="370" spans="5:5" ht="15" customHeight="1" x14ac:dyDescent="0.25">
      <c r="E370" s="713"/>
    </row>
    <row r="371" spans="5:5" ht="15" customHeight="1" x14ac:dyDescent="0.25">
      <c r="E371" s="713"/>
    </row>
    <row r="372" spans="5:5" ht="15" customHeight="1" x14ac:dyDescent="0.25">
      <c r="E372" s="713"/>
    </row>
    <row r="373" spans="5:5" ht="15" customHeight="1" x14ac:dyDescent="0.25">
      <c r="E373" s="713"/>
    </row>
    <row r="374" spans="5:5" ht="15" customHeight="1" x14ac:dyDescent="0.25">
      <c r="E374" s="713"/>
    </row>
    <row r="375" spans="5:5" ht="15" customHeight="1" x14ac:dyDescent="0.25">
      <c r="E375" s="713"/>
    </row>
    <row r="376" spans="5:5" ht="15" customHeight="1" x14ac:dyDescent="0.25">
      <c r="E376" s="713"/>
    </row>
    <row r="377" spans="5:5" ht="15" customHeight="1" x14ac:dyDescent="0.25">
      <c r="E377" s="713"/>
    </row>
    <row r="378" spans="5:5" ht="15" customHeight="1" x14ac:dyDescent="0.25">
      <c r="E378" s="713"/>
    </row>
    <row r="379" spans="5:5" ht="15" customHeight="1" x14ac:dyDescent="0.25">
      <c r="E379" s="713"/>
    </row>
    <row r="380" spans="5:5" ht="15" customHeight="1" x14ac:dyDescent="0.25">
      <c r="E380" s="713"/>
    </row>
    <row r="381" spans="5:5" ht="15" customHeight="1" x14ac:dyDescent="0.25">
      <c r="E381" s="713"/>
    </row>
    <row r="382" spans="5:5" ht="15" customHeight="1" x14ac:dyDescent="0.25">
      <c r="E382" s="713"/>
    </row>
    <row r="383" spans="5:5" ht="15" customHeight="1" x14ac:dyDescent="0.25">
      <c r="E383" s="713"/>
    </row>
    <row r="384" spans="5:5" ht="15" customHeight="1" x14ac:dyDescent="0.25">
      <c r="E384" s="713"/>
    </row>
    <row r="385" spans="5:5" ht="15" customHeight="1" x14ac:dyDescent="0.25">
      <c r="E385" s="713"/>
    </row>
    <row r="386" spans="5:5" ht="15" customHeight="1" x14ac:dyDescent="0.25">
      <c r="E386" s="713"/>
    </row>
    <row r="387" spans="5:5" ht="15" customHeight="1" x14ac:dyDescent="0.25">
      <c r="E387" s="713"/>
    </row>
    <row r="388" spans="5:5" ht="15" customHeight="1" x14ac:dyDescent="0.25">
      <c r="E388" s="713"/>
    </row>
    <row r="389" spans="5:5" ht="15" customHeight="1" x14ac:dyDescent="0.25">
      <c r="E389" s="713"/>
    </row>
    <row r="390" spans="5:5" ht="15" customHeight="1" x14ac:dyDescent="0.25">
      <c r="E390" s="713"/>
    </row>
    <row r="391" spans="5:5" ht="15" customHeight="1" x14ac:dyDescent="0.25">
      <c r="E391" s="713"/>
    </row>
    <row r="392" spans="5:5" ht="15" customHeight="1" x14ac:dyDescent="0.25">
      <c r="E392" s="713"/>
    </row>
    <row r="393" spans="5:5" ht="15" customHeight="1" x14ac:dyDescent="0.25">
      <c r="E393" s="713"/>
    </row>
    <row r="394" spans="5:5" ht="15" customHeight="1" x14ac:dyDescent="0.25">
      <c r="E394" s="713"/>
    </row>
    <row r="395" spans="5:5" ht="15" customHeight="1" x14ac:dyDescent="0.25">
      <c r="E395" s="713"/>
    </row>
    <row r="396" spans="5:5" ht="15" customHeight="1" x14ac:dyDescent="0.25">
      <c r="E396" s="713"/>
    </row>
    <row r="397" spans="5:5" ht="15" customHeight="1" x14ac:dyDescent="0.25">
      <c r="E397" s="713"/>
    </row>
    <row r="398" spans="5:5" ht="15" customHeight="1" x14ac:dyDescent="0.25">
      <c r="E398" s="713"/>
    </row>
    <row r="399" spans="5:5" ht="15" customHeight="1" x14ac:dyDescent="0.25">
      <c r="E399" s="713"/>
    </row>
    <row r="400" spans="5:5" ht="15" customHeight="1" x14ac:dyDescent="0.25">
      <c r="E400" s="713"/>
    </row>
    <row r="401" spans="5:5" ht="15" customHeight="1" x14ac:dyDescent="0.25">
      <c r="E401" s="713"/>
    </row>
    <row r="402" spans="5:5" ht="15" customHeight="1" x14ac:dyDescent="0.25">
      <c r="E402" s="713"/>
    </row>
    <row r="403" spans="5:5" ht="15" customHeight="1" x14ac:dyDescent="0.25">
      <c r="E403" s="713"/>
    </row>
    <row r="404" spans="5:5" ht="15" customHeight="1" x14ac:dyDescent="0.25">
      <c r="E404" s="713"/>
    </row>
    <row r="405" spans="5:5" ht="15" customHeight="1" x14ac:dyDescent="0.25">
      <c r="E405" s="713"/>
    </row>
    <row r="406" spans="5:5" ht="15" customHeight="1" x14ac:dyDescent="0.25">
      <c r="E406" s="713"/>
    </row>
    <row r="407" spans="5:5" ht="15" customHeight="1" x14ac:dyDescent="0.25">
      <c r="E407" s="713"/>
    </row>
    <row r="408" spans="5:5" ht="15" customHeight="1" x14ac:dyDescent="0.25">
      <c r="E408" s="713"/>
    </row>
    <row r="409" spans="5:5" ht="15" customHeight="1" x14ac:dyDescent="0.25">
      <c r="E409" s="713"/>
    </row>
    <row r="410" spans="5:5" ht="15" customHeight="1" x14ac:dyDescent="0.25">
      <c r="E410" s="713"/>
    </row>
    <row r="411" spans="5:5" ht="15" customHeight="1" x14ac:dyDescent="0.25">
      <c r="E411" s="713"/>
    </row>
    <row r="412" spans="5:5" ht="15" customHeight="1" x14ac:dyDescent="0.25">
      <c r="E412" s="713"/>
    </row>
    <row r="413" spans="5:5" ht="15" customHeight="1" x14ac:dyDescent="0.25">
      <c r="E413" s="713"/>
    </row>
    <row r="414" spans="5:5" ht="15" customHeight="1" x14ac:dyDescent="0.25">
      <c r="E414" s="713"/>
    </row>
    <row r="415" spans="5:5" ht="15" customHeight="1" x14ac:dyDescent="0.25">
      <c r="E415" s="713"/>
    </row>
    <row r="416" spans="5:5" ht="15" customHeight="1" x14ac:dyDescent="0.25">
      <c r="E416" s="713"/>
    </row>
    <row r="417" spans="5:5" ht="15" customHeight="1" x14ac:dyDescent="0.25">
      <c r="E417" s="713"/>
    </row>
    <row r="418" spans="5:5" ht="15" customHeight="1" x14ac:dyDescent="0.25">
      <c r="E418" s="713"/>
    </row>
    <row r="419" spans="5:5" ht="15" customHeight="1" x14ac:dyDescent="0.25">
      <c r="E419" s="713"/>
    </row>
    <row r="420" spans="5:5" ht="15" customHeight="1" x14ac:dyDescent="0.25">
      <c r="E420" s="713"/>
    </row>
    <row r="421" spans="5:5" ht="15" customHeight="1" x14ac:dyDescent="0.25">
      <c r="E421" s="713"/>
    </row>
    <row r="422" spans="5:5" ht="15" customHeight="1" x14ac:dyDescent="0.25">
      <c r="E422" s="713"/>
    </row>
    <row r="423" spans="5:5" ht="15" customHeight="1" x14ac:dyDescent="0.25">
      <c r="E423" s="713"/>
    </row>
    <row r="424" spans="5:5" ht="15" customHeight="1" x14ac:dyDescent="0.25">
      <c r="E424" s="713"/>
    </row>
    <row r="425" spans="5:5" ht="15" customHeight="1" x14ac:dyDescent="0.25">
      <c r="E425" s="713"/>
    </row>
    <row r="426" spans="5:5" ht="15" customHeight="1" x14ac:dyDescent="0.25">
      <c r="E426" s="713"/>
    </row>
    <row r="427" spans="5:5" ht="15" customHeight="1" x14ac:dyDescent="0.25">
      <c r="E427" s="713"/>
    </row>
    <row r="428" spans="5:5" ht="15" customHeight="1" x14ac:dyDescent="0.25">
      <c r="E428" s="713"/>
    </row>
    <row r="429" spans="5:5" ht="15" customHeight="1" x14ac:dyDescent="0.25">
      <c r="E429" s="713"/>
    </row>
    <row r="430" spans="5:5" ht="15" customHeight="1" x14ac:dyDescent="0.25">
      <c r="E430" s="713"/>
    </row>
    <row r="431" spans="5:5" ht="15" customHeight="1" x14ac:dyDescent="0.25">
      <c r="E431" s="713"/>
    </row>
    <row r="432" spans="5:5" ht="15" customHeight="1" x14ac:dyDescent="0.25">
      <c r="E432" s="713"/>
    </row>
    <row r="433" spans="5:5" ht="15" customHeight="1" x14ac:dyDescent="0.25">
      <c r="E433" s="713"/>
    </row>
    <row r="434" spans="5:5" ht="15" customHeight="1" x14ac:dyDescent="0.25">
      <c r="E434" s="713"/>
    </row>
    <row r="435" spans="5:5" ht="15" customHeight="1" x14ac:dyDescent="0.25">
      <c r="E435" s="713"/>
    </row>
    <row r="436" spans="5:5" ht="15" customHeight="1" x14ac:dyDescent="0.25">
      <c r="E436" s="713"/>
    </row>
    <row r="437" spans="5:5" ht="15" customHeight="1" x14ac:dyDescent="0.25">
      <c r="E437" s="713"/>
    </row>
    <row r="438" spans="5:5" ht="15" customHeight="1" x14ac:dyDescent="0.25">
      <c r="E438" s="713"/>
    </row>
    <row r="439" spans="5:5" ht="15" customHeight="1" x14ac:dyDescent="0.25">
      <c r="E439" s="713"/>
    </row>
    <row r="440" spans="5:5" ht="15" customHeight="1" x14ac:dyDescent="0.25">
      <c r="E440" s="713"/>
    </row>
    <row r="441" spans="5:5" ht="15" customHeight="1" x14ac:dyDescent="0.25">
      <c r="E441" s="713"/>
    </row>
    <row r="442" spans="5:5" ht="15" customHeight="1" x14ac:dyDescent="0.25">
      <c r="E442" s="713"/>
    </row>
    <row r="443" spans="5:5" ht="15" customHeight="1" x14ac:dyDescent="0.25">
      <c r="E443" s="713"/>
    </row>
    <row r="444" spans="5:5" ht="15" customHeight="1" x14ac:dyDescent="0.25">
      <c r="E444" s="713"/>
    </row>
    <row r="445" spans="5:5" ht="15" customHeight="1" x14ac:dyDescent="0.25">
      <c r="E445" s="713"/>
    </row>
    <row r="446" spans="5:5" ht="15" customHeight="1" x14ac:dyDescent="0.25">
      <c r="E446" s="713"/>
    </row>
    <row r="447" spans="5:5" ht="15" customHeight="1" x14ac:dyDescent="0.25">
      <c r="E447" s="713"/>
    </row>
    <row r="448" spans="5:5" ht="15" customHeight="1" x14ac:dyDescent="0.25">
      <c r="E448" s="713"/>
    </row>
    <row r="449" spans="5:5" ht="15" customHeight="1" x14ac:dyDescent="0.25">
      <c r="E449" s="713"/>
    </row>
    <row r="450" spans="5:5" ht="15" customHeight="1" x14ac:dyDescent="0.25">
      <c r="E450" s="713"/>
    </row>
    <row r="451" spans="5:5" ht="15" customHeight="1" x14ac:dyDescent="0.25">
      <c r="E451" s="713"/>
    </row>
    <row r="452" spans="5:5" ht="15" customHeight="1" x14ac:dyDescent="0.25">
      <c r="E452" s="713"/>
    </row>
    <row r="453" spans="5:5" ht="15" customHeight="1" x14ac:dyDescent="0.25">
      <c r="E453" s="713"/>
    </row>
    <row r="454" spans="5:5" ht="15" customHeight="1" x14ac:dyDescent="0.25">
      <c r="E454" s="713"/>
    </row>
    <row r="455" spans="5:5" ht="15" customHeight="1" x14ac:dyDescent="0.25">
      <c r="E455" s="713"/>
    </row>
    <row r="456" spans="5:5" ht="15" customHeight="1" x14ac:dyDescent="0.25">
      <c r="E456" s="713"/>
    </row>
    <row r="457" spans="5:5" ht="15" customHeight="1" x14ac:dyDescent="0.25">
      <c r="E457" s="713"/>
    </row>
    <row r="458" spans="5:5" ht="15" customHeight="1" x14ac:dyDescent="0.25">
      <c r="E458" s="713"/>
    </row>
    <row r="459" spans="5:5" ht="15" customHeight="1" x14ac:dyDescent="0.25">
      <c r="E459" s="713"/>
    </row>
    <row r="460" spans="5:5" ht="15" customHeight="1" x14ac:dyDescent="0.25">
      <c r="E460" s="713"/>
    </row>
    <row r="461" spans="5:5" ht="15" customHeight="1" x14ac:dyDescent="0.25">
      <c r="E461" s="713"/>
    </row>
    <row r="462" spans="5:5" ht="15" customHeight="1" x14ac:dyDescent="0.25">
      <c r="E462" s="713"/>
    </row>
    <row r="463" spans="5:5" ht="15" customHeight="1" x14ac:dyDescent="0.25">
      <c r="E463" s="713"/>
    </row>
    <row r="464" spans="5:5" ht="15" customHeight="1" x14ac:dyDescent="0.25">
      <c r="E464" s="713"/>
    </row>
    <row r="465" spans="5:5" ht="15" customHeight="1" x14ac:dyDescent="0.25">
      <c r="E465" s="713"/>
    </row>
    <row r="466" spans="5:5" ht="15" customHeight="1" x14ac:dyDescent="0.25">
      <c r="E466" s="713"/>
    </row>
    <row r="467" spans="5:5" ht="15" customHeight="1" x14ac:dyDescent="0.25">
      <c r="E467" s="713"/>
    </row>
    <row r="468" spans="5:5" ht="15" customHeight="1" x14ac:dyDescent="0.25">
      <c r="E468" s="713"/>
    </row>
    <row r="469" spans="5:5" ht="15" customHeight="1" x14ac:dyDescent="0.25">
      <c r="E469" s="713"/>
    </row>
    <row r="470" spans="5:5" ht="15" customHeight="1" x14ac:dyDescent="0.25">
      <c r="E470" s="713"/>
    </row>
    <row r="471" spans="5:5" ht="15" customHeight="1" x14ac:dyDescent="0.25">
      <c r="E471" s="713"/>
    </row>
    <row r="472" spans="5:5" ht="15" customHeight="1" x14ac:dyDescent="0.25">
      <c r="E472" s="713"/>
    </row>
    <row r="473" spans="5:5" ht="15" customHeight="1" x14ac:dyDescent="0.25">
      <c r="E473" s="713"/>
    </row>
    <row r="474" spans="5:5" ht="15" customHeight="1" x14ac:dyDescent="0.25">
      <c r="E474" s="713"/>
    </row>
    <row r="475" spans="5:5" ht="15" customHeight="1" x14ac:dyDescent="0.25">
      <c r="E475" s="713"/>
    </row>
    <row r="476" spans="5:5" ht="15" customHeight="1" x14ac:dyDescent="0.25">
      <c r="E476" s="713"/>
    </row>
    <row r="477" spans="5:5" ht="15" customHeight="1" x14ac:dyDescent="0.25">
      <c r="E477" s="713"/>
    </row>
    <row r="478" spans="5:5" ht="15" customHeight="1" x14ac:dyDescent="0.25">
      <c r="E478" s="713"/>
    </row>
    <row r="479" spans="5:5" ht="15" customHeight="1" x14ac:dyDescent="0.25">
      <c r="E479" s="713"/>
    </row>
    <row r="480" spans="5:5" ht="15" customHeight="1" x14ac:dyDescent="0.25">
      <c r="E480" s="713"/>
    </row>
    <row r="481" spans="5:5" ht="15" customHeight="1" x14ac:dyDescent="0.25">
      <c r="E481" s="713"/>
    </row>
    <row r="482" spans="5:5" ht="15" customHeight="1" x14ac:dyDescent="0.25">
      <c r="E482" s="713"/>
    </row>
    <row r="483" spans="5:5" ht="15" customHeight="1" x14ac:dyDescent="0.25">
      <c r="E483" s="713"/>
    </row>
    <row r="484" spans="5:5" ht="15" customHeight="1" x14ac:dyDescent="0.25">
      <c r="E484" s="713"/>
    </row>
    <row r="485" spans="5:5" ht="15" customHeight="1" x14ac:dyDescent="0.25">
      <c r="E485" s="713"/>
    </row>
    <row r="486" spans="5:5" ht="15" customHeight="1" x14ac:dyDescent="0.25">
      <c r="E486" s="713"/>
    </row>
    <row r="487" spans="5:5" ht="15" customHeight="1" x14ac:dyDescent="0.25">
      <c r="E487" s="713"/>
    </row>
    <row r="488" spans="5:5" ht="15" customHeight="1" x14ac:dyDescent="0.25">
      <c r="E488" s="713"/>
    </row>
    <row r="489" spans="5:5" ht="15" customHeight="1" x14ac:dyDescent="0.25">
      <c r="E489" s="713"/>
    </row>
    <row r="490" spans="5:5" ht="15" customHeight="1" x14ac:dyDescent="0.25">
      <c r="E490" s="713"/>
    </row>
    <row r="491" spans="5:5" ht="15" customHeight="1" x14ac:dyDescent="0.25">
      <c r="E491" s="713"/>
    </row>
    <row r="492" spans="5:5" ht="15" customHeight="1" x14ac:dyDescent="0.25">
      <c r="E492" s="713"/>
    </row>
    <row r="493" spans="5:5" ht="15" customHeight="1" x14ac:dyDescent="0.25">
      <c r="E493" s="713"/>
    </row>
    <row r="494" spans="5:5" ht="15" customHeight="1" x14ac:dyDescent="0.25">
      <c r="E494" s="713"/>
    </row>
    <row r="495" spans="5:5" ht="15" customHeight="1" x14ac:dyDescent="0.25">
      <c r="E495" s="713"/>
    </row>
    <row r="496" spans="5:5" ht="15" customHeight="1" x14ac:dyDescent="0.25">
      <c r="E496" s="713"/>
    </row>
    <row r="497" spans="5:5" ht="15" customHeight="1" x14ac:dyDescent="0.25">
      <c r="E497" s="713"/>
    </row>
    <row r="498" spans="5:5" ht="15" customHeight="1" x14ac:dyDescent="0.25">
      <c r="E498" s="713"/>
    </row>
    <row r="499" spans="5:5" ht="15" customHeight="1" x14ac:dyDescent="0.25">
      <c r="E499" s="713"/>
    </row>
    <row r="500" spans="5:5" ht="15" customHeight="1" x14ac:dyDescent="0.25">
      <c r="E500" s="713"/>
    </row>
    <row r="501" spans="5:5" ht="15" customHeight="1" x14ac:dyDescent="0.25">
      <c r="E501" s="713"/>
    </row>
    <row r="502" spans="5:5" ht="15" customHeight="1" x14ac:dyDescent="0.25">
      <c r="E502" s="713"/>
    </row>
    <row r="503" spans="5:5" ht="15" customHeight="1" x14ac:dyDescent="0.25">
      <c r="E503" s="713"/>
    </row>
    <row r="504" spans="5:5" ht="15" customHeight="1" x14ac:dyDescent="0.25">
      <c r="E504" s="713"/>
    </row>
    <row r="505" spans="5:5" ht="15" customHeight="1" x14ac:dyDescent="0.25">
      <c r="E505" s="713"/>
    </row>
    <row r="506" spans="5:5" ht="15" customHeight="1" x14ac:dyDescent="0.25">
      <c r="E506" s="713"/>
    </row>
    <row r="507" spans="5:5" ht="15" customHeight="1" x14ac:dyDescent="0.25">
      <c r="E507" s="713"/>
    </row>
    <row r="508" spans="5:5" ht="15" customHeight="1" x14ac:dyDescent="0.25">
      <c r="E508" s="713"/>
    </row>
    <row r="509" spans="5:5" ht="15" customHeight="1" x14ac:dyDescent="0.25">
      <c r="E509" s="713"/>
    </row>
    <row r="510" spans="5:5" ht="15" customHeight="1" x14ac:dyDescent="0.25">
      <c r="E510" s="713"/>
    </row>
    <row r="511" spans="5:5" ht="15" customHeight="1" x14ac:dyDescent="0.25">
      <c r="E511" s="713"/>
    </row>
    <row r="512" spans="5:5" ht="15" customHeight="1" x14ac:dyDescent="0.25">
      <c r="E512" s="713"/>
    </row>
    <row r="513" spans="5:5" ht="15" customHeight="1" x14ac:dyDescent="0.25">
      <c r="E513" s="713"/>
    </row>
    <row r="514" spans="5:5" ht="15" customHeight="1" x14ac:dyDescent="0.25">
      <c r="E514" s="713"/>
    </row>
    <row r="515" spans="5:5" ht="15" customHeight="1" x14ac:dyDescent="0.25">
      <c r="E515" s="713"/>
    </row>
    <row r="516" spans="5:5" ht="15" customHeight="1" x14ac:dyDescent="0.25">
      <c r="E516" s="713"/>
    </row>
    <row r="517" spans="5:5" ht="15" customHeight="1" x14ac:dyDescent="0.25">
      <c r="E517" s="713"/>
    </row>
    <row r="518" spans="5:5" ht="15" customHeight="1" x14ac:dyDescent="0.25">
      <c r="E518" s="713"/>
    </row>
    <row r="519" spans="5:5" ht="15" customHeight="1" x14ac:dyDescent="0.25">
      <c r="E519" s="713"/>
    </row>
    <row r="520" spans="5:5" ht="15" customHeight="1" x14ac:dyDescent="0.25">
      <c r="E520" s="713"/>
    </row>
    <row r="521" spans="5:5" ht="15" customHeight="1" x14ac:dyDescent="0.25">
      <c r="E521" s="713"/>
    </row>
    <row r="522" spans="5:5" ht="15" customHeight="1" x14ac:dyDescent="0.25">
      <c r="E522" s="713"/>
    </row>
    <row r="523" spans="5:5" ht="15" customHeight="1" x14ac:dyDescent="0.25">
      <c r="E523" s="713"/>
    </row>
    <row r="524" spans="5:5" ht="15" customHeight="1" x14ac:dyDescent="0.25">
      <c r="E524" s="713"/>
    </row>
    <row r="525" spans="5:5" ht="15" customHeight="1" x14ac:dyDescent="0.25">
      <c r="E525" s="713"/>
    </row>
    <row r="526" spans="5:5" ht="15" customHeight="1" x14ac:dyDescent="0.25">
      <c r="E526" s="713"/>
    </row>
    <row r="527" spans="5:5" ht="15" customHeight="1" x14ac:dyDescent="0.25">
      <c r="E527" s="713"/>
    </row>
    <row r="528" spans="5:5" ht="15" customHeight="1" x14ac:dyDescent="0.25">
      <c r="E528" s="713"/>
    </row>
    <row r="529" spans="5:5" ht="15" customHeight="1" x14ac:dyDescent="0.25">
      <c r="E529" s="713"/>
    </row>
    <row r="530" spans="5:5" ht="15" customHeight="1" x14ac:dyDescent="0.25">
      <c r="E530" s="713"/>
    </row>
    <row r="531" spans="5:5" ht="15" customHeight="1" x14ac:dyDescent="0.25">
      <c r="E531" s="713"/>
    </row>
    <row r="532" spans="5:5" ht="15" customHeight="1" x14ac:dyDescent="0.25">
      <c r="E532" s="713"/>
    </row>
    <row r="533" spans="5:5" ht="15" customHeight="1" x14ac:dyDescent="0.25">
      <c r="E533" s="713"/>
    </row>
    <row r="534" spans="5:5" ht="15" customHeight="1" x14ac:dyDescent="0.25">
      <c r="E534" s="713"/>
    </row>
    <row r="535" spans="5:5" ht="15" customHeight="1" x14ac:dyDescent="0.25">
      <c r="E535" s="713"/>
    </row>
    <row r="536" spans="5:5" ht="15" customHeight="1" x14ac:dyDescent="0.25">
      <c r="E536" s="713"/>
    </row>
    <row r="537" spans="5:5" ht="15" customHeight="1" x14ac:dyDescent="0.25">
      <c r="E537" s="713"/>
    </row>
    <row r="538" spans="5:5" ht="15" customHeight="1" x14ac:dyDescent="0.25">
      <c r="E538" s="713"/>
    </row>
    <row r="539" spans="5:5" ht="15" customHeight="1" x14ac:dyDescent="0.25">
      <c r="E539" s="713"/>
    </row>
    <row r="540" spans="5:5" ht="15" customHeight="1" x14ac:dyDescent="0.25">
      <c r="E540" s="713"/>
    </row>
    <row r="541" spans="5:5" ht="15" customHeight="1" x14ac:dyDescent="0.25">
      <c r="E541" s="713"/>
    </row>
    <row r="542" spans="5:5" ht="15" customHeight="1" x14ac:dyDescent="0.25">
      <c r="E542" s="713"/>
    </row>
    <row r="543" spans="5:5" ht="15" customHeight="1" x14ac:dyDescent="0.25">
      <c r="E543" s="713"/>
    </row>
    <row r="544" spans="5:5" ht="15" customHeight="1" x14ac:dyDescent="0.25">
      <c r="E544" s="713"/>
    </row>
    <row r="545" spans="5:5" ht="15" customHeight="1" x14ac:dyDescent="0.25">
      <c r="E545" s="713"/>
    </row>
    <row r="546" spans="5:5" ht="15" customHeight="1" x14ac:dyDescent="0.25">
      <c r="E546" s="713"/>
    </row>
    <row r="547" spans="5:5" ht="15" customHeight="1" x14ac:dyDescent="0.25">
      <c r="E547" s="713"/>
    </row>
    <row r="548" spans="5:5" ht="15" customHeight="1" x14ac:dyDescent="0.25">
      <c r="E548" s="713"/>
    </row>
    <row r="549" spans="5:5" ht="15" customHeight="1" x14ac:dyDescent="0.25">
      <c r="E549" s="713"/>
    </row>
    <row r="550" spans="5:5" ht="15" customHeight="1" x14ac:dyDescent="0.25">
      <c r="E550" s="713"/>
    </row>
    <row r="551" spans="5:5" ht="15" customHeight="1" x14ac:dyDescent="0.25">
      <c r="E551" s="713"/>
    </row>
    <row r="552" spans="5:5" ht="15" customHeight="1" x14ac:dyDescent="0.25">
      <c r="E552" s="713"/>
    </row>
    <row r="553" spans="5:5" ht="15" customHeight="1" x14ac:dyDescent="0.25">
      <c r="E553" s="713"/>
    </row>
    <row r="554" spans="5:5" ht="15" customHeight="1" x14ac:dyDescent="0.25">
      <c r="E554" s="713"/>
    </row>
    <row r="555" spans="5:5" ht="15" customHeight="1" x14ac:dyDescent="0.25">
      <c r="E555" s="713"/>
    </row>
    <row r="556" spans="5:5" ht="15" customHeight="1" x14ac:dyDescent="0.25">
      <c r="E556" s="713"/>
    </row>
    <row r="557" spans="5:5" ht="15" customHeight="1" x14ac:dyDescent="0.25">
      <c r="E557" s="713"/>
    </row>
    <row r="558" spans="5:5" ht="15" customHeight="1" x14ac:dyDescent="0.25">
      <c r="E558" s="713"/>
    </row>
    <row r="559" spans="5:5" ht="15" customHeight="1" x14ac:dyDescent="0.25">
      <c r="E559" s="713"/>
    </row>
    <row r="560" spans="5:5" ht="15" customHeight="1" x14ac:dyDescent="0.25">
      <c r="E560" s="713"/>
    </row>
    <row r="561" spans="5:5" ht="15" customHeight="1" x14ac:dyDescent="0.25">
      <c r="E561" s="713"/>
    </row>
    <row r="562" spans="5:5" ht="15" customHeight="1" x14ac:dyDescent="0.25">
      <c r="E562" s="713"/>
    </row>
    <row r="563" spans="5:5" ht="15" customHeight="1" x14ac:dyDescent="0.25">
      <c r="E563" s="713"/>
    </row>
    <row r="564" spans="5:5" ht="15" customHeight="1" x14ac:dyDescent="0.25">
      <c r="E564" s="713"/>
    </row>
    <row r="565" spans="5:5" ht="15" customHeight="1" x14ac:dyDescent="0.25">
      <c r="E565" s="713"/>
    </row>
    <row r="566" spans="5:5" ht="15" customHeight="1" x14ac:dyDescent="0.25">
      <c r="E566" s="713"/>
    </row>
    <row r="567" spans="5:5" ht="15" customHeight="1" x14ac:dyDescent="0.25">
      <c r="E567" s="713"/>
    </row>
    <row r="568" spans="5:5" ht="15" customHeight="1" x14ac:dyDescent="0.25">
      <c r="E568" s="713"/>
    </row>
    <row r="569" spans="5:5" ht="15" customHeight="1" x14ac:dyDescent="0.25">
      <c r="E569" s="713"/>
    </row>
    <row r="570" spans="5:5" ht="15" customHeight="1" x14ac:dyDescent="0.25">
      <c r="E570" s="713"/>
    </row>
    <row r="571" spans="5:5" ht="15" customHeight="1" x14ac:dyDescent="0.25">
      <c r="E571" s="713"/>
    </row>
    <row r="572" spans="5:5" ht="15" customHeight="1" x14ac:dyDescent="0.25">
      <c r="E572" s="713"/>
    </row>
    <row r="573" spans="5:5" ht="15" customHeight="1" x14ac:dyDescent="0.25">
      <c r="E573" s="713"/>
    </row>
    <row r="574" spans="5:5" ht="15" customHeight="1" x14ac:dyDescent="0.25">
      <c r="E574" s="713"/>
    </row>
    <row r="575" spans="5:5" ht="15" customHeight="1" x14ac:dyDescent="0.25">
      <c r="E575" s="713"/>
    </row>
    <row r="576" spans="5:5" ht="15" customHeight="1" x14ac:dyDescent="0.25">
      <c r="E576" s="713"/>
    </row>
    <row r="577" spans="5:5" ht="15" customHeight="1" x14ac:dyDescent="0.25">
      <c r="E577" s="713"/>
    </row>
    <row r="578" spans="5:5" ht="15" customHeight="1" x14ac:dyDescent="0.25">
      <c r="E578" s="713"/>
    </row>
    <row r="579" spans="5:5" ht="15" customHeight="1" x14ac:dyDescent="0.25">
      <c r="E579" s="713"/>
    </row>
    <row r="580" spans="5:5" ht="15" customHeight="1" x14ac:dyDescent="0.25">
      <c r="E580" s="713"/>
    </row>
    <row r="581" spans="5:5" ht="15" customHeight="1" x14ac:dyDescent="0.25">
      <c r="E581" s="713"/>
    </row>
    <row r="582" spans="5:5" ht="15" customHeight="1" x14ac:dyDescent="0.25">
      <c r="E582" s="713"/>
    </row>
    <row r="583" spans="5:5" ht="15" customHeight="1" x14ac:dyDescent="0.25">
      <c r="E583" s="713"/>
    </row>
    <row r="584" spans="5:5" ht="15" customHeight="1" x14ac:dyDescent="0.25">
      <c r="E584" s="713"/>
    </row>
    <row r="585" spans="5:5" ht="15" customHeight="1" x14ac:dyDescent="0.25">
      <c r="E585" s="713"/>
    </row>
    <row r="586" spans="5:5" ht="15" customHeight="1" x14ac:dyDescent="0.25">
      <c r="E586" s="713"/>
    </row>
    <row r="587" spans="5:5" ht="15" customHeight="1" x14ac:dyDescent="0.25">
      <c r="E587" s="713"/>
    </row>
    <row r="588" spans="5:5" ht="15" customHeight="1" x14ac:dyDescent="0.25">
      <c r="E588" s="713"/>
    </row>
    <row r="589" spans="5:5" ht="15" customHeight="1" x14ac:dyDescent="0.25">
      <c r="E589" s="713"/>
    </row>
    <row r="590" spans="5:5" ht="15" customHeight="1" x14ac:dyDescent="0.25">
      <c r="E590" s="713"/>
    </row>
    <row r="591" spans="5:5" ht="15" customHeight="1" x14ac:dyDescent="0.25">
      <c r="E591" s="713"/>
    </row>
    <row r="592" spans="5:5" ht="15" customHeight="1" x14ac:dyDescent="0.25">
      <c r="E592" s="713"/>
    </row>
    <row r="593" spans="5:5" ht="15" customHeight="1" x14ac:dyDescent="0.25">
      <c r="E593" s="713"/>
    </row>
    <row r="594" spans="5:5" ht="15" customHeight="1" x14ac:dyDescent="0.25">
      <c r="E594" s="713"/>
    </row>
    <row r="595" spans="5:5" ht="15" customHeight="1" x14ac:dyDescent="0.25">
      <c r="E595" s="713"/>
    </row>
    <row r="596" spans="5:5" ht="15" customHeight="1" x14ac:dyDescent="0.25">
      <c r="E596" s="713"/>
    </row>
    <row r="597" spans="5:5" ht="15" customHeight="1" x14ac:dyDescent="0.25">
      <c r="E597" s="713"/>
    </row>
    <row r="598" spans="5:5" ht="15" customHeight="1" x14ac:dyDescent="0.25">
      <c r="E598" s="713"/>
    </row>
    <row r="599" spans="5:5" ht="15" customHeight="1" x14ac:dyDescent="0.25">
      <c r="E599" s="713"/>
    </row>
    <row r="600" spans="5:5" ht="15" customHeight="1" x14ac:dyDescent="0.25">
      <c r="E600" s="713"/>
    </row>
    <row r="601" spans="5:5" ht="15" customHeight="1" x14ac:dyDescent="0.25">
      <c r="E601" s="713"/>
    </row>
    <row r="602" spans="5:5" ht="15" customHeight="1" x14ac:dyDescent="0.25">
      <c r="E602" s="713"/>
    </row>
    <row r="603" spans="5:5" ht="15" customHeight="1" x14ac:dyDescent="0.25">
      <c r="E603" s="713"/>
    </row>
    <row r="604" spans="5:5" ht="15" customHeight="1" x14ac:dyDescent="0.25">
      <c r="E604" s="713"/>
    </row>
    <row r="605" spans="5:5" ht="15" customHeight="1" x14ac:dyDescent="0.25">
      <c r="E605" s="713"/>
    </row>
    <row r="606" spans="5:5" ht="15" customHeight="1" x14ac:dyDescent="0.25">
      <c r="E606" s="713"/>
    </row>
    <row r="607" spans="5:5" ht="15" customHeight="1" x14ac:dyDescent="0.25">
      <c r="E607" s="713"/>
    </row>
    <row r="608" spans="5:5" ht="15" customHeight="1" x14ac:dyDescent="0.25">
      <c r="E608" s="713"/>
    </row>
    <row r="609" spans="5:5" ht="15" customHeight="1" x14ac:dyDescent="0.25">
      <c r="E609" s="713"/>
    </row>
    <row r="610" spans="5:5" ht="15" customHeight="1" x14ac:dyDescent="0.25">
      <c r="E610" s="713"/>
    </row>
    <row r="611" spans="5:5" ht="15" customHeight="1" x14ac:dyDescent="0.25">
      <c r="E611" s="713"/>
    </row>
    <row r="612" spans="5:5" ht="15" customHeight="1" x14ac:dyDescent="0.25">
      <c r="E612" s="713"/>
    </row>
    <row r="613" spans="5:5" ht="15" customHeight="1" x14ac:dyDescent="0.25">
      <c r="E613" s="713"/>
    </row>
    <row r="614" spans="5:5" ht="15" customHeight="1" x14ac:dyDescent="0.25">
      <c r="E614" s="713"/>
    </row>
    <row r="615" spans="5:5" ht="15" customHeight="1" x14ac:dyDescent="0.25">
      <c r="E615" s="713"/>
    </row>
    <row r="616" spans="5:5" ht="15" customHeight="1" x14ac:dyDescent="0.25">
      <c r="E616" s="713"/>
    </row>
    <row r="617" spans="5:5" ht="15" customHeight="1" x14ac:dyDescent="0.25">
      <c r="E617" s="713"/>
    </row>
    <row r="618" spans="5:5" ht="15" customHeight="1" x14ac:dyDescent="0.25">
      <c r="E618" s="713"/>
    </row>
    <row r="619" spans="5:5" ht="15" customHeight="1" x14ac:dyDescent="0.25">
      <c r="E619" s="713"/>
    </row>
    <row r="620" spans="5:5" ht="15" customHeight="1" x14ac:dyDescent="0.25">
      <c r="E620" s="713"/>
    </row>
    <row r="621" spans="5:5" ht="15" customHeight="1" x14ac:dyDescent="0.25">
      <c r="E621" s="713"/>
    </row>
    <row r="622" spans="5:5" ht="15" customHeight="1" x14ac:dyDescent="0.25">
      <c r="E622" s="713"/>
    </row>
    <row r="623" spans="5:5" ht="15" customHeight="1" x14ac:dyDescent="0.25">
      <c r="E623" s="713"/>
    </row>
    <row r="624" spans="5:5" ht="15" customHeight="1" x14ac:dyDescent="0.25">
      <c r="E624" s="713"/>
    </row>
    <row r="625" spans="5:5" ht="15" customHeight="1" x14ac:dyDescent="0.25">
      <c r="E625" s="713"/>
    </row>
    <row r="626" spans="5:5" ht="15" customHeight="1" x14ac:dyDescent="0.25">
      <c r="E626" s="713"/>
    </row>
    <row r="627" spans="5:5" ht="15" customHeight="1" x14ac:dyDescent="0.25">
      <c r="E627" s="713"/>
    </row>
    <row r="628" spans="5:5" ht="15" customHeight="1" x14ac:dyDescent="0.25">
      <c r="E628" s="713"/>
    </row>
    <row r="629" spans="5:5" ht="15" customHeight="1" x14ac:dyDescent="0.25">
      <c r="E629" s="713"/>
    </row>
    <row r="630" spans="5:5" ht="15" customHeight="1" x14ac:dyDescent="0.25">
      <c r="E630" s="713"/>
    </row>
    <row r="631" spans="5:5" ht="15" customHeight="1" x14ac:dyDescent="0.25">
      <c r="E631" s="713"/>
    </row>
    <row r="632" spans="5:5" ht="15" customHeight="1" x14ac:dyDescent="0.25">
      <c r="E632" s="713"/>
    </row>
    <row r="633" spans="5:5" ht="15" customHeight="1" x14ac:dyDescent="0.25">
      <c r="E633" s="713"/>
    </row>
    <row r="634" spans="5:5" ht="15" customHeight="1" x14ac:dyDescent="0.25">
      <c r="E634" s="713"/>
    </row>
    <row r="635" spans="5:5" ht="15" customHeight="1" x14ac:dyDescent="0.25">
      <c r="E635" s="713"/>
    </row>
    <row r="636" spans="5:5" ht="15" customHeight="1" x14ac:dyDescent="0.25">
      <c r="E636" s="713"/>
    </row>
    <row r="637" spans="5:5" ht="15" customHeight="1" x14ac:dyDescent="0.25">
      <c r="E637" s="713"/>
    </row>
    <row r="638" spans="5:5" ht="15" customHeight="1" x14ac:dyDescent="0.25">
      <c r="E638" s="713"/>
    </row>
    <row r="639" spans="5:5" ht="15" customHeight="1" x14ac:dyDescent="0.25">
      <c r="E639" s="713"/>
    </row>
    <row r="640" spans="5:5" ht="15" customHeight="1" x14ac:dyDescent="0.25">
      <c r="E640" s="713"/>
    </row>
    <row r="641" spans="5:5" ht="15" customHeight="1" x14ac:dyDescent="0.25">
      <c r="E641" s="713"/>
    </row>
    <row r="642" spans="5:5" ht="15" customHeight="1" x14ac:dyDescent="0.25">
      <c r="E642" s="713"/>
    </row>
    <row r="643" spans="5:5" ht="15" customHeight="1" x14ac:dyDescent="0.25">
      <c r="E643" s="713"/>
    </row>
    <row r="644" spans="5:5" ht="15" customHeight="1" x14ac:dyDescent="0.25">
      <c r="E644" s="713"/>
    </row>
    <row r="645" spans="5:5" ht="15" customHeight="1" x14ac:dyDescent="0.25">
      <c r="E645" s="713"/>
    </row>
    <row r="646" spans="5:5" ht="15" customHeight="1" x14ac:dyDescent="0.25">
      <c r="E646" s="713"/>
    </row>
    <row r="647" spans="5:5" ht="15" customHeight="1" x14ac:dyDescent="0.25">
      <c r="E647" s="713"/>
    </row>
    <row r="648" spans="5:5" ht="15" customHeight="1" x14ac:dyDescent="0.25">
      <c r="E648" s="713"/>
    </row>
    <row r="649" spans="5:5" ht="15" customHeight="1" x14ac:dyDescent="0.25">
      <c r="E649" s="713"/>
    </row>
    <row r="650" spans="5:5" ht="15" customHeight="1" x14ac:dyDescent="0.25">
      <c r="E650" s="713"/>
    </row>
    <row r="651" spans="5:5" ht="15" customHeight="1" x14ac:dyDescent="0.25">
      <c r="E651" s="713"/>
    </row>
    <row r="652" spans="5:5" ht="15" customHeight="1" x14ac:dyDescent="0.25">
      <c r="E652" s="713"/>
    </row>
    <row r="653" spans="5:5" ht="15" customHeight="1" x14ac:dyDescent="0.25">
      <c r="E653" s="713"/>
    </row>
    <row r="654" spans="5:5" ht="15" customHeight="1" x14ac:dyDescent="0.25">
      <c r="E654" s="713"/>
    </row>
    <row r="655" spans="5:5" ht="15" customHeight="1" x14ac:dyDescent="0.25">
      <c r="E655" s="713"/>
    </row>
    <row r="656" spans="5:5" ht="15" customHeight="1" x14ac:dyDescent="0.25">
      <c r="E656" s="713"/>
    </row>
    <row r="657" spans="5:5" ht="15" customHeight="1" x14ac:dyDescent="0.25">
      <c r="E657" s="713"/>
    </row>
    <row r="658" spans="5:5" ht="15" customHeight="1" x14ac:dyDescent="0.25">
      <c r="E658" s="713"/>
    </row>
    <row r="659" spans="5:5" ht="15" customHeight="1" x14ac:dyDescent="0.25">
      <c r="E659" s="713"/>
    </row>
    <row r="660" spans="5:5" ht="15" customHeight="1" x14ac:dyDescent="0.25">
      <c r="E660" s="713"/>
    </row>
    <row r="661" spans="5:5" ht="15" customHeight="1" x14ac:dyDescent="0.25">
      <c r="E661" s="713"/>
    </row>
    <row r="662" spans="5:5" ht="15" customHeight="1" x14ac:dyDescent="0.25">
      <c r="E662" s="713"/>
    </row>
    <row r="663" spans="5:5" ht="15" customHeight="1" x14ac:dyDescent="0.25">
      <c r="E663" s="713"/>
    </row>
    <row r="664" spans="5:5" ht="15" customHeight="1" x14ac:dyDescent="0.25">
      <c r="E664" s="713"/>
    </row>
    <row r="665" spans="5:5" ht="15" customHeight="1" x14ac:dyDescent="0.25">
      <c r="E665" s="713"/>
    </row>
    <row r="666" spans="5:5" ht="15" customHeight="1" x14ac:dyDescent="0.25">
      <c r="E666" s="713"/>
    </row>
    <row r="667" spans="5:5" ht="15" customHeight="1" x14ac:dyDescent="0.25">
      <c r="E667" s="713"/>
    </row>
    <row r="668" spans="5:5" ht="15" customHeight="1" x14ac:dyDescent="0.25">
      <c r="E668" s="713"/>
    </row>
    <row r="669" spans="5:5" ht="15" customHeight="1" x14ac:dyDescent="0.25">
      <c r="E669" s="713"/>
    </row>
    <row r="670" spans="5:5" ht="15" customHeight="1" x14ac:dyDescent="0.25">
      <c r="E670" s="713"/>
    </row>
    <row r="671" spans="5:5" ht="15" customHeight="1" x14ac:dyDescent="0.25">
      <c r="E671" s="713"/>
    </row>
    <row r="672" spans="5:5" ht="15" customHeight="1" x14ac:dyDescent="0.25">
      <c r="E672" s="713"/>
    </row>
    <row r="673" spans="5:5" ht="15" customHeight="1" x14ac:dyDescent="0.25">
      <c r="E673" s="713"/>
    </row>
    <row r="674" spans="5:5" ht="15" customHeight="1" x14ac:dyDescent="0.25">
      <c r="E674" s="713"/>
    </row>
    <row r="675" spans="5:5" ht="15" customHeight="1" x14ac:dyDescent="0.25">
      <c r="E675" s="713"/>
    </row>
    <row r="676" spans="5:5" ht="15" customHeight="1" x14ac:dyDescent="0.25">
      <c r="E676" s="713"/>
    </row>
    <row r="677" spans="5:5" ht="15" customHeight="1" x14ac:dyDescent="0.25">
      <c r="E677" s="713"/>
    </row>
    <row r="678" spans="5:5" ht="15" customHeight="1" x14ac:dyDescent="0.25">
      <c r="E678" s="713"/>
    </row>
    <row r="679" spans="5:5" ht="15" customHeight="1" x14ac:dyDescent="0.25">
      <c r="E679" s="713"/>
    </row>
    <row r="680" spans="5:5" ht="15" customHeight="1" x14ac:dyDescent="0.25">
      <c r="E680" s="713"/>
    </row>
    <row r="681" spans="5:5" ht="15" customHeight="1" x14ac:dyDescent="0.25">
      <c r="E681" s="713"/>
    </row>
    <row r="682" spans="5:5" ht="15" customHeight="1" x14ac:dyDescent="0.25">
      <c r="E682" s="713"/>
    </row>
    <row r="683" spans="5:5" ht="15" customHeight="1" x14ac:dyDescent="0.25">
      <c r="E683" s="713"/>
    </row>
    <row r="684" spans="5:5" ht="15" customHeight="1" x14ac:dyDescent="0.25">
      <c r="E684" s="713"/>
    </row>
    <row r="685" spans="5:5" ht="15" customHeight="1" x14ac:dyDescent="0.25">
      <c r="E685" s="713"/>
    </row>
    <row r="686" spans="5:5" ht="15" customHeight="1" x14ac:dyDescent="0.25">
      <c r="E686" s="713"/>
    </row>
    <row r="687" spans="5:5" ht="15" customHeight="1" x14ac:dyDescent="0.25">
      <c r="E687" s="713"/>
    </row>
    <row r="688" spans="5:5" ht="15" customHeight="1" x14ac:dyDescent="0.25">
      <c r="E688" s="713"/>
    </row>
    <row r="689" spans="5:5" ht="15" customHeight="1" x14ac:dyDescent="0.25">
      <c r="E689" s="713"/>
    </row>
    <row r="690" spans="5:5" ht="15" customHeight="1" x14ac:dyDescent="0.25">
      <c r="E690" s="713"/>
    </row>
    <row r="691" spans="5:5" ht="15" customHeight="1" x14ac:dyDescent="0.25">
      <c r="E691" s="713"/>
    </row>
    <row r="692" spans="5:5" ht="15" customHeight="1" x14ac:dyDescent="0.25">
      <c r="E692" s="713"/>
    </row>
    <row r="693" spans="5:5" ht="15" customHeight="1" x14ac:dyDescent="0.25">
      <c r="E693" s="713"/>
    </row>
    <row r="694" spans="5:5" ht="15" customHeight="1" x14ac:dyDescent="0.25">
      <c r="E694" s="713"/>
    </row>
    <row r="695" spans="5:5" ht="15" customHeight="1" x14ac:dyDescent="0.25">
      <c r="E695" s="713"/>
    </row>
    <row r="696" spans="5:5" ht="15" customHeight="1" x14ac:dyDescent="0.25">
      <c r="E696" s="713"/>
    </row>
    <row r="697" spans="5:5" ht="15" customHeight="1" x14ac:dyDescent="0.25">
      <c r="E697" s="713"/>
    </row>
    <row r="698" spans="5:5" ht="15" customHeight="1" x14ac:dyDescent="0.25">
      <c r="E698" s="713"/>
    </row>
    <row r="699" spans="5:5" ht="15" customHeight="1" x14ac:dyDescent="0.25">
      <c r="E699" s="713"/>
    </row>
    <row r="700" spans="5:5" ht="15" customHeight="1" x14ac:dyDescent="0.25">
      <c r="E700" s="713"/>
    </row>
    <row r="701" spans="5:5" ht="15" customHeight="1" x14ac:dyDescent="0.25">
      <c r="E701" s="713"/>
    </row>
    <row r="702" spans="5:5" ht="15" customHeight="1" x14ac:dyDescent="0.25">
      <c r="E702" s="713"/>
    </row>
    <row r="703" spans="5:5" ht="15" customHeight="1" x14ac:dyDescent="0.25">
      <c r="E703" s="713"/>
    </row>
    <row r="704" spans="5:5" ht="15" customHeight="1" x14ac:dyDescent="0.25">
      <c r="E704" s="713"/>
    </row>
    <row r="705" spans="5:5" ht="15" customHeight="1" x14ac:dyDescent="0.25">
      <c r="E705" s="713"/>
    </row>
    <row r="706" spans="5:5" ht="15" customHeight="1" x14ac:dyDescent="0.25">
      <c r="E706" s="713"/>
    </row>
    <row r="707" spans="5:5" ht="15" customHeight="1" x14ac:dyDescent="0.25">
      <c r="E707" s="713"/>
    </row>
    <row r="708" spans="5:5" ht="15" customHeight="1" x14ac:dyDescent="0.25">
      <c r="E708" s="713"/>
    </row>
    <row r="709" spans="5:5" ht="15" customHeight="1" x14ac:dyDescent="0.25">
      <c r="E709" s="713"/>
    </row>
    <row r="710" spans="5:5" ht="15" customHeight="1" x14ac:dyDescent="0.25">
      <c r="E710" s="713"/>
    </row>
    <row r="711" spans="5:5" ht="15" customHeight="1" x14ac:dyDescent="0.25">
      <c r="E711" s="713"/>
    </row>
    <row r="712" spans="5:5" ht="15" customHeight="1" x14ac:dyDescent="0.25">
      <c r="E712" s="713"/>
    </row>
    <row r="713" spans="5:5" ht="15" customHeight="1" x14ac:dyDescent="0.25">
      <c r="E713" s="713"/>
    </row>
    <row r="714" spans="5:5" ht="15" customHeight="1" x14ac:dyDescent="0.25">
      <c r="E714" s="713"/>
    </row>
    <row r="715" spans="5:5" ht="15" customHeight="1" x14ac:dyDescent="0.25">
      <c r="E715" s="713"/>
    </row>
    <row r="716" spans="5:5" ht="15" customHeight="1" x14ac:dyDescent="0.25">
      <c r="E716" s="713"/>
    </row>
    <row r="717" spans="5:5" ht="15" customHeight="1" x14ac:dyDescent="0.25">
      <c r="E717" s="713"/>
    </row>
    <row r="718" spans="5:5" ht="15" customHeight="1" x14ac:dyDescent="0.25">
      <c r="E718" s="713"/>
    </row>
    <row r="719" spans="5:5" ht="15" customHeight="1" x14ac:dyDescent="0.25">
      <c r="E719" s="713"/>
    </row>
    <row r="720" spans="5:5" ht="15" customHeight="1" x14ac:dyDescent="0.25">
      <c r="E720" s="713"/>
    </row>
    <row r="721" spans="5:5" ht="15" customHeight="1" x14ac:dyDescent="0.25">
      <c r="E721" s="713"/>
    </row>
    <row r="722" spans="5:5" ht="15" customHeight="1" x14ac:dyDescent="0.25">
      <c r="E722" s="713"/>
    </row>
    <row r="723" spans="5:5" ht="15" customHeight="1" x14ac:dyDescent="0.25">
      <c r="E723" s="713"/>
    </row>
    <row r="724" spans="5:5" ht="15" customHeight="1" x14ac:dyDescent="0.25">
      <c r="E724" s="713"/>
    </row>
    <row r="725" spans="5:5" ht="15" customHeight="1" x14ac:dyDescent="0.25">
      <c r="E725" s="713"/>
    </row>
    <row r="726" spans="5:5" ht="15" customHeight="1" x14ac:dyDescent="0.25">
      <c r="E726" s="713"/>
    </row>
    <row r="727" spans="5:5" ht="15" customHeight="1" x14ac:dyDescent="0.25">
      <c r="E727" s="713"/>
    </row>
    <row r="728" spans="5:5" ht="15" customHeight="1" x14ac:dyDescent="0.25">
      <c r="E728" s="713"/>
    </row>
    <row r="729" spans="5:5" ht="15" customHeight="1" x14ac:dyDescent="0.25">
      <c r="E729" s="713"/>
    </row>
    <row r="730" spans="5:5" ht="15" customHeight="1" x14ac:dyDescent="0.25">
      <c r="E730" s="713"/>
    </row>
    <row r="731" spans="5:5" ht="15" customHeight="1" x14ac:dyDescent="0.25">
      <c r="E731" s="713"/>
    </row>
    <row r="732" spans="5:5" ht="15" customHeight="1" x14ac:dyDescent="0.25">
      <c r="E732" s="713"/>
    </row>
    <row r="733" spans="5:5" ht="15" customHeight="1" x14ac:dyDescent="0.25">
      <c r="E733" s="713"/>
    </row>
    <row r="734" spans="5:5" ht="15" customHeight="1" x14ac:dyDescent="0.25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90"/>
  <sheetViews>
    <sheetView showGridLines="0" tabSelected="1" zoomScale="60" zoomScaleNormal="60" workbookViewId="0">
      <pane ySplit="2" topLeftCell="A2860" activePane="bottomLeft" state="frozen"/>
      <selection pane="bottomLeft" activeCell="E2773" sqref="E2773:E3648"/>
    </sheetView>
  </sheetViews>
  <sheetFormatPr defaultRowHeight="15" customHeight="1" x14ac:dyDescent="0.25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1" width="8.796875" style="9"/>
    <col min="22" max="22" width="10.59765625" style="9" bestFit="1" customWidth="1"/>
    <col min="23" max="16384" width="8.796875" style="9"/>
  </cols>
  <sheetData>
    <row r="2" spans="2:21" ht="15" customHeight="1" x14ac:dyDescent="0.25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123"/>
    </row>
    <row r="3" spans="2:21" ht="15" hidden="1" customHeight="1" x14ac:dyDescent="0.25">
      <c r="B3" s="13" t="s">
        <v>48</v>
      </c>
      <c r="C3" s="911" t="s">
        <v>3556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9">
        <v>11.9</v>
      </c>
      <c r="U3" s="11">
        <f>T3*0.955</f>
        <v>11.3645</v>
      </c>
    </row>
    <row r="4" spans="2:21" ht="15" hidden="1" customHeight="1" x14ac:dyDescent="0.25">
      <c r="B4" s="13" t="s">
        <v>48</v>
      </c>
      <c r="C4" s="911" t="s">
        <v>3556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9">
        <v>20</v>
      </c>
      <c r="U4" s="11">
        <f>T4*0.955</f>
        <v>19.099999999999998</v>
      </c>
    </row>
    <row r="5" spans="2:21" s="5" customFormat="1" ht="15" hidden="1" customHeight="1" x14ac:dyDescent="0.25">
      <c r="B5" s="717" t="s">
        <v>47</v>
      </c>
      <c r="C5" s="911" t="s">
        <v>3556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</row>
    <row r="6" spans="2:21" ht="15" hidden="1" customHeight="1" x14ac:dyDescent="0.25">
      <c r="B6" s="13" t="s">
        <v>46</v>
      </c>
      <c r="C6" s="911" t="s">
        <v>3556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9">
        <v>11.63</v>
      </c>
      <c r="U6" s="11">
        <f>T6*0.955</f>
        <v>11.10665</v>
      </c>
    </row>
    <row r="7" spans="2:21" ht="15" hidden="1" customHeight="1" x14ac:dyDescent="0.25">
      <c r="B7" s="13" t="s">
        <v>46</v>
      </c>
      <c r="C7" s="911" t="s">
        <v>3556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9">
        <v>4.76</v>
      </c>
      <c r="U7" s="11">
        <f>T7*0.955</f>
        <v>4.5457999999999998</v>
      </c>
    </row>
    <row r="8" spans="2:21" ht="15" hidden="1" customHeight="1" x14ac:dyDescent="0.25">
      <c r="B8" s="13" t="s">
        <v>45</v>
      </c>
      <c r="C8" s="911" t="s">
        <v>3556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</row>
    <row r="9" spans="2:21" ht="15" hidden="1" customHeight="1" x14ac:dyDescent="0.25">
      <c r="B9" s="13" t="s">
        <v>44</v>
      </c>
      <c r="C9" s="911" t="s">
        <v>3556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</row>
    <row r="10" spans="2:21" ht="15" hidden="1" customHeight="1" x14ac:dyDescent="0.25">
      <c r="B10" s="13" t="s">
        <v>43</v>
      </c>
      <c r="C10" s="911" t="s">
        <v>3556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</row>
    <row r="11" spans="2:21" ht="15" hidden="1" customHeight="1" x14ac:dyDescent="0.25">
      <c r="B11" s="13" t="s">
        <v>42</v>
      </c>
      <c r="C11" s="911" t="s">
        <v>3556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</row>
    <row r="12" spans="2:21" ht="15" hidden="1" customHeight="1" x14ac:dyDescent="0.25">
      <c r="B12" s="13" t="s">
        <v>41</v>
      </c>
      <c r="C12" s="911" t="s">
        <v>3556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</row>
    <row r="13" spans="2:21" ht="15" hidden="1" customHeight="1" x14ac:dyDescent="0.25">
      <c r="B13" s="13" t="s">
        <v>40</v>
      </c>
      <c r="C13" s="911" t="s">
        <v>3556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</row>
    <row r="14" spans="2:21" ht="15" hidden="1" customHeight="1" x14ac:dyDescent="0.25">
      <c r="B14" s="13" t="s">
        <v>39</v>
      </c>
      <c r="C14" s="911" t="s">
        <v>3556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9">
        <v>14.29</v>
      </c>
      <c r="U14" s="11">
        <f>T14*0.955</f>
        <v>13.646949999999999</v>
      </c>
    </row>
    <row r="15" spans="2:21" ht="15" hidden="1" customHeight="1" x14ac:dyDescent="0.25">
      <c r="B15" s="13" t="s">
        <v>39</v>
      </c>
      <c r="C15" s="911" t="s">
        <v>3556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9">
        <v>6.25</v>
      </c>
      <c r="U15" s="11">
        <f>T15*0.955</f>
        <v>5.96875</v>
      </c>
    </row>
    <row r="16" spans="2:21" ht="15" hidden="1" customHeight="1" x14ac:dyDescent="0.25">
      <c r="B16" s="13" t="s">
        <v>38</v>
      </c>
      <c r="C16" s="911" t="s">
        <v>3556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</row>
    <row r="17" spans="2:21" ht="15" hidden="1" customHeight="1" x14ac:dyDescent="0.25">
      <c r="B17" s="13" t="s">
        <v>37</v>
      </c>
      <c r="C17" s="911" t="s">
        <v>3556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</row>
    <row r="18" spans="2:21" ht="15" hidden="1" customHeight="1" x14ac:dyDescent="0.25">
      <c r="B18" s="13" t="s">
        <v>36</v>
      </c>
      <c r="C18" s="911" t="s">
        <v>3556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9">
        <v>14.29</v>
      </c>
      <c r="U18" s="11">
        <f>T18*0.955</f>
        <v>13.646949999999999</v>
      </c>
    </row>
    <row r="19" spans="2:21" ht="15" hidden="1" customHeight="1" x14ac:dyDescent="0.25">
      <c r="B19" s="13" t="s">
        <v>36</v>
      </c>
      <c r="C19" s="911" t="s">
        <v>3556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9">
        <v>6.25</v>
      </c>
      <c r="U19" s="11">
        <f>T19*0.955</f>
        <v>5.96875</v>
      </c>
    </row>
    <row r="20" spans="2:21" ht="15" hidden="1" customHeight="1" x14ac:dyDescent="0.25">
      <c r="B20" s="13" t="s">
        <v>35</v>
      </c>
      <c r="C20" s="911" t="s">
        <v>3556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</row>
    <row r="21" spans="2:21" ht="15" hidden="1" customHeight="1" x14ac:dyDescent="0.25">
      <c r="B21" s="13" t="s">
        <v>34</v>
      </c>
      <c r="C21" s="911" t="s">
        <v>3556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</row>
    <row r="22" spans="2:21" ht="15" hidden="1" customHeight="1" x14ac:dyDescent="0.25">
      <c r="B22" s="13" t="s">
        <v>33</v>
      </c>
      <c r="C22" s="911" t="s">
        <v>3556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</row>
    <row r="23" spans="2:21" ht="15" hidden="1" customHeight="1" x14ac:dyDescent="0.25">
      <c r="B23" s="13" t="s">
        <v>32</v>
      </c>
      <c r="C23" s="911" t="s">
        <v>3556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</row>
    <row r="24" spans="2:21" ht="15" hidden="1" customHeight="1" x14ac:dyDescent="0.25">
      <c r="B24" s="13" t="s">
        <v>31</v>
      </c>
      <c r="C24" s="911" t="s">
        <v>3556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</row>
    <row r="25" spans="2:21" ht="15" hidden="1" customHeight="1" x14ac:dyDescent="0.25">
      <c r="B25" s="13" t="s">
        <v>30</v>
      </c>
      <c r="C25" s="911" t="s">
        <v>3556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9">
        <v>5.26</v>
      </c>
      <c r="U25" s="11">
        <f>T25*0.955</f>
        <v>5.0232999999999999</v>
      </c>
    </row>
    <row r="26" spans="2:21" ht="15" hidden="1" customHeight="1" x14ac:dyDescent="0.25">
      <c r="B26" s="13" t="s">
        <v>30</v>
      </c>
      <c r="C26" s="911" t="s">
        <v>3556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9">
        <v>13.62</v>
      </c>
      <c r="U26" s="11">
        <f>T26*0.955</f>
        <v>13.007099999999999</v>
      </c>
    </row>
    <row r="27" spans="2:21" ht="15" hidden="1" customHeight="1" x14ac:dyDescent="0.25">
      <c r="B27" s="13" t="s">
        <v>29</v>
      </c>
      <c r="C27" s="911" t="s">
        <v>3556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</row>
    <row r="28" spans="2:21" ht="15" hidden="1" customHeight="1" x14ac:dyDescent="0.25">
      <c r="B28" s="13" t="s">
        <v>28</v>
      </c>
      <c r="C28" s="911" t="s">
        <v>3556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</row>
    <row r="29" spans="2:21" ht="15" hidden="1" customHeight="1" x14ac:dyDescent="0.25">
      <c r="B29" s="13" t="s">
        <v>27</v>
      </c>
      <c r="C29" s="911" t="s">
        <v>3556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</row>
    <row r="30" spans="2:21" ht="15" hidden="1" customHeight="1" x14ac:dyDescent="0.25">
      <c r="B30" s="13" t="s">
        <v>26</v>
      </c>
      <c r="C30" s="911" t="s">
        <v>3556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9">
        <v>11.63</v>
      </c>
      <c r="U30" s="11">
        <f>T30*0.955</f>
        <v>11.10665</v>
      </c>
    </row>
    <row r="31" spans="2:21" ht="15" hidden="1" customHeight="1" x14ac:dyDescent="0.25">
      <c r="B31" s="13" t="s">
        <v>26</v>
      </c>
      <c r="C31" s="911" t="s">
        <v>3556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9">
        <v>5.71</v>
      </c>
      <c r="U31" s="11">
        <f>T31*0.955</f>
        <v>5.4530500000000002</v>
      </c>
    </row>
    <row r="32" spans="2:21" ht="15" hidden="1" customHeight="1" x14ac:dyDescent="0.25">
      <c r="B32" s="13" t="s">
        <v>25</v>
      </c>
      <c r="C32" s="911" t="s">
        <v>3556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</row>
    <row r="33" spans="2:21" ht="15" hidden="1" customHeight="1" x14ac:dyDescent="0.25">
      <c r="B33" s="13" t="s">
        <v>24</v>
      </c>
      <c r="C33" s="911" t="s">
        <v>3556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</row>
    <row r="34" spans="2:21" ht="15" hidden="1" customHeight="1" x14ac:dyDescent="0.25">
      <c r="B34" s="13" t="s">
        <v>23</v>
      </c>
      <c r="C34" s="911" t="s">
        <v>3556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</row>
    <row r="35" spans="2:21" ht="15" hidden="1" customHeight="1" x14ac:dyDescent="0.25">
      <c r="B35" s="13" t="s">
        <v>22</v>
      </c>
      <c r="C35" s="911" t="s">
        <v>3556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</row>
    <row r="36" spans="2:21" ht="15" hidden="1" customHeight="1" x14ac:dyDescent="0.25">
      <c r="B36" s="13" t="s">
        <v>21</v>
      </c>
      <c r="C36" s="911" t="s">
        <v>3556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</row>
    <row r="37" spans="2:21" ht="15" hidden="1" customHeight="1" x14ac:dyDescent="0.25">
      <c r="B37" s="13" t="s">
        <v>20</v>
      </c>
      <c r="C37" s="911" t="s">
        <v>3556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</row>
    <row r="38" spans="2:21" ht="15" hidden="1" customHeight="1" x14ac:dyDescent="0.25">
      <c r="B38" s="13" t="s">
        <v>19</v>
      </c>
      <c r="C38" s="911" t="s">
        <v>3556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9">
        <v>12.5</v>
      </c>
      <c r="U38" s="11">
        <f>T38*0.955</f>
        <v>11.9375</v>
      </c>
    </row>
    <row r="39" spans="2:21" ht="15" hidden="1" customHeight="1" x14ac:dyDescent="0.25">
      <c r="B39" s="13" t="s">
        <v>19</v>
      </c>
      <c r="C39" s="911" t="s">
        <v>3556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9">
        <v>5.56</v>
      </c>
      <c r="U39" s="11">
        <f>T39*0.955</f>
        <v>5.3097999999999992</v>
      </c>
    </row>
    <row r="40" spans="2:21" ht="15" hidden="1" customHeight="1" x14ac:dyDescent="0.25">
      <c r="B40" s="13" t="s">
        <v>18</v>
      </c>
      <c r="C40" s="911" t="s">
        <v>3556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</row>
    <row r="41" spans="2:21" ht="15" hidden="1" customHeight="1" x14ac:dyDescent="0.25">
      <c r="B41" s="13" t="s">
        <v>17</v>
      </c>
      <c r="C41" s="911" t="s">
        <v>3556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</row>
    <row r="42" spans="2:21" ht="15" hidden="1" customHeight="1" x14ac:dyDescent="0.25">
      <c r="B42" s="13" t="s">
        <v>53</v>
      </c>
      <c r="C42" s="911" t="s">
        <v>3556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</row>
    <row r="43" spans="2:21" ht="15" hidden="1" customHeight="1" x14ac:dyDescent="0.25">
      <c r="B43" s="13" t="s">
        <v>52</v>
      </c>
      <c r="C43" s="911" t="s">
        <v>3556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</row>
    <row r="44" spans="2:21" ht="15" hidden="1" customHeight="1" x14ac:dyDescent="0.25">
      <c r="B44" s="13" t="s">
        <v>51</v>
      </c>
      <c r="C44" s="911" t="s">
        <v>3556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</row>
    <row r="45" spans="2:21" ht="15" hidden="1" customHeight="1" x14ac:dyDescent="0.25">
      <c r="B45" s="13" t="s">
        <v>50</v>
      </c>
      <c r="C45" s="911" t="s">
        <v>3556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</row>
    <row r="46" spans="2:21" ht="15" hidden="1" customHeight="1" x14ac:dyDescent="0.25">
      <c r="B46" s="13" t="s">
        <v>49</v>
      </c>
      <c r="C46" s="911" t="s">
        <v>3556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</row>
    <row r="47" spans="2:21" ht="15" hidden="1" customHeight="1" x14ac:dyDescent="0.25">
      <c r="B47" s="13" t="s">
        <v>71</v>
      </c>
      <c r="C47" s="911" t="s">
        <v>3556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</row>
    <row r="48" spans="2:21" ht="15" hidden="1" customHeight="1" x14ac:dyDescent="0.25">
      <c r="B48" s="13" t="s">
        <v>70</v>
      </c>
      <c r="C48" s="911" t="s">
        <v>3556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</row>
    <row r="49" spans="2:23" ht="15" hidden="1" customHeight="1" x14ac:dyDescent="0.25">
      <c r="B49" s="13" t="s">
        <v>69</v>
      </c>
      <c r="C49" s="911" t="s">
        <v>3556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</row>
    <row r="50" spans="2:23" ht="15" hidden="1" customHeight="1" x14ac:dyDescent="0.25">
      <c r="B50" s="13" t="s">
        <v>68</v>
      </c>
      <c r="C50" s="911" t="s">
        <v>3556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</row>
    <row r="51" spans="2:23" ht="15" hidden="1" customHeight="1" x14ac:dyDescent="0.25">
      <c r="B51" s="13" t="s">
        <v>67</v>
      </c>
      <c r="C51" s="911" t="s">
        <v>3556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</row>
    <row r="52" spans="2:23" ht="15" hidden="1" customHeight="1" x14ac:dyDescent="0.25">
      <c r="B52" s="13" t="s">
        <v>66</v>
      </c>
      <c r="C52" s="911" t="s">
        <v>3556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</row>
    <row r="53" spans="2:23" ht="15" hidden="1" customHeight="1" x14ac:dyDescent="0.25">
      <c r="B53" s="13" t="s">
        <v>65</v>
      </c>
      <c r="C53" s="911" t="s">
        <v>3556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</row>
    <row r="54" spans="2:23" ht="15" hidden="1" customHeight="1" x14ac:dyDescent="0.25">
      <c r="B54" s="13" t="s">
        <v>64</v>
      </c>
      <c r="C54" s="911" t="s">
        <v>3556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</row>
    <row r="55" spans="2:23" ht="15" hidden="1" customHeight="1" x14ac:dyDescent="0.25">
      <c r="B55" s="13" t="s">
        <v>63</v>
      </c>
      <c r="C55" s="911" t="s">
        <v>3556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</row>
    <row r="56" spans="2:23" ht="15" hidden="1" customHeight="1" x14ac:dyDescent="0.25">
      <c r="B56" s="13" t="s">
        <v>62</v>
      </c>
      <c r="C56" s="911" t="s">
        <v>3556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W56" s="9">
        <f>IF(ISNUMBER(FIND("/",base[[#This Row],[Odd]])),1,0)</f>
        <v>0</v>
      </c>
    </row>
    <row r="57" spans="2:23" ht="15" hidden="1" customHeight="1" x14ac:dyDescent="0.25">
      <c r="B57" s="13" t="s">
        <v>61</v>
      </c>
      <c r="C57" s="911" t="s">
        <v>3556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</row>
    <row r="58" spans="2:23" ht="15" hidden="1" customHeight="1" x14ac:dyDescent="0.25">
      <c r="B58" s="13" t="s">
        <v>60</v>
      </c>
      <c r="C58" s="911" t="s">
        <v>3556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</row>
    <row r="59" spans="2:23" ht="15" hidden="1" customHeight="1" x14ac:dyDescent="0.25">
      <c r="B59" s="13" t="s">
        <v>59</v>
      </c>
      <c r="C59" s="911" t="s">
        <v>3556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9">
        <v>4.55</v>
      </c>
      <c r="U59" s="11">
        <f>T59*0.955</f>
        <v>4.3452500000000001</v>
      </c>
    </row>
    <row r="60" spans="2:23" ht="15" hidden="1" customHeight="1" x14ac:dyDescent="0.25">
      <c r="B60" s="13" t="s">
        <v>59</v>
      </c>
      <c r="C60" s="911" t="s">
        <v>3556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9">
        <v>16.13</v>
      </c>
      <c r="U60" s="11">
        <f>T60*0.955</f>
        <v>15.404149999999998</v>
      </c>
    </row>
    <row r="61" spans="2:23" ht="15" hidden="1" customHeight="1" x14ac:dyDescent="0.25">
      <c r="B61" s="13" t="s">
        <v>58</v>
      </c>
      <c r="C61" s="911" t="s">
        <v>3556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</row>
    <row r="62" spans="2:23" ht="15" hidden="1" customHeight="1" x14ac:dyDescent="0.25">
      <c r="B62" s="13" t="s">
        <v>57</v>
      </c>
      <c r="C62" s="911" t="s">
        <v>3556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</row>
    <row r="63" spans="2:23" ht="15" hidden="1" customHeight="1" x14ac:dyDescent="0.25">
      <c r="B63" s="13" t="s">
        <v>56</v>
      </c>
      <c r="C63" s="911" t="s">
        <v>3556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</row>
    <row r="64" spans="2:23" ht="15" hidden="1" customHeight="1" x14ac:dyDescent="0.25">
      <c r="B64" s="13" t="s">
        <v>55</v>
      </c>
      <c r="C64" s="911" t="s">
        <v>3556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</row>
    <row r="65" spans="2:21" ht="15" hidden="1" customHeight="1" x14ac:dyDescent="0.25">
      <c r="B65" s="13" t="s">
        <v>54</v>
      </c>
      <c r="C65" s="911" t="s">
        <v>3556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</row>
    <row r="66" spans="2:21" ht="15" hidden="1" customHeight="1" x14ac:dyDescent="0.25">
      <c r="B66" s="13" t="s">
        <v>107</v>
      </c>
      <c r="C66" s="911" t="s">
        <v>3556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</row>
    <row r="67" spans="2:21" ht="15" hidden="1" customHeight="1" x14ac:dyDescent="0.25">
      <c r="B67" s="13" t="s">
        <v>106</v>
      </c>
      <c r="C67" s="911" t="s">
        <v>3556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</row>
    <row r="68" spans="2:21" ht="15" hidden="1" customHeight="1" x14ac:dyDescent="0.25">
      <c r="B68" s="13" t="s">
        <v>105</v>
      </c>
      <c r="C68" s="911" t="s">
        <v>3556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</row>
    <row r="69" spans="2:21" ht="15" hidden="1" customHeight="1" x14ac:dyDescent="0.25">
      <c r="B69" s="13" t="s">
        <v>104</v>
      </c>
      <c r="C69" s="911" t="s">
        <v>3556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9">
        <v>10.029999999999999</v>
      </c>
      <c r="U69" s="11">
        <f>T69*0.955</f>
        <v>9.5786499999999997</v>
      </c>
    </row>
    <row r="70" spans="2:21" ht="15" hidden="1" customHeight="1" x14ac:dyDescent="0.25">
      <c r="B70" s="13" t="s">
        <v>104</v>
      </c>
      <c r="C70" s="911" t="s">
        <v>3556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9">
        <v>5.56</v>
      </c>
      <c r="U70" s="11">
        <f>T70*0.955</f>
        <v>5.3097999999999992</v>
      </c>
    </row>
    <row r="71" spans="2:21" ht="15" hidden="1" customHeight="1" x14ac:dyDescent="0.25">
      <c r="B71" s="13" t="s">
        <v>149</v>
      </c>
      <c r="C71" s="911" t="s">
        <v>3556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</row>
    <row r="72" spans="2:21" ht="15" hidden="1" customHeight="1" x14ac:dyDescent="0.25">
      <c r="B72" s="13" t="s">
        <v>148</v>
      </c>
      <c r="C72" s="911" t="s">
        <v>3556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</row>
    <row r="73" spans="2:21" ht="15" hidden="1" customHeight="1" x14ac:dyDescent="0.25">
      <c r="B73" s="13" t="s">
        <v>147</v>
      </c>
      <c r="C73" s="911" t="s">
        <v>3556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</row>
    <row r="74" spans="2:21" ht="15" hidden="1" customHeight="1" x14ac:dyDescent="0.25">
      <c r="B74" s="13" t="s">
        <v>146</v>
      </c>
      <c r="C74" s="911" t="s">
        <v>3556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</row>
    <row r="75" spans="2:21" ht="15" hidden="1" customHeight="1" x14ac:dyDescent="0.25">
      <c r="B75" s="13" t="s">
        <v>145</v>
      </c>
      <c r="C75" s="911" t="s">
        <v>3556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</row>
    <row r="76" spans="2:21" ht="15" hidden="1" customHeight="1" x14ac:dyDescent="0.25">
      <c r="B76" s="13" t="s">
        <v>144</v>
      </c>
      <c r="C76" s="911" t="s">
        <v>3556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</row>
    <row r="77" spans="2:21" ht="15" hidden="1" customHeight="1" x14ac:dyDescent="0.25">
      <c r="B77" s="13" t="s">
        <v>143</v>
      </c>
      <c r="C77" s="911" t="s">
        <v>3556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</row>
    <row r="78" spans="2:21" ht="15" hidden="1" customHeight="1" x14ac:dyDescent="0.25">
      <c r="B78" s="13" t="s">
        <v>142</v>
      </c>
      <c r="C78" s="911" t="s">
        <v>3556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</row>
    <row r="79" spans="2:21" ht="15" hidden="1" customHeight="1" x14ac:dyDescent="0.25">
      <c r="B79" s="13" t="s">
        <v>141</v>
      </c>
      <c r="C79" s="911" t="s">
        <v>3556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</row>
    <row r="80" spans="2:21" ht="15" hidden="1" customHeight="1" x14ac:dyDescent="0.25">
      <c r="B80" s="13" t="s">
        <v>140</v>
      </c>
      <c r="C80" s="911" t="s">
        <v>3556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</row>
    <row r="81" spans="2:21" ht="15" hidden="1" customHeight="1" x14ac:dyDescent="0.25">
      <c r="B81" s="13" t="s">
        <v>139</v>
      </c>
      <c r="C81" s="911" t="s">
        <v>3556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</row>
    <row r="82" spans="2:21" ht="15" hidden="1" customHeight="1" x14ac:dyDescent="0.25">
      <c r="B82" s="13" t="s">
        <v>138</v>
      </c>
      <c r="C82" s="911" t="s">
        <v>3556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9">
        <v>11.73</v>
      </c>
      <c r="U82" s="11">
        <f>T82*0.955</f>
        <v>11.20215</v>
      </c>
    </row>
    <row r="83" spans="2:21" ht="15" hidden="1" customHeight="1" x14ac:dyDescent="0.25">
      <c r="B83" s="13" t="s">
        <v>138</v>
      </c>
      <c r="C83" s="911" t="s">
        <v>3556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9">
        <v>5.44</v>
      </c>
      <c r="U83" s="11">
        <f>T83*0.955</f>
        <v>5.1951999999999998</v>
      </c>
    </row>
    <row r="84" spans="2:21" ht="15" hidden="1" customHeight="1" x14ac:dyDescent="0.25">
      <c r="B84" s="13" t="s">
        <v>137</v>
      </c>
      <c r="C84" s="911" t="s">
        <v>3556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</row>
    <row r="85" spans="2:21" ht="15" hidden="1" customHeight="1" x14ac:dyDescent="0.25">
      <c r="B85" s="13" t="s">
        <v>136</v>
      </c>
      <c r="C85" s="911" t="s">
        <v>3556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</row>
    <row r="86" spans="2:21" ht="15" hidden="1" customHeight="1" x14ac:dyDescent="0.25">
      <c r="B86" s="13" t="s">
        <v>135</v>
      </c>
      <c r="C86" s="911" t="s">
        <v>3556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</row>
    <row r="87" spans="2:21" ht="15" hidden="1" customHeight="1" x14ac:dyDescent="0.25">
      <c r="B87" s="13" t="s">
        <v>134</v>
      </c>
      <c r="C87" s="911" t="s">
        <v>3556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</row>
    <row r="88" spans="2:21" ht="15" hidden="1" customHeight="1" x14ac:dyDescent="0.25">
      <c r="B88" s="13" t="s">
        <v>133</v>
      </c>
      <c r="C88" s="911" t="s">
        <v>3556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</row>
    <row r="89" spans="2:21" ht="15" hidden="1" customHeight="1" x14ac:dyDescent="0.25">
      <c r="B89" s="13" t="s">
        <v>132</v>
      </c>
      <c r="C89" s="911" t="s">
        <v>3556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</row>
    <row r="90" spans="2:21" ht="15" hidden="1" customHeight="1" x14ac:dyDescent="0.25">
      <c r="B90" s="13" t="s">
        <v>131</v>
      </c>
      <c r="C90" s="911" t="s">
        <v>3556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</row>
    <row r="91" spans="2:21" ht="15" hidden="1" customHeight="1" x14ac:dyDescent="0.25">
      <c r="B91" s="13" t="s">
        <v>130</v>
      </c>
      <c r="C91" s="911" t="s">
        <v>3556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</row>
    <row r="92" spans="2:21" ht="15" hidden="1" customHeight="1" x14ac:dyDescent="0.25">
      <c r="B92" s="13" t="s">
        <v>129</v>
      </c>
      <c r="C92" s="911" t="s">
        <v>3556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</row>
    <row r="93" spans="2:21" ht="15" hidden="1" customHeight="1" x14ac:dyDescent="0.25">
      <c r="B93" s="13" t="s">
        <v>128</v>
      </c>
      <c r="C93" s="911" t="s">
        <v>3556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</row>
    <row r="94" spans="2:21" ht="15" hidden="1" customHeight="1" x14ac:dyDescent="0.25">
      <c r="B94" s="13" t="s">
        <v>127</v>
      </c>
      <c r="C94" s="911" t="s">
        <v>3556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</row>
    <row r="95" spans="2:21" ht="15" hidden="1" customHeight="1" x14ac:dyDescent="0.25">
      <c r="B95" s="13" t="s">
        <v>126</v>
      </c>
      <c r="C95" s="911" t="s">
        <v>3556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</row>
    <row r="96" spans="2:21" ht="15" hidden="1" customHeight="1" x14ac:dyDescent="0.25">
      <c r="B96" s="13" t="s">
        <v>125</v>
      </c>
      <c r="C96" s="911" t="s">
        <v>3556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</row>
    <row r="97" spans="2:24" ht="15" hidden="1" customHeight="1" x14ac:dyDescent="0.25">
      <c r="B97" s="13" t="s">
        <v>124</v>
      </c>
      <c r="C97" s="911" t="s">
        <v>3556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</row>
    <row r="98" spans="2:24" ht="15" hidden="1" customHeight="1" x14ac:dyDescent="0.25">
      <c r="B98" s="13" t="s">
        <v>123</v>
      </c>
      <c r="C98" s="911" t="s">
        <v>3556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9">
        <v>6.67</v>
      </c>
      <c r="U98" s="11">
        <f>T98*0.955</f>
        <v>6.3698499999999996</v>
      </c>
      <c r="X98" s="11"/>
    </row>
    <row r="99" spans="2:24" ht="15" hidden="1" customHeight="1" x14ac:dyDescent="0.25">
      <c r="B99" s="13" t="s">
        <v>123</v>
      </c>
      <c r="C99" s="911" t="s">
        <v>3556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9">
        <v>3.7</v>
      </c>
      <c r="U99" s="11">
        <f>T99*0.955</f>
        <v>3.5335000000000001</v>
      </c>
    </row>
    <row r="100" spans="2:24" ht="15" hidden="1" customHeight="1" x14ac:dyDescent="0.25">
      <c r="B100" s="13" t="s">
        <v>122</v>
      </c>
      <c r="C100" s="911" t="s">
        <v>3556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9">
        <v>9.09</v>
      </c>
      <c r="U100" s="11">
        <f>T100*0.955</f>
        <v>8.6809499999999993</v>
      </c>
    </row>
    <row r="101" spans="2:24" ht="15" hidden="1" customHeight="1" x14ac:dyDescent="0.25">
      <c r="B101" s="13" t="s">
        <v>122</v>
      </c>
      <c r="C101" s="911" t="s">
        <v>3556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9">
        <v>5.56</v>
      </c>
      <c r="U101" s="11">
        <f>T101*0.955</f>
        <v>5.3097999999999992</v>
      </c>
    </row>
    <row r="102" spans="2:24" ht="15" hidden="1" customHeight="1" x14ac:dyDescent="0.25">
      <c r="B102" s="13" t="s">
        <v>121</v>
      </c>
      <c r="C102" s="911" t="s">
        <v>3556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</row>
    <row r="103" spans="2:24" ht="15" hidden="1" customHeight="1" x14ac:dyDescent="0.25">
      <c r="B103" s="13" t="s">
        <v>120</v>
      </c>
      <c r="C103" s="911" t="s">
        <v>3556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9">
        <v>7.29</v>
      </c>
      <c r="U103" s="11">
        <f>T103*0.955</f>
        <v>6.9619499999999999</v>
      </c>
    </row>
    <row r="104" spans="2:24" ht="15" hidden="1" customHeight="1" x14ac:dyDescent="0.25">
      <c r="B104" s="13" t="s">
        <v>120</v>
      </c>
      <c r="C104" s="911" t="s">
        <v>3556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9">
        <v>16.600000000000001</v>
      </c>
      <c r="U104" s="11">
        <f>T104*0.955</f>
        <v>15.853000000000002</v>
      </c>
    </row>
    <row r="105" spans="2:24" ht="15" hidden="1" customHeight="1" x14ac:dyDescent="0.25">
      <c r="B105" s="13" t="s">
        <v>119</v>
      </c>
      <c r="C105" s="911" t="s">
        <v>3556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9">
        <v>7.14</v>
      </c>
      <c r="U105" s="11">
        <f>T105*0.955</f>
        <v>6.8186999999999998</v>
      </c>
    </row>
    <row r="106" spans="2:24" ht="15" hidden="1" customHeight="1" x14ac:dyDescent="0.25">
      <c r="B106" s="13" t="s">
        <v>119</v>
      </c>
      <c r="C106" s="911" t="s">
        <v>3556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9">
        <v>8.6999999999999993</v>
      </c>
      <c r="U106" s="11">
        <f>T106*0.955</f>
        <v>8.3084999999999987</v>
      </c>
    </row>
    <row r="107" spans="2:24" ht="15" hidden="1" customHeight="1" x14ac:dyDescent="0.25">
      <c r="B107" s="13" t="s">
        <v>118</v>
      </c>
      <c r="C107" s="911" t="s">
        <v>3556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</row>
    <row r="108" spans="2:24" ht="15" hidden="1" customHeight="1" x14ac:dyDescent="0.25">
      <c r="B108" s="13" t="s">
        <v>117</v>
      </c>
      <c r="C108" s="911" t="s">
        <v>3556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9">
        <v>5.56</v>
      </c>
      <c r="U108" s="11">
        <f>T108*0.955</f>
        <v>5.3097999999999992</v>
      </c>
    </row>
    <row r="109" spans="2:24" ht="15" hidden="1" customHeight="1" x14ac:dyDescent="0.25">
      <c r="B109" s="13" t="s">
        <v>117</v>
      </c>
      <c r="C109" s="911" t="s">
        <v>3556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9">
        <v>11.9</v>
      </c>
      <c r="U109" s="11">
        <f>T109*0.955</f>
        <v>11.3645</v>
      </c>
    </row>
    <row r="110" spans="2:24" ht="15" hidden="1" customHeight="1" x14ac:dyDescent="0.25">
      <c r="B110" s="13" t="s">
        <v>116</v>
      </c>
      <c r="C110" s="911" t="s">
        <v>3556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</row>
    <row r="111" spans="2:24" ht="15" hidden="1" customHeight="1" x14ac:dyDescent="0.25">
      <c r="B111" s="13" t="s">
        <v>115</v>
      </c>
      <c r="C111" s="911" t="s">
        <v>3556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9">
        <v>13.89</v>
      </c>
      <c r="U111" s="11">
        <f>T111*0.955</f>
        <v>13.264950000000001</v>
      </c>
    </row>
    <row r="112" spans="2:24" ht="15" hidden="1" customHeight="1" x14ac:dyDescent="0.25">
      <c r="B112" s="13" t="s">
        <v>115</v>
      </c>
      <c r="C112" s="911" t="s">
        <v>3556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9">
        <v>6.07</v>
      </c>
      <c r="U112" s="11">
        <f>T112*0.955</f>
        <v>5.7968500000000001</v>
      </c>
    </row>
    <row r="113" spans="2:21" ht="15" hidden="1" customHeight="1" x14ac:dyDescent="0.25">
      <c r="B113" s="13" t="s">
        <v>114</v>
      </c>
      <c r="C113" s="911" t="s">
        <v>3556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</row>
    <row r="114" spans="2:21" ht="15" hidden="1" customHeight="1" x14ac:dyDescent="0.25">
      <c r="B114" s="13" t="s">
        <v>113</v>
      </c>
      <c r="C114" s="911" t="s">
        <v>3556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9">
        <v>13.16</v>
      </c>
      <c r="U114" s="11">
        <f>T114*0.955</f>
        <v>12.5678</v>
      </c>
    </row>
    <row r="115" spans="2:21" ht="15" hidden="1" customHeight="1" x14ac:dyDescent="0.25">
      <c r="B115" s="13" t="s">
        <v>113</v>
      </c>
      <c r="C115" s="911" t="s">
        <v>3556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9">
        <v>5.88</v>
      </c>
      <c r="U115" s="11">
        <f>T115*0.955</f>
        <v>5.6153999999999993</v>
      </c>
    </row>
    <row r="116" spans="2:21" ht="15" hidden="1" customHeight="1" x14ac:dyDescent="0.25">
      <c r="B116" s="13" t="s">
        <v>112</v>
      </c>
      <c r="C116" s="911" t="s">
        <v>3556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9">
        <v>6.25</v>
      </c>
      <c r="U116" s="11">
        <f>T116*0.955</f>
        <v>5.96875</v>
      </c>
    </row>
    <row r="117" spans="2:21" ht="15" hidden="1" customHeight="1" x14ac:dyDescent="0.25">
      <c r="B117" s="13" t="s">
        <v>112</v>
      </c>
      <c r="C117" s="911" t="s">
        <v>3556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9">
        <v>11.11</v>
      </c>
      <c r="U117" s="11">
        <f>T117*0.955</f>
        <v>10.610049999999999</v>
      </c>
    </row>
    <row r="118" spans="2:21" ht="15" hidden="1" customHeight="1" x14ac:dyDescent="0.25">
      <c r="B118" s="13" t="s">
        <v>111</v>
      </c>
      <c r="C118" s="911" t="s">
        <v>3556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</row>
    <row r="119" spans="2:21" ht="15" hidden="1" customHeight="1" x14ac:dyDescent="0.25">
      <c r="B119" s="13" t="s">
        <v>172</v>
      </c>
      <c r="C119" s="911" t="s">
        <v>3556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</row>
    <row r="120" spans="2:21" ht="15" hidden="1" customHeight="1" x14ac:dyDescent="0.25">
      <c r="B120" s="13" t="s">
        <v>171</v>
      </c>
      <c r="C120" s="911" t="s">
        <v>3556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</row>
    <row r="121" spans="2:21" ht="15" hidden="1" customHeight="1" x14ac:dyDescent="0.25">
      <c r="B121" s="13" t="s">
        <v>170</v>
      </c>
      <c r="C121" s="911" t="s">
        <v>3556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</row>
    <row r="122" spans="2:21" ht="15" hidden="1" customHeight="1" x14ac:dyDescent="0.25">
      <c r="B122" s="13" t="s">
        <v>169</v>
      </c>
      <c r="C122" s="911" t="s">
        <v>3556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</row>
    <row r="123" spans="2:21" ht="15" hidden="1" customHeight="1" x14ac:dyDescent="0.25">
      <c r="B123" s="13" t="s">
        <v>168</v>
      </c>
      <c r="C123" s="911" t="s">
        <v>3556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</row>
    <row r="124" spans="2:21" ht="15" hidden="1" customHeight="1" x14ac:dyDescent="0.25">
      <c r="B124" s="13" t="s">
        <v>167</v>
      </c>
      <c r="C124" s="911" t="s">
        <v>3556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</row>
    <row r="125" spans="2:21" ht="15" hidden="1" customHeight="1" x14ac:dyDescent="0.25">
      <c r="B125" s="13" t="s">
        <v>166</v>
      </c>
      <c r="C125" s="911" t="s">
        <v>3556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9">
        <v>6.29</v>
      </c>
      <c r="U125" s="11">
        <f>T125*0.955</f>
        <v>6.0069499999999998</v>
      </c>
    </row>
    <row r="126" spans="2:21" ht="15" hidden="1" customHeight="1" x14ac:dyDescent="0.25">
      <c r="B126" s="13" t="s">
        <v>166</v>
      </c>
      <c r="C126" s="911" t="s">
        <v>3556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9">
        <v>14.13</v>
      </c>
      <c r="U126" s="11">
        <f>T126*0.955</f>
        <v>13.494149999999999</v>
      </c>
    </row>
    <row r="127" spans="2:21" ht="15" hidden="1" customHeight="1" x14ac:dyDescent="0.25">
      <c r="B127" s="13" t="s">
        <v>165</v>
      </c>
      <c r="C127" s="911" t="s">
        <v>3556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</row>
    <row r="128" spans="2:21" ht="15" hidden="1" customHeight="1" x14ac:dyDescent="0.25">
      <c r="B128" s="13" t="s">
        <v>164</v>
      </c>
      <c r="C128" s="911" t="s">
        <v>3556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</row>
    <row r="129" spans="2:21" ht="15" hidden="1" customHeight="1" x14ac:dyDescent="0.25">
      <c r="B129" s="13" t="s">
        <v>163</v>
      </c>
      <c r="C129" s="911" t="s">
        <v>3556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</row>
    <row r="130" spans="2:21" ht="15" hidden="1" customHeight="1" x14ac:dyDescent="0.25">
      <c r="B130" s="13" t="s">
        <v>162</v>
      </c>
      <c r="C130" s="911" t="s">
        <v>3556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</row>
    <row r="131" spans="2:21" ht="15" hidden="1" customHeight="1" x14ac:dyDescent="0.25">
      <c r="B131" s="13" t="s">
        <v>161</v>
      </c>
      <c r="C131" s="911" t="s">
        <v>3556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</row>
    <row r="132" spans="2:21" ht="15" hidden="1" customHeight="1" x14ac:dyDescent="0.25">
      <c r="B132" s="13" t="s">
        <v>160</v>
      </c>
      <c r="C132" s="911" t="s">
        <v>3556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9">
        <v>6.05</v>
      </c>
      <c r="U132" s="11">
        <f>T132*0.955</f>
        <v>5.7777499999999993</v>
      </c>
    </row>
    <row r="133" spans="2:21" ht="15" hidden="1" customHeight="1" x14ac:dyDescent="0.25">
      <c r="B133" s="13" t="s">
        <v>160</v>
      </c>
      <c r="C133" s="911" t="s">
        <v>3556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9">
        <v>13.51</v>
      </c>
      <c r="U133" s="11">
        <f>T133*0.955</f>
        <v>12.902049999999999</v>
      </c>
    </row>
    <row r="134" spans="2:21" ht="15" hidden="1" customHeight="1" x14ac:dyDescent="0.25">
      <c r="B134" s="13" t="s">
        <v>159</v>
      </c>
      <c r="C134" s="911" t="s">
        <v>3556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</row>
    <row r="135" spans="2:21" ht="15" hidden="1" customHeight="1" x14ac:dyDescent="0.25">
      <c r="B135" s="13" t="s">
        <v>158</v>
      </c>
      <c r="C135" s="911" t="s">
        <v>3556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</row>
    <row r="136" spans="2:21" ht="15" hidden="1" customHeight="1" x14ac:dyDescent="0.25">
      <c r="B136" s="13" t="s">
        <v>178</v>
      </c>
      <c r="C136" s="911" t="s">
        <v>3556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</row>
    <row r="137" spans="2:21" ht="15" hidden="1" customHeight="1" x14ac:dyDescent="0.25">
      <c r="B137" s="13" t="s">
        <v>177</v>
      </c>
      <c r="C137" s="911" t="s">
        <v>3556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</row>
    <row r="138" spans="2:21" ht="15" hidden="1" customHeight="1" x14ac:dyDescent="0.25">
      <c r="B138" s="13" t="s">
        <v>176</v>
      </c>
      <c r="C138" s="911" t="s">
        <v>3556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9">
        <v>15.15</v>
      </c>
      <c r="U138" s="11">
        <f>T138*0.955</f>
        <v>14.468249999999999</v>
      </c>
    </row>
    <row r="139" spans="2:21" ht="15" hidden="1" customHeight="1" x14ac:dyDescent="0.25">
      <c r="B139" s="13" t="s">
        <v>176</v>
      </c>
      <c r="C139" s="911" t="s">
        <v>3556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9">
        <v>7.47</v>
      </c>
      <c r="U139" s="11">
        <f>T139*0.955</f>
        <v>7.1338499999999998</v>
      </c>
    </row>
    <row r="140" spans="2:21" ht="15" hidden="1" customHeight="1" x14ac:dyDescent="0.25">
      <c r="B140" s="13" t="s">
        <v>175</v>
      </c>
      <c r="C140" s="911" t="s">
        <v>3556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</row>
    <row r="141" spans="2:21" ht="15" hidden="1" customHeight="1" x14ac:dyDescent="0.25">
      <c r="B141" s="13" t="s">
        <v>174</v>
      </c>
      <c r="C141" s="911" t="s">
        <v>3556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9">
        <v>11.11</v>
      </c>
      <c r="U141" s="11">
        <f>T141*0.955</f>
        <v>10.610049999999999</v>
      </c>
    </row>
    <row r="142" spans="2:21" ht="15" hidden="1" customHeight="1" x14ac:dyDescent="0.25">
      <c r="B142" s="13" t="s">
        <v>174</v>
      </c>
      <c r="C142" s="911" t="s">
        <v>3556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9">
        <v>5.56</v>
      </c>
      <c r="U142" s="11">
        <f>T142*0.955</f>
        <v>5.3097999999999992</v>
      </c>
    </row>
    <row r="143" spans="2:21" ht="15" hidden="1" customHeight="1" x14ac:dyDescent="0.25">
      <c r="B143" s="13" t="s">
        <v>173</v>
      </c>
      <c r="C143" s="911" t="s">
        <v>3556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</row>
    <row r="144" spans="2:21" ht="15" hidden="1" customHeight="1" x14ac:dyDescent="0.25">
      <c r="B144" s="13" t="s">
        <v>190</v>
      </c>
      <c r="C144" s="911" t="s">
        <v>3556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</row>
    <row r="145" spans="2:21" ht="15" hidden="1" customHeight="1" x14ac:dyDescent="0.25">
      <c r="B145" s="13" t="s">
        <v>189</v>
      </c>
      <c r="C145" s="911" t="s">
        <v>3556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</row>
    <row r="146" spans="2:21" ht="15" hidden="1" customHeight="1" x14ac:dyDescent="0.25">
      <c r="B146" s="13" t="s">
        <v>188</v>
      </c>
      <c r="C146" s="911" t="s">
        <v>3556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</row>
    <row r="147" spans="2:21" ht="15" hidden="1" customHeight="1" x14ac:dyDescent="0.25">
      <c r="B147" s="13" t="s">
        <v>187</v>
      </c>
      <c r="C147" s="911" t="s">
        <v>3556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</row>
    <row r="148" spans="2:21" ht="15" hidden="1" customHeight="1" x14ac:dyDescent="0.25">
      <c r="B148" s="13" t="s">
        <v>186</v>
      </c>
      <c r="C148" s="911" t="s">
        <v>3556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9">
        <v>10</v>
      </c>
      <c r="U148" s="11">
        <f>T148*0.955</f>
        <v>9.5499999999999989</v>
      </c>
    </row>
    <row r="149" spans="2:21" ht="15" hidden="1" customHeight="1" x14ac:dyDescent="0.25">
      <c r="B149" s="13" t="s">
        <v>186</v>
      </c>
      <c r="C149" s="911" t="s">
        <v>3556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9">
        <v>5.88</v>
      </c>
      <c r="U149" s="11">
        <f>T149*0.955</f>
        <v>5.6153999999999993</v>
      </c>
    </row>
    <row r="150" spans="2:21" ht="15" hidden="1" customHeight="1" x14ac:dyDescent="0.25">
      <c r="B150" s="13" t="s">
        <v>185</v>
      </c>
      <c r="C150" s="911" t="s">
        <v>3556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</row>
    <row r="151" spans="2:21" ht="15" hidden="1" customHeight="1" x14ac:dyDescent="0.25">
      <c r="B151" s="13" t="s">
        <v>184</v>
      </c>
      <c r="C151" s="911" t="s">
        <v>3556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</row>
    <row r="152" spans="2:21" ht="15" hidden="1" customHeight="1" x14ac:dyDescent="0.25">
      <c r="B152" s="13" t="s">
        <v>199</v>
      </c>
      <c r="C152" s="911" t="s">
        <v>3556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</row>
    <row r="153" spans="2:21" ht="15" hidden="1" customHeight="1" x14ac:dyDescent="0.25">
      <c r="B153" s="13" t="s">
        <v>198</v>
      </c>
      <c r="C153" s="911" t="s">
        <v>3556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</row>
    <row r="154" spans="2:21" ht="15" hidden="1" customHeight="1" x14ac:dyDescent="0.25">
      <c r="B154" s="13" t="s">
        <v>197</v>
      </c>
      <c r="C154" s="911" t="s">
        <v>3556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</row>
    <row r="155" spans="2:21" ht="15" hidden="1" customHeight="1" x14ac:dyDescent="0.25">
      <c r="B155" s="13" t="s">
        <v>196</v>
      </c>
      <c r="C155" s="911" t="s">
        <v>3556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9">
        <v>12.82</v>
      </c>
      <c r="U155" s="11">
        <f>T155*0.955</f>
        <v>12.2431</v>
      </c>
    </row>
    <row r="156" spans="2:21" ht="15" hidden="1" customHeight="1" x14ac:dyDescent="0.25">
      <c r="B156" s="13" t="s">
        <v>196</v>
      </c>
      <c r="C156" s="911" t="s">
        <v>3556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9">
        <v>5.88</v>
      </c>
      <c r="U156" s="11">
        <f>T156*0.955</f>
        <v>5.6153999999999993</v>
      </c>
    </row>
    <row r="157" spans="2:21" ht="15" hidden="1" customHeight="1" x14ac:dyDescent="0.25">
      <c r="B157" s="13" t="s">
        <v>245</v>
      </c>
      <c r="C157" s="911" t="s">
        <v>3556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</row>
    <row r="158" spans="2:21" ht="15" hidden="1" customHeight="1" x14ac:dyDescent="0.25">
      <c r="B158" s="13" t="s">
        <v>244</v>
      </c>
      <c r="C158" s="911" t="s">
        <v>3556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</row>
    <row r="159" spans="2:21" ht="15" hidden="1" customHeight="1" x14ac:dyDescent="0.25">
      <c r="B159" s="13" t="s">
        <v>195</v>
      </c>
      <c r="C159" s="911" t="s">
        <v>3556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9">
        <v>9.52</v>
      </c>
      <c r="U159" s="11">
        <f>T159*0.955</f>
        <v>9.0915999999999997</v>
      </c>
    </row>
    <row r="160" spans="2:21" ht="15" hidden="1" customHeight="1" x14ac:dyDescent="0.25">
      <c r="B160" s="13" t="s">
        <v>195</v>
      </c>
      <c r="C160" s="911" t="s">
        <v>3556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9">
        <v>5.88</v>
      </c>
      <c r="U160" s="11">
        <f>T160*0.955</f>
        <v>5.6153999999999993</v>
      </c>
    </row>
    <row r="161" spans="2:21" ht="15" hidden="1" customHeight="1" x14ac:dyDescent="0.25">
      <c r="B161" s="13" t="s">
        <v>243</v>
      </c>
      <c r="C161" s="911" t="s">
        <v>3556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</row>
    <row r="162" spans="2:21" ht="15" hidden="1" customHeight="1" x14ac:dyDescent="0.25">
      <c r="B162" s="13" t="s">
        <v>242</v>
      </c>
      <c r="C162" s="911" t="s">
        <v>3556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</row>
    <row r="163" spans="2:21" ht="15" hidden="1" customHeight="1" x14ac:dyDescent="0.25">
      <c r="B163" s="13" t="s">
        <v>241</v>
      </c>
      <c r="C163" s="911" t="s">
        <v>3556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</row>
    <row r="164" spans="2:21" ht="15" hidden="1" customHeight="1" x14ac:dyDescent="0.25">
      <c r="B164" s="13" t="s">
        <v>240</v>
      </c>
      <c r="C164" s="911" t="s">
        <v>3556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</row>
    <row r="165" spans="2:21" ht="15" hidden="1" customHeight="1" x14ac:dyDescent="0.25">
      <c r="B165" s="13" t="s">
        <v>239</v>
      </c>
      <c r="C165" s="911" t="s">
        <v>3556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</row>
    <row r="166" spans="2:21" ht="15" hidden="1" customHeight="1" x14ac:dyDescent="0.25">
      <c r="B166" s="13" t="s">
        <v>238</v>
      </c>
      <c r="C166" s="911" t="s">
        <v>3556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</row>
    <row r="167" spans="2:21" ht="15" hidden="1" customHeight="1" x14ac:dyDescent="0.25">
      <c r="B167" s="13" t="s">
        <v>237</v>
      </c>
      <c r="C167" s="911" t="s">
        <v>3556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</row>
    <row r="168" spans="2:21" ht="15" hidden="1" customHeight="1" x14ac:dyDescent="0.25">
      <c r="B168" s="13" t="s">
        <v>236</v>
      </c>
      <c r="C168" s="911" t="s">
        <v>3556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</row>
    <row r="169" spans="2:21" ht="15" hidden="1" customHeight="1" x14ac:dyDescent="0.25">
      <c r="B169" s="13" t="s">
        <v>235</v>
      </c>
      <c r="C169" s="911" t="s">
        <v>3556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9">
        <v>8.6999999999999993</v>
      </c>
      <c r="U169" s="11">
        <f>T169*0.955</f>
        <v>8.3084999999999987</v>
      </c>
    </row>
    <row r="170" spans="2:21" ht="15" hidden="1" customHeight="1" x14ac:dyDescent="0.25">
      <c r="B170" s="13" t="s">
        <v>235</v>
      </c>
      <c r="C170" s="911" t="s">
        <v>3556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9">
        <v>3.85</v>
      </c>
      <c r="U170" s="11">
        <f>T170*0.955</f>
        <v>3.6767499999999997</v>
      </c>
    </row>
    <row r="171" spans="2:21" ht="15" hidden="1" customHeight="1" x14ac:dyDescent="0.25">
      <c r="B171" s="13" t="s">
        <v>234</v>
      </c>
      <c r="C171" s="911" t="s">
        <v>3556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</row>
    <row r="172" spans="2:21" ht="15" hidden="1" customHeight="1" x14ac:dyDescent="0.25">
      <c r="B172" s="13" t="s">
        <v>233</v>
      </c>
      <c r="C172" s="911" t="s">
        <v>3556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</row>
    <row r="173" spans="2:21" ht="15" hidden="1" customHeight="1" x14ac:dyDescent="0.25">
      <c r="B173" s="13" t="s">
        <v>232</v>
      </c>
      <c r="C173" s="911" t="s">
        <v>3556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</row>
    <row r="174" spans="2:21" ht="15" hidden="1" customHeight="1" x14ac:dyDescent="0.25">
      <c r="B174" s="13" t="s">
        <v>231</v>
      </c>
      <c r="C174" s="911" t="s">
        <v>3556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</row>
    <row r="175" spans="2:21" ht="15" hidden="1" customHeight="1" x14ac:dyDescent="0.25">
      <c r="B175" s="13" t="s">
        <v>230</v>
      </c>
      <c r="C175" s="911" t="s">
        <v>3556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</row>
    <row r="176" spans="2:21" ht="15" hidden="1" customHeight="1" x14ac:dyDescent="0.25">
      <c r="B176" s="13" t="s">
        <v>229</v>
      </c>
      <c r="C176" s="911" t="s">
        <v>3556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</row>
    <row r="177" spans="2:21" ht="15" hidden="1" customHeight="1" x14ac:dyDescent="0.25">
      <c r="B177" s="13" t="s">
        <v>228</v>
      </c>
      <c r="C177" s="911" t="s">
        <v>3556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</row>
    <row r="178" spans="2:21" ht="15" hidden="1" customHeight="1" x14ac:dyDescent="0.25">
      <c r="B178" s="13" t="s">
        <v>227</v>
      </c>
      <c r="C178" s="911" t="s">
        <v>3556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</row>
    <row r="179" spans="2:21" ht="15" hidden="1" customHeight="1" x14ac:dyDescent="0.25">
      <c r="B179" s="13" t="s">
        <v>226</v>
      </c>
      <c r="C179" s="911" t="s">
        <v>3556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</row>
    <row r="180" spans="2:21" ht="15" hidden="1" customHeight="1" x14ac:dyDescent="0.25">
      <c r="B180" s="13" t="s">
        <v>225</v>
      </c>
      <c r="C180" s="911" t="s">
        <v>3556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</row>
    <row r="181" spans="2:21" ht="15" hidden="1" customHeight="1" x14ac:dyDescent="0.25">
      <c r="B181" s="13" t="s">
        <v>224</v>
      </c>
      <c r="C181" s="911" t="s">
        <v>3556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</row>
    <row r="182" spans="2:21" ht="15" hidden="1" customHeight="1" x14ac:dyDescent="0.25">
      <c r="B182" s="13" t="s">
        <v>223</v>
      </c>
      <c r="C182" s="911" t="s">
        <v>3556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</row>
    <row r="183" spans="2:21" ht="15" hidden="1" customHeight="1" x14ac:dyDescent="0.25">
      <c r="B183" s="13" t="s">
        <v>222</v>
      </c>
      <c r="C183" s="911" t="s">
        <v>3556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</row>
    <row r="184" spans="2:21" ht="15" hidden="1" customHeight="1" x14ac:dyDescent="0.25">
      <c r="B184" s="13" t="s">
        <v>221</v>
      </c>
      <c r="C184" s="911" t="s">
        <v>3556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</row>
    <row r="185" spans="2:21" ht="15" hidden="1" customHeight="1" x14ac:dyDescent="0.25">
      <c r="B185" s="13" t="s">
        <v>220</v>
      </c>
      <c r="C185" s="911" t="s">
        <v>3556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</row>
    <row r="186" spans="2:21" ht="15" hidden="1" customHeight="1" x14ac:dyDescent="0.25">
      <c r="B186" s="13" t="s">
        <v>219</v>
      </c>
      <c r="C186" s="911" t="s">
        <v>3556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</row>
    <row r="187" spans="2:21" ht="15" hidden="1" customHeight="1" x14ac:dyDescent="0.25">
      <c r="B187" s="13" t="s">
        <v>218</v>
      </c>
      <c r="C187" s="911" t="s">
        <v>3556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9">
        <v>7.41</v>
      </c>
      <c r="U187" s="11">
        <f>T187*0.955</f>
        <v>7.0765500000000001</v>
      </c>
    </row>
    <row r="188" spans="2:21" ht="15" hidden="1" customHeight="1" x14ac:dyDescent="0.25">
      <c r="B188" s="13" t="s">
        <v>218</v>
      </c>
      <c r="C188" s="911" t="s">
        <v>3556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9">
        <v>7.14</v>
      </c>
      <c r="U188" s="11">
        <f>T188*0.955</f>
        <v>6.8186999999999998</v>
      </c>
    </row>
    <row r="189" spans="2:21" ht="15" hidden="1" customHeight="1" x14ac:dyDescent="0.25">
      <c r="B189" s="13" t="s">
        <v>217</v>
      </c>
      <c r="C189" s="911" t="s">
        <v>3556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9">
        <v>6.25</v>
      </c>
      <c r="U189" s="11">
        <f>T189*0.955</f>
        <v>5.96875</v>
      </c>
    </row>
    <row r="190" spans="2:21" ht="15" hidden="1" customHeight="1" x14ac:dyDescent="0.25">
      <c r="B190" s="13" t="s">
        <v>217</v>
      </c>
      <c r="C190" s="911" t="s">
        <v>3556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9">
        <v>14.71</v>
      </c>
      <c r="U190" s="11">
        <f>T190*0.955</f>
        <v>14.04805</v>
      </c>
    </row>
    <row r="191" spans="2:21" ht="15" hidden="1" customHeight="1" x14ac:dyDescent="0.25">
      <c r="B191" s="13" t="s">
        <v>216</v>
      </c>
      <c r="C191" s="911" t="s">
        <v>3556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</row>
    <row r="192" spans="2:21" ht="15" hidden="1" customHeight="1" x14ac:dyDescent="0.25">
      <c r="B192" s="13" t="s">
        <v>215</v>
      </c>
      <c r="C192" s="911" t="s">
        <v>3556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</row>
    <row r="193" spans="2:19" ht="15" hidden="1" customHeight="1" x14ac:dyDescent="0.25">
      <c r="B193" s="13" t="s">
        <v>214</v>
      </c>
      <c r="C193" s="911" t="s">
        <v>3556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</row>
    <row r="194" spans="2:19" ht="15" hidden="1" customHeight="1" x14ac:dyDescent="0.25">
      <c r="B194" s="13" t="s">
        <v>213</v>
      </c>
      <c r="C194" s="911" t="s">
        <v>3556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</row>
    <row r="195" spans="2:19" ht="15" hidden="1" customHeight="1" x14ac:dyDescent="0.25">
      <c r="B195" s="13" t="s">
        <v>212</v>
      </c>
      <c r="C195" s="911" t="s">
        <v>3556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</row>
    <row r="196" spans="2:19" ht="15" hidden="1" customHeight="1" x14ac:dyDescent="0.25">
      <c r="B196" s="13" t="s">
        <v>211</v>
      </c>
      <c r="C196" s="911" t="s">
        <v>3556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</row>
    <row r="197" spans="2:19" ht="15" hidden="1" customHeight="1" x14ac:dyDescent="0.25">
      <c r="B197" s="13" t="s">
        <v>210</v>
      </c>
      <c r="C197" s="911" t="s">
        <v>3556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</row>
    <row r="198" spans="2:19" ht="15" hidden="1" customHeight="1" x14ac:dyDescent="0.25">
      <c r="B198" s="13" t="s">
        <v>209</v>
      </c>
      <c r="C198" s="911" t="s">
        <v>3556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</row>
    <row r="199" spans="2:19" ht="15" hidden="1" customHeight="1" x14ac:dyDescent="0.25">
      <c r="B199" s="13" t="s">
        <v>208</v>
      </c>
      <c r="C199" s="911" t="s">
        <v>3556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</row>
    <row r="200" spans="2:19" ht="15" hidden="1" customHeight="1" x14ac:dyDescent="0.25">
      <c r="B200" s="13" t="s">
        <v>207</v>
      </c>
      <c r="C200" s="911" t="s">
        <v>3556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</row>
    <row r="201" spans="2:19" ht="15" hidden="1" customHeight="1" x14ac:dyDescent="0.25">
      <c r="B201" s="13" t="s">
        <v>206</v>
      </c>
      <c r="C201" s="911" t="s">
        <v>3556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</row>
    <row r="202" spans="2:19" ht="15" hidden="1" customHeight="1" x14ac:dyDescent="0.25">
      <c r="B202" s="13" t="s">
        <v>205</v>
      </c>
      <c r="C202" s="911" t="s">
        <v>3556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</row>
    <row r="203" spans="2:19" ht="15" hidden="1" customHeight="1" x14ac:dyDescent="0.25">
      <c r="B203" s="13" t="s">
        <v>292</v>
      </c>
      <c r="C203" s="911" t="s">
        <v>3556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</row>
    <row r="204" spans="2:19" ht="15" hidden="1" customHeight="1" x14ac:dyDescent="0.25">
      <c r="B204" s="13" t="s">
        <v>291</v>
      </c>
      <c r="C204" s="911" t="s">
        <v>3556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</row>
    <row r="205" spans="2:19" ht="15" hidden="1" customHeight="1" x14ac:dyDescent="0.25">
      <c r="B205" s="13" t="s">
        <v>290</v>
      </c>
      <c r="C205" s="911" t="s">
        <v>3556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</row>
    <row r="206" spans="2:19" ht="15" hidden="1" customHeight="1" x14ac:dyDescent="0.25">
      <c r="B206" s="13" t="s">
        <v>289</v>
      </c>
      <c r="C206" s="911" t="s">
        <v>3556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</row>
    <row r="207" spans="2:19" ht="15" hidden="1" customHeight="1" x14ac:dyDescent="0.25">
      <c r="B207" s="13" t="s">
        <v>288</v>
      </c>
      <c r="C207" s="911" t="s">
        <v>3556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</row>
    <row r="208" spans="2:19" ht="15" hidden="1" customHeight="1" x14ac:dyDescent="0.25">
      <c r="B208" s="13" t="s">
        <v>287</v>
      </c>
      <c r="C208" s="911" t="s">
        <v>3556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</row>
    <row r="209" spans="2:19" ht="15" hidden="1" customHeight="1" x14ac:dyDescent="0.25">
      <c r="B209" s="13" t="s">
        <v>305</v>
      </c>
      <c r="C209" s="911" t="s">
        <v>3556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</row>
    <row r="210" spans="2:19" ht="15" hidden="1" customHeight="1" x14ac:dyDescent="0.25">
      <c r="B210" s="13" t="s">
        <v>304</v>
      </c>
      <c r="C210" s="911" t="s">
        <v>3556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</row>
    <row r="211" spans="2:19" ht="15" hidden="1" customHeight="1" x14ac:dyDescent="0.25">
      <c r="B211" s="13" t="s">
        <v>303</v>
      </c>
      <c r="C211" s="911" t="s">
        <v>3556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</row>
    <row r="212" spans="2:19" ht="15" hidden="1" customHeight="1" x14ac:dyDescent="0.25">
      <c r="B212" s="13" t="s">
        <v>302</v>
      </c>
      <c r="C212" s="911" t="s">
        <v>3556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</row>
    <row r="213" spans="2:19" ht="15" hidden="1" customHeight="1" x14ac:dyDescent="0.25">
      <c r="B213" s="13" t="s">
        <v>301</v>
      </c>
      <c r="C213" s="911" t="s">
        <v>3556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</row>
    <row r="214" spans="2:19" ht="15" hidden="1" customHeight="1" x14ac:dyDescent="0.25">
      <c r="B214" s="13" t="s">
        <v>300</v>
      </c>
      <c r="C214" s="911" t="s">
        <v>3556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</row>
    <row r="215" spans="2:19" ht="15" hidden="1" customHeight="1" x14ac:dyDescent="0.25">
      <c r="B215" s="13" t="s">
        <v>299</v>
      </c>
      <c r="C215" s="911" t="s">
        <v>3556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</row>
    <row r="216" spans="2:19" ht="15" hidden="1" customHeight="1" x14ac:dyDescent="0.25">
      <c r="B216" s="13" t="s">
        <v>298</v>
      </c>
      <c r="C216" s="911" t="s">
        <v>3556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</row>
    <row r="217" spans="2:19" ht="15" hidden="1" customHeight="1" x14ac:dyDescent="0.25">
      <c r="B217" s="13" t="s">
        <v>313</v>
      </c>
      <c r="C217" s="911" t="s">
        <v>3556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</row>
    <row r="218" spans="2:19" ht="15" hidden="1" customHeight="1" x14ac:dyDescent="0.25">
      <c r="B218" s="13" t="s">
        <v>312</v>
      </c>
      <c r="C218" s="911" t="s">
        <v>3556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</row>
    <row r="219" spans="2:19" ht="15" hidden="1" customHeight="1" x14ac:dyDescent="0.25">
      <c r="B219" s="13" t="s">
        <v>311</v>
      </c>
      <c r="C219" s="911" t="s">
        <v>3556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</row>
    <row r="220" spans="2:19" ht="15" hidden="1" customHeight="1" x14ac:dyDescent="0.25">
      <c r="B220" s="13" t="s">
        <v>310</v>
      </c>
      <c r="C220" s="911" t="s">
        <v>3556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</row>
    <row r="221" spans="2:19" ht="15" hidden="1" customHeight="1" x14ac:dyDescent="0.25">
      <c r="B221" s="13" t="s">
        <v>309</v>
      </c>
      <c r="C221" s="911" t="s">
        <v>3556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</row>
    <row r="222" spans="2:19" ht="15" hidden="1" customHeight="1" x14ac:dyDescent="0.25">
      <c r="B222" s="13" t="s">
        <v>309</v>
      </c>
      <c r="C222" s="911" t="s">
        <v>3556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</row>
    <row r="223" spans="2:19" ht="15" hidden="1" customHeight="1" x14ac:dyDescent="0.25">
      <c r="B223" s="13" t="s">
        <v>308</v>
      </c>
      <c r="C223" s="911" t="s">
        <v>3556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</row>
    <row r="224" spans="2:19" ht="15" hidden="1" customHeight="1" x14ac:dyDescent="0.25">
      <c r="B224" s="13" t="s">
        <v>307</v>
      </c>
      <c r="C224" s="911" t="s">
        <v>3556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</row>
    <row r="225" spans="2:19" ht="15" hidden="1" customHeight="1" x14ac:dyDescent="0.25">
      <c r="B225" s="13" t="s">
        <v>306</v>
      </c>
      <c r="C225" s="911" t="s">
        <v>3556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</row>
    <row r="226" spans="2:19" ht="15" hidden="1" customHeight="1" x14ac:dyDescent="0.25">
      <c r="B226" s="13" t="s">
        <v>348</v>
      </c>
      <c r="C226" s="911" t="s">
        <v>3556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</row>
    <row r="227" spans="2:19" ht="15" hidden="1" customHeight="1" x14ac:dyDescent="0.25">
      <c r="B227" s="13" t="s">
        <v>347</v>
      </c>
      <c r="C227" s="911" t="s">
        <v>3556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</row>
    <row r="228" spans="2:19" ht="15" hidden="1" customHeight="1" x14ac:dyDescent="0.25">
      <c r="B228" s="13" t="s">
        <v>346</v>
      </c>
      <c r="C228" s="911" t="s">
        <v>3556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</row>
    <row r="229" spans="2:19" ht="15" hidden="1" customHeight="1" x14ac:dyDescent="0.25">
      <c r="B229" s="13" t="s">
        <v>346</v>
      </c>
      <c r="C229" s="911" t="s">
        <v>3556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</row>
    <row r="230" spans="2:19" ht="15" hidden="1" customHeight="1" x14ac:dyDescent="0.25">
      <c r="B230" s="13" t="s">
        <v>345</v>
      </c>
      <c r="C230" s="911" t="s">
        <v>3556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</row>
    <row r="231" spans="2:19" ht="15" hidden="1" customHeight="1" x14ac:dyDescent="0.25">
      <c r="B231" s="13" t="s">
        <v>344</v>
      </c>
      <c r="C231" s="911" t="s">
        <v>3556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</row>
    <row r="232" spans="2:19" ht="15" hidden="1" customHeight="1" x14ac:dyDescent="0.25">
      <c r="B232" s="13" t="s">
        <v>343</v>
      </c>
      <c r="C232" s="911" t="s">
        <v>3556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</row>
    <row r="233" spans="2:19" ht="15" hidden="1" customHeight="1" x14ac:dyDescent="0.25">
      <c r="B233" s="13" t="s">
        <v>342</v>
      </c>
      <c r="C233" s="911" t="s">
        <v>3556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</row>
    <row r="234" spans="2:19" ht="15" hidden="1" customHeight="1" x14ac:dyDescent="0.25">
      <c r="B234" s="13" t="s">
        <v>341</v>
      </c>
      <c r="C234" s="911" t="s">
        <v>3556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</row>
    <row r="235" spans="2:19" ht="15" hidden="1" customHeight="1" x14ac:dyDescent="0.25">
      <c r="B235" s="13" t="s">
        <v>340</v>
      </c>
      <c r="C235" s="911" t="s">
        <v>3556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</row>
    <row r="236" spans="2:19" ht="15" hidden="1" customHeight="1" x14ac:dyDescent="0.25">
      <c r="B236" s="13" t="s">
        <v>339</v>
      </c>
      <c r="C236" s="911" t="s">
        <v>3556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</row>
    <row r="237" spans="2:19" ht="15" hidden="1" customHeight="1" x14ac:dyDescent="0.25">
      <c r="B237" s="13" t="s">
        <v>338</v>
      </c>
      <c r="C237" s="911" t="s">
        <v>3556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</row>
    <row r="238" spans="2:19" ht="15" hidden="1" customHeight="1" x14ac:dyDescent="0.25">
      <c r="B238" s="13" t="s">
        <v>337</v>
      </c>
      <c r="C238" s="911" t="s">
        <v>3556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</row>
    <row r="239" spans="2:19" ht="15" hidden="1" customHeight="1" x14ac:dyDescent="0.25">
      <c r="B239" s="13" t="s">
        <v>336</v>
      </c>
      <c r="C239" s="911" t="s">
        <v>3556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</row>
    <row r="240" spans="2:19" ht="15" hidden="1" customHeight="1" x14ac:dyDescent="0.25">
      <c r="B240" s="13" t="s">
        <v>335</v>
      </c>
      <c r="C240" s="911" t="s">
        <v>3556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</row>
    <row r="241" spans="2:21" ht="15" hidden="1" customHeight="1" x14ac:dyDescent="0.25">
      <c r="B241" s="13" t="s">
        <v>334</v>
      </c>
      <c r="C241" s="911" t="s">
        <v>3556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</row>
    <row r="242" spans="2:21" ht="15" hidden="1" customHeight="1" x14ac:dyDescent="0.25">
      <c r="B242" s="13" t="s">
        <v>333</v>
      </c>
      <c r="C242" s="911" t="s">
        <v>3556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</row>
    <row r="243" spans="2:21" ht="15" hidden="1" customHeight="1" x14ac:dyDescent="0.25">
      <c r="B243" s="13" t="s">
        <v>332</v>
      </c>
      <c r="C243" s="911" t="s">
        <v>3556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</row>
    <row r="244" spans="2:21" ht="15" hidden="1" customHeight="1" x14ac:dyDescent="0.25">
      <c r="B244" s="13" t="s">
        <v>331</v>
      </c>
      <c r="C244" s="911" t="s">
        <v>3556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</row>
    <row r="245" spans="2:21" ht="15" hidden="1" customHeight="1" x14ac:dyDescent="0.25">
      <c r="B245" s="13" t="s">
        <v>330</v>
      </c>
      <c r="C245" s="911" t="s">
        <v>3556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9">
        <v>12.5</v>
      </c>
      <c r="U245" s="11">
        <f>T245*0.955</f>
        <v>11.9375</v>
      </c>
    </row>
    <row r="246" spans="2:21" ht="15" hidden="1" customHeight="1" x14ac:dyDescent="0.25">
      <c r="B246" s="13" t="s">
        <v>330</v>
      </c>
      <c r="C246" s="911" t="s">
        <v>3556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9">
        <v>5.88</v>
      </c>
      <c r="U246" s="11">
        <f>T246*0.955</f>
        <v>5.6153999999999993</v>
      </c>
    </row>
    <row r="247" spans="2:21" ht="15" hidden="1" customHeight="1" x14ac:dyDescent="0.25">
      <c r="B247" s="13" t="s">
        <v>329</v>
      </c>
      <c r="C247" s="911" t="s">
        <v>3556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</row>
    <row r="248" spans="2:21" ht="15" hidden="1" customHeight="1" x14ac:dyDescent="0.25">
      <c r="B248" s="13" t="s">
        <v>328</v>
      </c>
      <c r="C248" s="911" t="s">
        <v>3556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</row>
    <row r="249" spans="2:21" ht="15" hidden="1" customHeight="1" x14ac:dyDescent="0.25">
      <c r="B249" s="13" t="s">
        <v>327</v>
      </c>
      <c r="C249" s="911" t="s">
        <v>3556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</row>
    <row r="250" spans="2:21" ht="15" hidden="1" customHeight="1" x14ac:dyDescent="0.25">
      <c r="B250" s="13" t="s">
        <v>326</v>
      </c>
      <c r="C250" s="911" t="s">
        <v>3556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</row>
    <row r="251" spans="2:21" ht="15" hidden="1" customHeight="1" x14ac:dyDescent="0.25">
      <c r="B251" s="13" t="s">
        <v>325</v>
      </c>
      <c r="C251" s="911" t="s">
        <v>3556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</row>
    <row r="252" spans="2:21" ht="15" hidden="1" customHeight="1" x14ac:dyDescent="0.25">
      <c r="B252" s="13" t="s">
        <v>324</v>
      </c>
      <c r="C252" s="911" t="s">
        <v>3556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</row>
    <row r="253" spans="2:21" ht="15" hidden="1" customHeight="1" x14ac:dyDescent="0.25">
      <c r="B253" s="13" t="s">
        <v>323</v>
      </c>
      <c r="C253" s="911" t="s">
        <v>3556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</row>
    <row r="254" spans="2:21" ht="15" hidden="1" customHeight="1" x14ac:dyDescent="0.25">
      <c r="B254" s="13" t="s">
        <v>322</v>
      </c>
      <c r="C254" s="911" t="s">
        <v>3556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</row>
    <row r="255" spans="2:21" ht="15" hidden="1" customHeight="1" x14ac:dyDescent="0.25">
      <c r="B255" s="13" t="s">
        <v>321</v>
      </c>
      <c r="C255" s="911" t="s">
        <v>3556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</row>
    <row r="256" spans="2:21" ht="15" hidden="1" customHeight="1" x14ac:dyDescent="0.25">
      <c r="B256" s="13" t="s">
        <v>320</v>
      </c>
      <c r="C256" s="911" t="s">
        <v>3556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</row>
    <row r="257" spans="2:21" ht="15" hidden="1" customHeight="1" x14ac:dyDescent="0.25">
      <c r="B257" s="13" t="s">
        <v>319</v>
      </c>
      <c r="C257" s="911" t="s">
        <v>3556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</row>
    <row r="258" spans="2:21" ht="15" hidden="1" customHeight="1" x14ac:dyDescent="0.25">
      <c r="B258" s="13" t="s">
        <v>319</v>
      </c>
      <c r="C258" s="911" t="s">
        <v>3556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</row>
    <row r="259" spans="2:21" ht="15" hidden="1" customHeight="1" x14ac:dyDescent="0.25">
      <c r="B259" s="13" t="s">
        <v>318</v>
      </c>
      <c r="C259" s="911" t="s">
        <v>3556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</row>
    <row r="260" spans="2:21" ht="15" hidden="1" customHeight="1" x14ac:dyDescent="0.25">
      <c r="B260" s="13" t="s">
        <v>317</v>
      </c>
      <c r="C260" s="911" t="s">
        <v>3556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9">
        <v>8</v>
      </c>
      <c r="U260" s="11">
        <f>T260*0.955</f>
        <v>7.64</v>
      </c>
    </row>
    <row r="261" spans="2:21" ht="15" hidden="1" customHeight="1" x14ac:dyDescent="0.25">
      <c r="B261" s="13" t="s">
        <v>317</v>
      </c>
      <c r="C261" s="911" t="s">
        <v>3556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9">
        <v>8.33</v>
      </c>
      <c r="U261" s="11">
        <f>T261*0.955</f>
        <v>7.9551499999999997</v>
      </c>
    </row>
    <row r="262" spans="2:21" ht="15" hidden="1" customHeight="1" x14ac:dyDescent="0.25">
      <c r="B262" s="13" t="s">
        <v>366</v>
      </c>
      <c r="C262" s="911" t="s">
        <v>3556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9">
        <v>6.48</v>
      </c>
      <c r="U262" s="11">
        <f>T262*0.955</f>
        <v>6.1884000000000006</v>
      </c>
    </row>
    <row r="263" spans="2:21" ht="15" hidden="1" customHeight="1" x14ac:dyDescent="0.25">
      <c r="B263" s="13" t="s">
        <v>366</v>
      </c>
      <c r="C263" s="911" t="s">
        <v>3556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9">
        <v>13.79</v>
      </c>
      <c r="U263" s="11">
        <f>T263*0.955</f>
        <v>13.169449999999999</v>
      </c>
    </row>
    <row r="264" spans="2:21" ht="15" hidden="1" customHeight="1" x14ac:dyDescent="0.25">
      <c r="B264" s="13" t="s">
        <v>365</v>
      </c>
      <c r="C264" s="911" t="s">
        <v>3556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</row>
    <row r="265" spans="2:21" ht="15" hidden="1" customHeight="1" x14ac:dyDescent="0.25">
      <c r="B265" s="13" t="s">
        <v>364</v>
      </c>
      <c r="C265" s="911" t="s">
        <v>3556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</row>
    <row r="266" spans="2:21" ht="15" hidden="1" customHeight="1" x14ac:dyDescent="0.25">
      <c r="B266" s="13" t="s">
        <v>363</v>
      </c>
      <c r="C266" s="911" t="s">
        <v>3556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</row>
    <row r="267" spans="2:21" ht="15" hidden="1" customHeight="1" x14ac:dyDescent="0.25">
      <c r="B267" s="13" t="s">
        <v>362</v>
      </c>
      <c r="C267" s="911" t="s">
        <v>3556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</row>
    <row r="268" spans="2:21" ht="15" hidden="1" customHeight="1" x14ac:dyDescent="0.25">
      <c r="B268" s="13" t="s">
        <v>361</v>
      </c>
      <c r="C268" s="911" t="s">
        <v>3556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</row>
    <row r="269" spans="2:21" ht="15" hidden="1" customHeight="1" x14ac:dyDescent="0.25">
      <c r="B269" s="13" t="s">
        <v>360</v>
      </c>
      <c r="C269" s="911" t="s">
        <v>3556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</row>
    <row r="270" spans="2:21" ht="15" hidden="1" customHeight="1" x14ac:dyDescent="0.25">
      <c r="B270" s="13" t="s">
        <v>359</v>
      </c>
      <c r="C270" s="911" t="s">
        <v>3556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</row>
    <row r="271" spans="2:21" ht="15" hidden="1" customHeight="1" x14ac:dyDescent="0.25">
      <c r="B271" s="13" t="s">
        <v>358</v>
      </c>
      <c r="C271" s="911" t="s">
        <v>3556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</row>
    <row r="272" spans="2:21" ht="15" hidden="1" customHeight="1" x14ac:dyDescent="0.25">
      <c r="B272" s="13" t="s">
        <v>357</v>
      </c>
      <c r="C272" s="911" t="s">
        <v>3556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</row>
    <row r="273" spans="2:19" ht="15" hidden="1" customHeight="1" x14ac:dyDescent="0.25">
      <c r="B273" s="13" t="s">
        <v>356</v>
      </c>
      <c r="C273" s="911" t="s">
        <v>3556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</row>
    <row r="274" spans="2:19" ht="15" hidden="1" customHeight="1" x14ac:dyDescent="0.25">
      <c r="B274" s="13" t="s">
        <v>355</v>
      </c>
      <c r="C274" s="911" t="s">
        <v>3556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</row>
    <row r="275" spans="2:19" ht="15" hidden="1" customHeight="1" x14ac:dyDescent="0.25">
      <c r="B275" s="13" t="s">
        <v>354</v>
      </c>
      <c r="C275" s="911" t="s">
        <v>3556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</row>
    <row r="276" spans="2:19" ht="15" hidden="1" customHeight="1" x14ac:dyDescent="0.25">
      <c r="B276" s="13" t="s">
        <v>353</v>
      </c>
      <c r="C276" s="911" t="s">
        <v>3556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</row>
    <row r="277" spans="2:19" ht="15" hidden="1" customHeight="1" x14ac:dyDescent="0.25">
      <c r="B277" s="13" t="s">
        <v>368</v>
      </c>
      <c r="C277" s="911" t="s">
        <v>3556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</row>
    <row r="278" spans="2:19" ht="15" hidden="1" customHeight="1" x14ac:dyDescent="0.25">
      <c r="B278" s="13" t="s">
        <v>367</v>
      </c>
      <c r="C278" s="911" t="s">
        <v>3556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</row>
    <row r="279" spans="2:19" ht="15" hidden="1" customHeight="1" x14ac:dyDescent="0.25">
      <c r="B279" s="13" t="s">
        <v>372</v>
      </c>
      <c r="C279" s="911" t="s">
        <v>3556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</row>
    <row r="280" spans="2:19" ht="15" hidden="1" customHeight="1" x14ac:dyDescent="0.25">
      <c r="B280" s="13" t="s">
        <v>372</v>
      </c>
      <c r="C280" s="911" t="s">
        <v>3556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</row>
    <row r="281" spans="2:19" ht="15" hidden="1" customHeight="1" x14ac:dyDescent="0.25">
      <c r="B281" s="13" t="s">
        <v>371</v>
      </c>
      <c r="C281" s="911" t="s">
        <v>3556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</row>
    <row r="282" spans="2:19" ht="15" hidden="1" customHeight="1" x14ac:dyDescent="0.25">
      <c r="B282" s="13" t="s">
        <v>370</v>
      </c>
      <c r="C282" s="911" t="s">
        <v>3556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</row>
    <row r="283" spans="2:19" ht="15" hidden="1" customHeight="1" x14ac:dyDescent="0.25">
      <c r="B283" s="13" t="s">
        <v>369</v>
      </c>
      <c r="C283" s="911" t="s">
        <v>3556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</row>
    <row r="284" spans="2:19" ht="15" hidden="1" customHeight="1" x14ac:dyDescent="0.25">
      <c r="B284" s="13" t="s">
        <v>369</v>
      </c>
      <c r="C284" s="911" t="s">
        <v>3556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</row>
    <row r="285" spans="2:19" ht="15" hidden="1" customHeight="1" x14ac:dyDescent="0.25">
      <c r="B285" s="13" t="s">
        <v>378</v>
      </c>
      <c r="C285" s="911" t="s">
        <v>3556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</row>
    <row r="286" spans="2:19" ht="15" hidden="1" customHeight="1" x14ac:dyDescent="0.25">
      <c r="B286" s="13" t="s">
        <v>377</v>
      </c>
      <c r="C286" s="911" t="s">
        <v>3556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</row>
    <row r="287" spans="2:19" ht="15" hidden="1" customHeight="1" x14ac:dyDescent="0.25">
      <c r="B287" s="13" t="s">
        <v>376</v>
      </c>
      <c r="C287" s="911" t="s">
        <v>3556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</row>
    <row r="288" spans="2:19" ht="15" hidden="1" customHeight="1" x14ac:dyDescent="0.25">
      <c r="B288" s="13" t="s">
        <v>375</v>
      </c>
      <c r="C288" s="911" t="s">
        <v>3556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</row>
    <row r="289" spans="2:21" ht="15" hidden="1" customHeight="1" x14ac:dyDescent="0.25">
      <c r="B289" s="13" t="s">
        <v>374</v>
      </c>
      <c r="C289" s="911" t="s">
        <v>3556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</row>
    <row r="290" spans="2:21" ht="15" hidden="1" customHeight="1" x14ac:dyDescent="0.25">
      <c r="B290" s="13" t="s">
        <v>373</v>
      </c>
      <c r="C290" s="911" t="s">
        <v>3556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</row>
    <row r="291" spans="2:21" ht="15" hidden="1" customHeight="1" x14ac:dyDescent="0.25">
      <c r="B291" s="13" t="s">
        <v>379</v>
      </c>
      <c r="C291" s="911" t="s">
        <v>3556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</row>
    <row r="292" spans="2:21" ht="15" hidden="1" customHeight="1" x14ac:dyDescent="0.25">
      <c r="B292" s="13" t="s">
        <v>261</v>
      </c>
      <c r="C292" s="911" t="s">
        <v>3556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</row>
    <row r="293" spans="2:21" ht="15" hidden="1" customHeight="1" x14ac:dyDescent="0.25">
      <c r="B293" s="718" t="s">
        <v>387</v>
      </c>
      <c r="C293" s="911" t="s">
        <v>3556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</row>
    <row r="294" spans="2:21" ht="15" hidden="1" customHeight="1" x14ac:dyDescent="0.25">
      <c r="B294" s="718" t="s">
        <v>387</v>
      </c>
      <c r="C294" s="911" t="s">
        <v>3556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</row>
    <row r="295" spans="2:21" ht="15" hidden="1" customHeight="1" x14ac:dyDescent="0.25">
      <c r="B295" s="718" t="s">
        <v>387</v>
      </c>
      <c r="C295" s="911" t="s">
        <v>3556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</row>
    <row r="296" spans="2:21" ht="15" hidden="1" customHeight="1" x14ac:dyDescent="0.25">
      <c r="B296" s="718" t="s">
        <v>387</v>
      </c>
      <c r="C296" s="911" t="s">
        <v>3556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</row>
    <row r="297" spans="2:21" ht="15" hidden="1" customHeight="1" x14ac:dyDescent="0.25">
      <c r="B297" s="719" t="s">
        <v>431</v>
      </c>
      <c r="C297" s="911" t="s">
        <v>3556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9">
        <v>6.25</v>
      </c>
      <c r="U297" s="11">
        <f>T297*0.955</f>
        <v>5.96875</v>
      </c>
    </row>
    <row r="298" spans="2:21" ht="15" hidden="1" customHeight="1" x14ac:dyDescent="0.25">
      <c r="B298" s="719" t="s">
        <v>431</v>
      </c>
      <c r="C298" s="911" t="s">
        <v>3556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9">
        <f>2.46+12.25</f>
        <v>14.71</v>
      </c>
      <c r="U298" s="11">
        <f>T298*0.955</f>
        <v>14.04805</v>
      </c>
    </row>
    <row r="299" spans="2:21" ht="15" hidden="1" customHeight="1" x14ac:dyDescent="0.25">
      <c r="B299" s="719" t="s">
        <v>430</v>
      </c>
      <c r="C299" s="911" t="s">
        <v>3556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</row>
    <row r="300" spans="2:21" ht="15" hidden="1" customHeight="1" x14ac:dyDescent="0.25">
      <c r="B300" s="719" t="s">
        <v>429</v>
      </c>
      <c r="C300" s="911" t="s">
        <v>3556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</row>
    <row r="301" spans="2:21" ht="15" hidden="1" customHeight="1" x14ac:dyDescent="0.25">
      <c r="B301" s="719" t="s">
        <v>428</v>
      </c>
      <c r="C301" s="911" t="s">
        <v>3556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</row>
    <row r="302" spans="2:21" ht="15" hidden="1" customHeight="1" x14ac:dyDescent="0.25">
      <c r="B302" s="719" t="s">
        <v>427</v>
      </c>
      <c r="C302" s="911" t="s">
        <v>3556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</row>
    <row r="303" spans="2:21" ht="15" hidden="1" customHeight="1" x14ac:dyDescent="0.25">
      <c r="B303" s="719" t="s">
        <v>427</v>
      </c>
      <c r="C303" s="911" t="s">
        <v>3556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</row>
    <row r="304" spans="2:21" ht="15" hidden="1" customHeight="1" x14ac:dyDescent="0.25">
      <c r="B304" s="719" t="s">
        <v>426</v>
      </c>
      <c r="C304" s="911" t="s">
        <v>3556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</row>
    <row r="305" spans="2:21" ht="15" hidden="1" customHeight="1" x14ac:dyDescent="0.25">
      <c r="B305" s="719" t="s">
        <v>425</v>
      </c>
      <c r="C305" s="911" t="s">
        <v>3556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</row>
    <row r="306" spans="2:21" ht="15" hidden="1" customHeight="1" x14ac:dyDescent="0.25">
      <c r="B306" s="719" t="s">
        <v>425</v>
      </c>
      <c r="C306" s="911" t="s">
        <v>3556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</row>
    <row r="307" spans="2:21" ht="15" hidden="1" customHeight="1" x14ac:dyDescent="0.25">
      <c r="B307" s="719" t="s">
        <v>424</v>
      </c>
      <c r="C307" s="911" t="s">
        <v>3556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</row>
    <row r="308" spans="2:21" ht="15" hidden="1" customHeight="1" x14ac:dyDescent="0.25">
      <c r="B308" s="719" t="s">
        <v>423</v>
      </c>
      <c r="C308" s="911" t="s">
        <v>3556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</row>
    <row r="309" spans="2:21" ht="15" hidden="1" customHeight="1" x14ac:dyDescent="0.25">
      <c r="B309" s="719" t="s">
        <v>422</v>
      </c>
      <c r="C309" s="911" t="s">
        <v>3556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</row>
    <row r="310" spans="2:21" ht="15" hidden="1" customHeight="1" x14ac:dyDescent="0.25">
      <c r="B310" s="719" t="s">
        <v>421</v>
      </c>
      <c r="C310" s="911" t="s">
        <v>3556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</row>
    <row r="311" spans="2:21" ht="15" hidden="1" customHeight="1" x14ac:dyDescent="0.25">
      <c r="B311" s="719" t="s">
        <v>421</v>
      </c>
      <c r="C311" s="911" t="s">
        <v>3556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9">
        <v>14.29</v>
      </c>
      <c r="U311" s="11">
        <f>T311*0.955</f>
        <v>13.646949999999999</v>
      </c>
    </row>
    <row r="312" spans="2:21" ht="15" hidden="1" customHeight="1" x14ac:dyDescent="0.25">
      <c r="B312" s="719" t="s">
        <v>421</v>
      </c>
      <c r="C312" s="911" t="s">
        <v>3556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9">
        <v>9.3800000000000008</v>
      </c>
      <c r="U312" s="11">
        <f>T312*0.955</f>
        <v>8.9579000000000004</v>
      </c>
    </row>
    <row r="313" spans="2:21" ht="15" hidden="1" customHeight="1" x14ac:dyDescent="0.25">
      <c r="B313" s="719" t="s">
        <v>420</v>
      </c>
      <c r="C313" s="911" t="s">
        <v>3556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</row>
    <row r="314" spans="2:21" ht="15" hidden="1" customHeight="1" x14ac:dyDescent="0.25">
      <c r="B314" s="719" t="s">
        <v>419</v>
      </c>
      <c r="C314" s="911" t="s">
        <v>3556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</row>
    <row r="315" spans="2:21" ht="15" hidden="1" customHeight="1" x14ac:dyDescent="0.25">
      <c r="B315" s="719" t="s">
        <v>418</v>
      </c>
      <c r="C315" s="911" t="s">
        <v>3556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</row>
    <row r="316" spans="2:21" ht="15" hidden="1" customHeight="1" x14ac:dyDescent="0.25">
      <c r="B316" s="719" t="s">
        <v>417</v>
      </c>
      <c r="C316" s="911" t="s">
        <v>3556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</row>
    <row r="317" spans="2:21" ht="15" hidden="1" customHeight="1" x14ac:dyDescent="0.25">
      <c r="B317" s="719" t="s">
        <v>416</v>
      </c>
      <c r="C317" s="911" t="s">
        <v>3556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9">
        <v>15.79</v>
      </c>
      <c r="U317" s="11">
        <f>T317*0.955</f>
        <v>15.079449999999998</v>
      </c>
    </row>
    <row r="318" spans="2:21" ht="15" hidden="1" customHeight="1" x14ac:dyDescent="0.25">
      <c r="B318" s="719" t="s">
        <v>416</v>
      </c>
      <c r="C318" s="911" t="s">
        <v>3556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9">
        <v>10.53</v>
      </c>
      <c r="U318" s="11">
        <f>T318*0.955</f>
        <v>10.056149999999999</v>
      </c>
    </row>
    <row r="319" spans="2:21" ht="15" hidden="1" customHeight="1" x14ac:dyDescent="0.25">
      <c r="B319" s="719" t="s">
        <v>416</v>
      </c>
      <c r="C319" s="911" t="s">
        <v>3556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9">
        <v>7.89</v>
      </c>
      <c r="U319" s="11">
        <f>T319*0.955</f>
        <v>7.5349499999999994</v>
      </c>
    </row>
    <row r="320" spans="2:21" ht="15" hidden="1" customHeight="1" x14ac:dyDescent="0.25">
      <c r="B320" s="719" t="s">
        <v>416</v>
      </c>
      <c r="C320" s="911" t="s">
        <v>3556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</row>
    <row r="321" spans="2:21" ht="15" hidden="1" customHeight="1" x14ac:dyDescent="0.25">
      <c r="B321" s="720" t="s">
        <v>445</v>
      </c>
      <c r="C321" s="911" t="s">
        <v>3556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</row>
    <row r="322" spans="2:21" ht="15" hidden="1" customHeight="1" x14ac:dyDescent="0.25">
      <c r="B322" s="720" t="s">
        <v>444</v>
      </c>
      <c r="C322" s="911" t="s">
        <v>3556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</row>
    <row r="323" spans="2:21" ht="15" hidden="1" customHeight="1" x14ac:dyDescent="0.25">
      <c r="B323" s="720" t="s">
        <v>443</v>
      </c>
      <c r="C323" s="911" t="s">
        <v>3556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9">
        <v>8</v>
      </c>
      <c r="U323" s="11">
        <f>T323*0.955</f>
        <v>7.64</v>
      </c>
    </row>
    <row r="324" spans="2:21" ht="15" hidden="1" customHeight="1" x14ac:dyDescent="0.25">
      <c r="B324" s="720" t="s">
        <v>443</v>
      </c>
      <c r="C324" s="911" t="s">
        <v>3556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9">
        <v>20</v>
      </c>
      <c r="U324" s="11">
        <f>T324*0.955</f>
        <v>19.099999999999998</v>
      </c>
    </row>
    <row r="325" spans="2:21" ht="15" hidden="1" customHeight="1" x14ac:dyDescent="0.25">
      <c r="B325" s="720" t="s">
        <v>442</v>
      </c>
      <c r="C325" s="911" t="s">
        <v>3556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</row>
    <row r="326" spans="2:21" ht="15" hidden="1" customHeight="1" x14ac:dyDescent="0.25">
      <c r="B326" s="720" t="s">
        <v>441</v>
      </c>
      <c r="C326" s="911" t="s">
        <v>3556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</row>
    <row r="327" spans="2:21" ht="15" hidden="1" customHeight="1" x14ac:dyDescent="0.25">
      <c r="B327" s="720" t="s">
        <v>440</v>
      </c>
      <c r="C327" s="911" t="s">
        <v>3556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9">
        <v>12.2</v>
      </c>
      <c r="U327" s="11">
        <f>T327*0.955</f>
        <v>11.650999999999998</v>
      </c>
    </row>
    <row r="328" spans="2:21" ht="15" hidden="1" customHeight="1" x14ac:dyDescent="0.25">
      <c r="B328" s="720" t="s">
        <v>440</v>
      </c>
      <c r="C328" s="911" t="s">
        <v>3556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9">
        <v>5.88</v>
      </c>
      <c r="U328" s="11">
        <f>T328*0.955</f>
        <v>5.6153999999999993</v>
      </c>
    </row>
    <row r="329" spans="2:21" ht="15" hidden="1" customHeight="1" x14ac:dyDescent="0.25">
      <c r="B329" s="720" t="s">
        <v>440</v>
      </c>
      <c r="C329" s="911" t="s">
        <v>3556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</row>
    <row r="330" spans="2:21" ht="15" hidden="1" customHeight="1" x14ac:dyDescent="0.25">
      <c r="B330" s="720" t="s">
        <v>439</v>
      </c>
      <c r="C330" s="911" t="s">
        <v>3556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</row>
    <row r="331" spans="2:21" ht="15" hidden="1" customHeight="1" x14ac:dyDescent="0.25">
      <c r="B331" s="720" t="s">
        <v>438</v>
      </c>
      <c r="C331" s="911" t="s">
        <v>3556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9">
        <v>10.71</v>
      </c>
      <c r="U331" s="11">
        <f>T331*0.955</f>
        <v>10.22805</v>
      </c>
    </row>
    <row r="332" spans="2:21" ht="15" hidden="1" customHeight="1" x14ac:dyDescent="0.25">
      <c r="B332" s="720" t="s">
        <v>438</v>
      </c>
      <c r="C332" s="911" t="s">
        <v>3556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9">
        <v>11.54</v>
      </c>
      <c r="U332" s="11">
        <f>T332*0.955</f>
        <v>11.020699999999998</v>
      </c>
    </row>
    <row r="333" spans="2:21" ht="15" hidden="1" customHeight="1" x14ac:dyDescent="0.25">
      <c r="B333" s="720" t="s">
        <v>437</v>
      </c>
      <c r="C333" s="911" t="s">
        <v>3556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</row>
    <row r="334" spans="2:21" ht="15" hidden="1" customHeight="1" x14ac:dyDescent="0.25">
      <c r="B334" s="720" t="s">
        <v>436</v>
      </c>
      <c r="C334" s="911" t="s">
        <v>3556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</row>
    <row r="335" spans="2:21" ht="15" hidden="1" customHeight="1" x14ac:dyDescent="0.25">
      <c r="B335" s="720" t="s">
        <v>435</v>
      </c>
      <c r="C335" s="911" t="s">
        <v>3556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9">
        <v>10.71</v>
      </c>
      <c r="U335" s="11">
        <f>T335*0.955</f>
        <v>10.22805</v>
      </c>
    </row>
    <row r="336" spans="2:21" ht="15" hidden="1" customHeight="1" x14ac:dyDescent="0.25">
      <c r="B336" s="720" t="s">
        <v>435</v>
      </c>
      <c r="C336" s="911" t="s">
        <v>3556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9">
        <v>8</v>
      </c>
      <c r="U336" s="11">
        <f>T336*0.955</f>
        <v>7.64</v>
      </c>
    </row>
    <row r="337" spans="2:21" ht="15" hidden="1" customHeight="1" x14ac:dyDescent="0.25">
      <c r="B337" s="720" t="s">
        <v>432</v>
      </c>
      <c r="C337" s="911" t="s">
        <v>3556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</row>
    <row r="338" spans="2:21" ht="15" hidden="1" customHeight="1" x14ac:dyDescent="0.25">
      <c r="B338" s="720" t="s">
        <v>434</v>
      </c>
      <c r="C338" s="911" t="s">
        <v>3556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</row>
    <row r="339" spans="2:21" ht="15" hidden="1" customHeight="1" x14ac:dyDescent="0.25">
      <c r="B339" s="720" t="s">
        <v>433</v>
      </c>
      <c r="C339" s="911" t="s">
        <v>3556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</row>
    <row r="340" spans="2:21" ht="15" hidden="1" customHeight="1" x14ac:dyDescent="0.25">
      <c r="B340" s="720" t="s">
        <v>432</v>
      </c>
      <c r="C340" s="911" t="s">
        <v>3556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9">
        <v>10.71</v>
      </c>
      <c r="U340" s="11">
        <f>T340*0.955</f>
        <v>10.22805</v>
      </c>
    </row>
    <row r="341" spans="2:21" ht="15" hidden="1" customHeight="1" x14ac:dyDescent="0.25">
      <c r="B341" s="720" t="s">
        <v>432</v>
      </c>
      <c r="C341" s="911" t="s">
        <v>3556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9">
        <v>10</v>
      </c>
      <c r="U341" s="11">
        <f>T341*0.955</f>
        <v>9.5499999999999989</v>
      </c>
    </row>
    <row r="342" spans="2:21" ht="15" hidden="1" customHeight="1" x14ac:dyDescent="0.25">
      <c r="B342" s="721" t="s">
        <v>451</v>
      </c>
      <c r="C342" s="911" t="s">
        <v>3556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</row>
    <row r="343" spans="2:21" ht="15" hidden="1" customHeight="1" x14ac:dyDescent="0.25">
      <c r="B343" s="721" t="s">
        <v>450</v>
      </c>
      <c r="C343" s="911" t="s">
        <v>3556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</row>
    <row r="344" spans="2:21" ht="15" hidden="1" customHeight="1" x14ac:dyDescent="0.25">
      <c r="B344" s="721" t="s">
        <v>449</v>
      </c>
      <c r="C344" s="911" t="s">
        <v>3556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</row>
    <row r="345" spans="2:21" ht="15" hidden="1" customHeight="1" x14ac:dyDescent="0.25">
      <c r="B345" s="721" t="s">
        <v>448</v>
      </c>
      <c r="C345" s="911" t="s">
        <v>3556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</row>
    <row r="346" spans="2:21" ht="15" hidden="1" customHeight="1" x14ac:dyDescent="0.25">
      <c r="B346" s="721" t="s">
        <v>447</v>
      </c>
      <c r="C346" s="911" t="s">
        <v>3556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</row>
    <row r="347" spans="2:21" ht="15" hidden="1" customHeight="1" x14ac:dyDescent="0.25">
      <c r="B347" s="721" t="s">
        <v>446</v>
      </c>
      <c r="C347" s="911" t="s">
        <v>3556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9">
        <v>15.59</v>
      </c>
      <c r="U347" s="11">
        <f>T347*0.955</f>
        <v>14.888449999999999</v>
      </c>
    </row>
    <row r="348" spans="2:21" ht="15" hidden="1" customHeight="1" x14ac:dyDescent="0.25">
      <c r="B348" s="721" t="s">
        <v>446</v>
      </c>
      <c r="C348" s="911" t="s">
        <v>3556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9">
        <v>6.15</v>
      </c>
      <c r="U348" s="11">
        <f>T348*0.955</f>
        <v>5.8732500000000005</v>
      </c>
    </row>
    <row r="349" spans="2:21" ht="15" hidden="1" customHeight="1" x14ac:dyDescent="0.25">
      <c r="B349" s="722" t="s">
        <v>458</v>
      </c>
      <c r="C349" s="911" t="s">
        <v>3556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</row>
    <row r="350" spans="2:21" ht="15" hidden="1" customHeight="1" x14ac:dyDescent="0.25">
      <c r="B350" s="722" t="s">
        <v>457</v>
      </c>
      <c r="C350" s="911" t="s">
        <v>3556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</row>
    <row r="351" spans="2:21" ht="15" hidden="1" customHeight="1" x14ac:dyDescent="0.25">
      <c r="B351" s="722" t="s">
        <v>456</v>
      </c>
      <c r="C351" s="911" t="s">
        <v>3556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</row>
    <row r="352" spans="2:21" ht="15" hidden="1" customHeight="1" x14ac:dyDescent="0.25">
      <c r="B352" s="722" t="s">
        <v>455</v>
      </c>
      <c r="C352" s="911" t="s">
        <v>3556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</row>
    <row r="353" spans="2:21" ht="15" hidden="1" customHeight="1" x14ac:dyDescent="0.25">
      <c r="B353" s="723" t="s">
        <v>463</v>
      </c>
      <c r="C353" s="911" t="s">
        <v>3556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</row>
    <row r="354" spans="2:21" ht="15" hidden="1" customHeight="1" x14ac:dyDescent="0.25">
      <c r="B354" s="723" t="s">
        <v>463</v>
      </c>
      <c r="C354" s="911" t="s">
        <v>3556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</row>
    <row r="355" spans="2:21" ht="15" hidden="1" customHeight="1" x14ac:dyDescent="0.25">
      <c r="B355" s="723" t="s">
        <v>462</v>
      </c>
      <c r="C355" s="911" t="s">
        <v>3556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9">
        <v>11.55</v>
      </c>
      <c r="U355" s="11">
        <f>T355*0.955</f>
        <v>11.030250000000001</v>
      </c>
    </row>
    <row r="356" spans="2:21" ht="15" hidden="1" customHeight="1" x14ac:dyDescent="0.25">
      <c r="B356" s="723" t="s">
        <v>462</v>
      </c>
      <c r="C356" s="911" t="s">
        <v>3556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9">
        <v>5.36</v>
      </c>
      <c r="U356" s="11">
        <f>T356*0.955</f>
        <v>5.1188000000000002</v>
      </c>
    </row>
    <row r="357" spans="2:21" ht="15" hidden="1" customHeight="1" x14ac:dyDescent="0.25">
      <c r="B357" s="723" t="s">
        <v>462</v>
      </c>
      <c r="C357" s="911" t="s">
        <v>3556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</row>
    <row r="358" spans="2:21" ht="15" hidden="1" customHeight="1" x14ac:dyDescent="0.25">
      <c r="B358" s="723" t="s">
        <v>459</v>
      </c>
      <c r="C358" s="911" t="s">
        <v>3556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</row>
    <row r="359" spans="2:21" ht="15" hidden="1" customHeight="1" x14ac:dyDescent="0.25">
      <c r="B359" s="723" t="s">
        <v>454</v>
      </c>
      <c r="C359" s="911" t="s">
        <v>3556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</row>
    <row r="360" spans="2:21" ht="15" hidden="1" customHeight="1" x14ac:dyDescent="0.25">
      <c r="B360" s="723" t="s">
        <v>461</v>
      </c>
      <c r="C360" s="911" t="s">
        <v>3556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</row>
    <row r="361" spans="2:21" ht="15" hidden="1" customHeight="1" x14ac:dyDescent="0.25">
      <c r="B361" s="723" t="s">
        <v>461</v>
      </c>
      <c r="C361" s="911" t="s">
        <v>3556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</row>
    <row r="362" spans="2:21" ht="15" hidden="1" customHeight="1" x14ac:dyDescent="0.25">
      <c r="B362" s="723" t="s">
        <v>454</v>
      </c>
      <c r="C362" s="911" t="s">
        <v>3556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9">
        <v>10</v>
      </c>
      <c r="U362" s="11">
        <f>T362*0.955</f>
        <v>9.5499999999999989</v>
      </c>
    </row>
    <row r="363" spans="2:21" ht="15" hidden="1" customHeight="1" x14ac:dyDescent="0.25">
      <c r="B363" s="723" t="s">
        <v>454</v>
      </c>
      <c r="C363" s="911" t="s">
        <v>3556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9">
        <v>16.670000000000002</v>
      </c>
      <c r="U363" s="11">
        <f>T363*0.955</f>
        <v>15.91985</v>
      </c>
    </row>
    <row r="364" spans="2:21" ht="15" hidden="1" customHeight="1" x14ac:dyDescent="0.25">
      <c r="B364" s="723" t="s">
        <v>460</v>
      </c>
      <c r="C364" s="911" t="s">
        <v>3556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</row>
    <row r="365" spans="2:21" ht="15" hidden="1" customHeight="1" x14ac:dyDescent="0.25">
      <c r="B365" s="724" t="s">
        <v>497</v>
      </c>
      <c r="C365" s="911" t="s">
        <v>3556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</row>
    <row r="366" spans="2:21" ht="15" hidden="1" customHeight="1" x14ac:dyDescent="0.25">
      <c r="B366" s="724" t="s">
        <v>496</v>
      </c>
      <c r="C366" s="911" t="s">
        <v>3556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</row>
    <row r="367" spans="2:21" ht="15" hidden="1" customHeight="1" x14ac:dyDescent="0.25">
      <c r="B367" s="724" t="s">
        <v>496</v>
      </c>
      <c r="C367" s="911" t="s">
        <v>3556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</row>
    <row r="368" spans="2:21" ht="15" hidden="1" customHeight="1" x14ac:dyDescent="0.25">
      <c r="B368" s="724" t="s">
        <v>495</v>
      </c>
      <c r="C368" s="911" t="s">
        <v>3556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</row>
    <row r="369" spans="2:21" ht="15" hidden="1" customHeight="1" x14ac:dyDescent="0.25">
      <c r="B369" s="724" t="s">
        <v>493</v>
      </c>
      <c r="C369" s="911" t="s">
        <v>3556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</row>
    <row r="370" spans="2:21" ht="15" hidden="1" customHeight="1" x14ac:dyDescent="0.25">
      <c r="B370" s="724" t="s">
        <v>494</v>
      </c>
      <c r="C370" s="911" t="s">
        <v>3556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</row>
    <row r="371" spans="2:21" ht="15" hidden="1" customHeight="1" x14ac:dyDescent="0.25">
      <c r="B371" s="724" t="s">
        <v>493</v>
      </c>
      <c r="C371" s="911" t="s">
        <v>3556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9">
        <v>5.88</v>
      </c>
      <c r="U371" s="11">
        <f>T371*0.955</f>
        <v>5.6153999999999993</v>
      </c>
    </row>
    <row r="372" spans="2:21" ht="15" hidden="1" customHeight="1" x14ac:dyDescent="0.25">
      <c r="B372" s="724" t="s">
        <v>493</v>
      </c>
      <c r="C372" s="911" t="s">
        <v>3556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9">
        <v>14.29</v>
      </c>
      <c r="U372" s="11">
        <f>T372*0.955</f>
        <v>13.646949999999999</v>
      </c>
    </row>
    <row r="373" spans="2:21" ht="15" hidden="1" customHeight="1" x14ac:dyDescent="0.25">
      <c r="B373" s="724" t="s">
        <v>493</v>
      </c>
      <c r="C373" s="911" t="s">
        <v>3556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9">
        <v>6.82</v>
      </c>
      <c r="U373" s="11">
        <f>T373*0.955</f>
        <v>6.5130999999999997</v>
      </c>
    </row>
    <row r="374" spans="2:21" ht="15" hidden="1" customHeight="1" x14ac:dyDescent="0.25">
      <c r="B374" s="724" t="s">
        <v>493</v>
      </c>
      <c r="C374" s="911" t="s">
        <v>3556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</row>
    <row r="375" spans="2:21" ht="15" hidden="1" customHeight="1" x14ac:dyDescent="0.25">
      <c r="B375" s="724" t="s">
        <v>492</v>
      </c>
      <c r="C375" s="911" t="s">
        <v>3556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9">
        <v>5.88</v>
      </c>
      <c r="U375" s="11">
        <f>T375*0.955</f>
        <v>5.6153999999999993</v>
      </c>
    </row>
    <row r="376" spans="2:21" ht="15" hidden="1" customHeight="1" x14ac:dyDescent="0.25">
      <c r="B376" s="724" t="s">
        <v>492</v>
      </c>
      <c r="C376" s="911" t="s">
        <v>3556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9">
        <v>7.5</v>
      </c>
      <c r="U376" s="11">
        <f>T376*0.955</f>
        <v>7.1624999999999996</v>
      </c>
    </row>
    <row r="377" spans="2:21" ht="15" hidden="1" customHeight="1" x14ac:dyDescent="0.25">
      <c r="B377" s="724" t="s">
        <v>492</v>
      </c>
      <c r="C377" s="911" t="s">
        <v>3556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9">
        <v>9.3800000000000008</v>
      </c>
      <c r="U377" s="11">
        <f>T377*0.955</f>
        <v>8.9579000000000004</v>
      </c>
    </row>
    <row r="378" spans="2:21" ht="15" hidden="1" customHeight="1" x14ac:dyDescent="0.25">
      <c r="B378" s="724" t="s">
        <v>492</v>
      </c>
      <c r="C378" s="911" t="s">
        <v>3556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9">
        <v>13.16</v>
      </c>
      <c r="U378" s="11">
        <f>T378*0.955</f>
        <v>12.5678</v>
      </c>
    </row>
    <row r="379" spans="2:21" ht="15" hidden="1" customHeight="1" x14ac:dyDescent="0.25">
      <c r="B379" s="724" t="s">
        <v>492</v>
      </c>
      <c r="C379" s="911" t="s">
        <v>3556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</row>
    <row r="380" spans="2:21" ht="15" hidden="1" customHeight="1" x14ac:dyDescent="0.25">
      <c r="B380" s="724" t="s">
        <v>491</v>
      </c>
      <c r="C380" s="911" t="s">
        <v>3556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</row>
    <row r="381" spans="2:21" ht="15" hidden="1" customHeight="1" x14ac:dyDescent="0.25">
      <c r="B381" s="724" t="s">
        <v>490</v>
      </c>
      <c r="C381" s="911" t="s">
        <v>3556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</row>
    <row r="382" spans="2:21" ht="15" hidden="1" customHeight="1" x14ac:dyDescent="0.25">
      <c r="B382" s="724" t="s">
        <v>489</v>
      </c>
      <c r="C382" s="911" t="s">
        <v>3556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</row>
    <row r="383" spans="2:21" ht="15" hidden="1" customHeight="1" x14ac:dyDescent="0.25">
      <c r="B383" s="724" t="s">
        <v>488</v>
      </c>
      <c r="C383" s="911" t="s">
        <v>3556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</row>
    <row r="384" spans="2:21" ht="15" hidden="1" customHeight="1" x14ac:dyDescent="0.25">
      <c r="B384" s="724" t="s">
        <v>487</v>
      </c>
      <c r="C384" s="911" t="s">
        <v>3556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</row>
    <row r="385" spans="2:21" ht="15" hidden="1" customHeight="1" x14ac:dyDescent="0.25">
      <c r="B385" s="724" t="s">
        <v>486</v>
      </c>
      <c r="C385" s="911" t="s">
        <v>3556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</row>
    <row r="386" spans="2:21" ht="15" hidden="1" customHeight="1" x14ac:dyDescent="0.25">
      <c r="B386" s="724" t="s">
        <v>485</v>
      </c>
      <c r="C386" s="911" t="s">
        <v>3556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</row>
    <row r="387" spans="2:21" ht="15" hidden="1" customHeight="1" x14ac:dyDescent="0.25">
      <c r="B387" s="724" t="s">
        <v>484</v>
      </c>
      <c r="C387" s="911" t="s">
        <v>3556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</row>
    <row r="388" spans="2:21" ht="15" hidden="1" customHeight="1" x14ac:dyDescent="0.25">
      <c r="B388" s="724" t="s">
        <v>483</v>
      </c>
      <c r="C388" s="911" t="s">
        <v>3556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</row>
    <row r="389" spans="2:21" ht="15" hidden="1" customHeight="1" x14ac:dyDescent="0.25">
      <c r="B389" s="724" t="s">
        <v>482</v>
      </c>
      <c r="C389" s="911" t="s">
        <v>3556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9">
        <v>11.54</v>
      </c>
      <c r="U389" s="11">
        <f>T389*0.955</f>
        <v>11.020699999999998</v>
      </c>
    </row>
    <row r="390" spans="2:21" ht="15" hidden="1" customHeight="1" x14ac:dyDescent="0.25">
      <c r="B390" s="724" t="s">
        <v>482</v>
      </c>
      <c r="C390" s="911" t="s">
        <v>3556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9">
        <v>8.57</v>
      </c>
      <c r="U390" s="11">
        <f>T390*0.955</f>
        <v>8.1843500000000002</v>
      </c>
    </row>
    <row r="391" spans="2:21" ht="15" hidden="1" customHeight="1" x14ac:dyDescent="0.25">
      <c r="B391" s="724" t="s">
        <v>481</v>
      </c>
      <c r="C391" s="911" t="s">
        <v>3556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</row>
    <row r="392" spans="2:21" ht="15" hidden="1" customHeight="1" x14ac:dyDescent="0.25">
      <c r="B392" s="724" t="s">
        <v>480</v>
      </c>
      <c r="C392" s="911" t="s">
        <v>3556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</row>
    <row r="393" spans="2:21" ht="15" hidden="1" customHeight="1" x14ac:dyDescent="0.25">
      <c r="B393" s="724" t="s">
        <v>480</v>
      </c>
      <c r="C393" s="911" t="s">
        <v>3556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</row>
    <row r="394" spans="2:21" ht="15" hidden="1" customHeight="1" x14ac:dyDescent="0.25">
      <c r="B394" s="724" t="s">
        <v>479</v>
      </c>
      <c r="C394" s="911" t="s">
        <v>3556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</row>
    <row r="395" spans="2:21" ht="15" hidden="1" customHeight="1" x14ac:dyDescent="0.25">
      <c r="B395" s="724" t="s">
        <v>478</v>
      </c>
      <c r="C395" s="911" t="s">
        <v>3556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</row>
    <row r="396" spans="2:21" ht="15" hidden="1" customHeight="1" x14ac:dyDescent="0.25">
      <c r="B396" s="724" t="s">
        <v>477</v>
      </c>
      <c r="C396" s="911" t="s">
        <v>3556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</row>
    <row r="397" spans="2:21" ht="15" hidden="1" customHeight="1" x14ac:dyDescent="0.25">
      <c r="B397" s="724" t="s">
        <v>477</v>
      </c>
      <c r="C397" s="911" t="s">
        <v>3556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</row>
    <row r="398" spans="2:21" ht="15" hidden="1" customHeight="1" x14ac:dyDescent="0.25">
      <c r="B398" s="724" t="s">
        <v>476</v>
      </c>
      <c r="C398" s="911" t="s">
        <v>3556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</row>
    <row r="399" spans="2:21" ht="15" hidden="1" customHeight="1" x14ac:dyDescent="0.25">
      <c r="B399" s="724" t="s">
        <v>475</v>
      </c>
      <c r="C399" s="911" t="s">
        <v>3556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</row>
    <row r="400" spans="2:21" ht="15" hidden="1" customHeight="1" x14ac:dyDescent="0.25">
      <c r="B400" s="724" t="s">
        <v>474</v>
      </c>
      <c r="C400" s="911" t="s">
        <v>3556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</row>
    <row r="401" spans="2:19" ht="15" hidden="1" customHeight="1" x14ac:dyDescent="0.25">
      <c r="B401" s="724" t="s">
        <v>473</v>
      </c>
      <c r="C401" s="911" t="s">
        <v>3556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</row>
    <row r="402" spans="2:19" ht="15" hidden="1" customHeight="1" x14ac:dyDescent="0.25">
      <c r="B402" s="724" t="s">
        <v>472</v>
      </c>
      <c r="C402" s="911" t="s">
        <v>3556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</row>
    <row r="403" spans="2:19" ht="15" hidden="1" customHeight="1" x14ac:dyDescent="0.25">
      <c r="B403" s="724" t="s">
        <v>471</v>
      </c>
      <c r="C403" s="911" t="s">
        <v>3556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</row>
    <row r="404" spans="2:19" ht="15" hidden="1" customHeight="1" x14ac:dyDescent="0.25">
      <c r="B404" s="724" t="s">
        <v>470</v>
      </c>
      <c r="C404" s="911" t="s">
        <v>3556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</row>
    <row r="405" spans="2:19" ht="15" hidden="1" customHeight="1" x14ac:dyDescent="0.25">
      <c r="B405" s="724" t="s">
        <v>469</v>
      </c>
      <c r="C405" s="911" t="s">
        <v>3556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</row>
    <row r="406" spans="2:19" ht="15" hidden="1" customHeight="1" x14ac:dyDescent="0.25">
      <c r="B406" s="725" t="s">
        <v>508</v>
      </c>
      <c r="C406" s="911" t="s">
        <v>3556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</row>
    <row r="407" spans="2:19" ht="15" hidden="1" customHeight="1" x14ac:dyDescent="0.25">
      <c r="B407" s="725" t="s">
        <v>507</v>
      </c>
      <c r="C407" s="911" t="s">
        <v>3556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</row>
    <row r="408" spans="2:19" ht="15" hidden="1" customHeight="1" x14ac:dyDescent="0.25">
      <c r="B408" s="726" t="s">
        <v>505</v>
      </c>
      <c r="C408" s="911" t="s">
        <v>3556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</row>
    <row r="409" spans="2:19" ht="15" hidden="1" customHeight="1" x14ac:dyDescent="0.25">
      <c r="B409" s="726" t="s">
        <v>516</v>
      </c>
      <c r="C409" s="911" t="s">
        <v>3556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</row>
    <row r="410" spans="2:19" ht="15" hidden="1" customHeight="1" x14ac:dyDescent="0.25">
      <c r="B410" s="726" t="s">
        <v>515</v>
      </c>
      <c r="C410" s="911" t="s">
        <v>3556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</row>
    <row r="411" spans="2:19" ht="15" hidden="1" customHeight="1" x14ac:dyDescent="0.25">
      <c r="B411" s="726" t="s">
        <v>514</v>
      </c>
      <c r="C411" s="911" t="s">
        <v>3556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</row>
    <row r="412" spans="2:19" ht="15" hidden="1" customHeight="1" x14ac:dyDescent="0.25">
      <c r="B412" s="726" t="s">
        <v>513</v>
      </c>
      <c r="C412" s="911" t="s">
        <v>3556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</row>
    <row r="413" spans="2:19" ht="15" hidden="1" customHeight="1" x14ac:dyDescent="0.25">
      <c r="B413" s="726" t="s">
        <v>512</v>
      </c>
      <c r="C413" s="911" t="s">
        <v>3556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</row>
    <row r="414" spans="2:19" ht="15" hidden="1" customHeight="1" x14ac:dyDescent="0.25">
      <c r="B414" s="726" t="s">
        <v>511</v>
      </c>
      <c r="C414" s="911" t="s">
        <v>3556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</row>
    <row r="415" spans="2:19" ht="15" hidden="1" customHeight="1" x14ac:dyDescent="0.25">
      <c r="B415" s="727" t="s">
        <v>518</v>
      </c>
      <c r="C415" s="911" t="s">
        <v>3556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</row>
    <row r="416" spans="2:19" ht="15" hidden="1" customHeight="1" x14ac:dyDescent="0.25">
      <c r="B416" s="727" t="s">
        <v>522</v>
      </c>
      <c r="C416" s="911" t="s">
        <v>3556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</row>
    <row r="417" spans="2:21" ht="15" hidden="1" customHeight="1" x14ac:dyDescent="0.25">
      <c r="B417" s="727" t="s">
        <v>522</v>
      </c>
      <c r="C417" s="911" t="s">
        <v>3556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</row>
    <row r="418" spans="2:21" ht="15" hidden="1" customHeight="1" x14ac:dyDescent="0.25">
      <c r="B418" s="727" t="s">
        <v>521</v>
      </c>
      <c r="C418" s="911" t="s">
        <v>3556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</row>
    <row r="419" spans="2:21" ht="15" hidden="1" customHeight="1" x14ac:dyDescent="0.25">
      <c r="B419" s="727" t="s">
        <v>520</v>
      </c>
      <c r="C419" s="911" t="s">
        <v>3556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9">
        <v>15</v>
      </c>
      <c r="U419" s="11">
        <f>T419*0.955</f>
        <v>14.324999999999999</v>
      </c>
    </row>
    <row r="420" spans="2:21" ht="15" hidden="1" customHeight="1" x14ac:dyDescent="0.25">
      <c r="B420" s="727" t="s">
        <v>520</v>
      </c>
      <c r="C420" s="911" t="s">
        <v>3556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9">
        <v>8.11</v>
      </c>
      <c r="U420" s="11">
        <f>T420*0.955</f>
        <v>7.7450499999999991</v>
      </c>
    </row>
    <row r="421" spans="2:21" ht="15" hidden="1" customHeight="1" x14ac:dyDescent="0.25">
      <c r="B421" s="727" t="s">
        <v>520</v>
      </c>
      <c r="C421" s="911" t="s">
        <v>3556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</row>
    <row r="422" spans="2:21" ht="15" hidden="1" customHeight="1" x14ac:dyDescent="0.25">
      <c r="B422" s="727" t="s">
        <v>519</v>
      </c>
      <c r="C422" s="911" t="s">
        <v>3556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</row>
    <row r="423" spans="2:21" ht="15" hidden="1" customHeight="1" x14ac:dyDescent="0.25">
      <c r="B423" s="727" t="s">
        <v>519</v>
      </c>
      <c r="C423" s="911" t="s">
        <v>3556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</row>
    <row r="424" spans="2:21" ht="15" hidden="1" customHeight="1" x14ac:dyDescent="0.25">
      <c r="B424" s="728" t="s">
        <v>575</v>
      </c>
      <c r="C424" s="911" t="s">
        <v>3556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</row>
    <row r="425" spans="2:21" ht="15" hidden="1" customHeight="1" x14ac:dyDescent="0.25">
      <c r="B425" s="728" t="s">
        <v>574</v>
      </c>
      <c r="C425" s="911" t="s">
        <v>3556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</row>
    <row r="426" spans="2:21" ht="15" hidden="1" customHeight="1" x14ac:dyDescent="0.25">
      <c r="B426" s="728" t="s">
        <v>573</v>
      </c>
      <c r="C426" s="911" t="s">
        <v>3556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</row>
    <row r="427" spans="2:21" ht="15" hidden="1" customHeight="1" x14ac:dyDescent="0.25">
      <c r="B427" s="728" t="s">
        <v>573</v>
      </c>
      <c r="C427" s="911" t="s">
        <v>3556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</row>
    <row r="428" spans="2:21" ht="15" hidden="1" customHeight="1" x14ac:dyDescent="0.25">
      <c r="B428" s="728" t="s">
        <v>572</v>
      </c>
      <c r="C428" s="911" t="s">
        <v>3556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</row>
    <row r="429" spans="2:21" ht="15" hidden="1" customHeight="1" x14ac:dyDescent="0.25">
      <c r="B429" s="728" t="s">
        <v>571</v>
      </c>
      <c r="C429" s="911" t="s">
        <v>3556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</row>
    <row r="430" spans="2:21" ht="15" hidden="1" customHeight="1" x14ac:dyDescent="0.25">
      <c r="B430" s="728" t="s">
        <v>570</v>
      </c>
      <c r="C430" s="911" t="s">
        <v>3556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</row>
    <row r="431" spans="2:21" ht="15" hidden="1" customHeight="1" x14ac:dyDescent="0.25">
      <c r="B431" s="728" t="s">
        <v>569</v>
      </c>
      <c r="C431" s="911" t="s">
        <v>3556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</row>
    <row r="432" spans="2:21" ht="15" hidden="1" customHeight="1" x14ac:dyDescent="0.25">
      <c r="B432" s="728" t="s">
        <v>568</v>
      </c>
      <c r="C432" s="911" t="s">
        <v>3556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</row>
    <row r="433" spans="2:19" ht="15" hidden="1" customHeight="1" x14ac:dyDescent="0.25">
      <c r="B433" s="728" t="s">
        <v>567</v>
      </c>
      <c r="C433" s="911" t="s">
        <v>3556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</row>
    <row r="434" spans="2:19" ht="15" hidden="1" customHeight="1" x14ac:dyDescent="0.25">
      <c r="B434" s="728" t="s">
        <v>566</v>
      </c>
      <c r="C434" s="911" t="s">
        <v>3556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</row>
    <row r="435" spans="2:19" ht="15" hidden="1" customHeight="1" x14ac:dyDescent="0.25">
      <c r="B435" s="728" t="s">
        <v>565</v>
      </c>
      <c r="C435" s="911" t="s">
        <v>3556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</row>
    <row r="436" spans="2:19" ht="15" hidden="1" customHeight="1" x14ac:dyDescent="0.25">
      <c r="B436" s="728" t="s">
        <v>564</v>
      </c>
      <c r="C436" s="911" t="s">
        <v>3556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</row>
    <row r="437" spans="2:19" ht="15" hidden="1" customHeight="1" x14ac:dyDescent="0.25">
      <c r="B437" s="728" t="s">
        <v>560</v>
      </c>
      <c r="C437" s="911" t="s">
        <v>3556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</row>
    <row r="438" spans="2:19" ht="15" hidden="1" customHeight="1" x14ac:dyDescent="0.25">
      <c r="B438" s="728" t="s">
        <v>563</v>
      </c>
      <c r="C438" s="911" t="s">
        <v>3556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</row>
    <row r="439" spans="2:19" ht="15" hidden="1" customHeight="1" x14ac:dyDescent="0.25">
      <c r="B439" s="728" t="s">
        <v>562</v>
      </c>
      <c r="C439" s="911" t="s">
        <v>3556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</row>
    <row r="440" spans="2:19" ht="15" hidden="1" customHeight="1" x14ac:dyDescent="0.25">
      <c r="B440" s="728" t="s">
        <v>561</v>
      </c>
      <c r="C440" s="911" t="s">
        <v>3556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</row>
    <row r="441" spans="2:19" ht="15" hidden="1" customHeight="1" x14ac:dyDescent="0.25">
      <c r="B441" s="728" t="s">
        <v>560</v>
      </c>
      <c r="C441" s="911" t="s">
        <v>3556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</row>
    <row r="442" spans="2:19" ht="15" hidden="1" customHeight="1" x14ac:dyDescent="0.25">
      <c r="B442" s="728" t="s">
        <v>559</v>
      </c>
      <c r="C442" s="911" t="s">
        <v>3556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</row>
    <row r="443" spans="2:19" ht="15" hidden="1" customHeight="1" x14ac:dyDescent="0.25">
      <c r="B443" s="728" t="s">
        <v>558</v>
      </c>
      <c r="C443" s="911" t="s">
        <v>3556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</row>
    <row r="444" spans="2:19" ht="15" hidden="1" customHeight="1" x14ac:dyDescent="0.25">
      <c r="B444" s="728" t="s">
        <v>557</v>
      </c>
      <c r="C444" s="911" t="s">
        <v>3556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</row>
    <row r="445" spans="2:19" ht="15" hidden="1" customHeight="1" x14ac:dyDescent="0.25">
      <c r="B445" s="728" t="s">
        <v>556</v>
      </c>
      <c r="C445" s="911" t="s">
        <v>3556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</row>
    <row r="446" spans="2:19" ht="15" hidden="1" customHeight="1" x14ac:dyDescent="0.25">
      <c r="B446" s="728" t="s">
        <v>555</v>
      </c>
      <c r="C446" s="911" t="s">
        <v>3556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</row>
    <row r="447" spans="2:19" ht="15" hidden="1" customHeight="1" x14ac:dyDescent="0.25">
      <c r="B447" s="728" t="s">
        <v>554</v>
      </c>
      <c r="C447" s="911" t="s">
        <v>3556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</row>
    <row r="448" spans="2:19" ht="15" hidden="1" customHeight="1" x14ac:dyDescent="0.25">
      <c r="B448" s="728" t="s">
        <v>553</v>
      </c>
      <c r="C448" s="911" t="s">
        <v>3556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</row>
    <row r="449" spans="2:21" ht="15" hidden="1" customHeight="1" x14ac:dyDescent="0.25">
      <c r="B449" s="728" t="s">
        <v>553</v>
      </c>
      <c r="C449" s="911" t="s">
        <v>3556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</row>
    <row r="450" spans="2:21" ht="15" hidden="1" customHeight="1" x14ac:dyDescent="0.25">
      <c r="B450" s="728" t="s">
        <v>552</v>
      </c>
      <c r="C450" s="911" t="s">
        <v>3556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</row>
    <row r="451" spans="2:21" ht="15" hidden="1" customHeight="1" x14ac:dyDescent="0.25">
      <c r="B451" s="728" t="s">
        <v>552</v>
      </c>
      <c r="C451" s="911" t="s">
        <v>3556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</row>
    <row r="452" spans="2:21" ht="15" hidden="1" customHeight="1" x14ac:dyDescent="0.25">
      <c r="B452" s="728" t="s">
        <v>551</v>
      </c>
      <c r="C452" s="911" t="s">
        <v>3556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</row>
    <row r="453" spans="2:21" ht="15" hidden="1" customHeight="1" x14ac:dyDescent="0.25">
      <c r="B453" s="728" t="s">
        <v>550</v>
      </c>
      <c r="C453" s="911" t="s">
        <v>3556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9">
        <v>10.34</v>
      </c>
      <c r="U453" s="11">
        <f>T453*0.955</f>
        <v>9.8746999999999989</v>
      </c>
    </row>
    <row r="454" spans="2:21" ht="15" hidden="1" customHeight="1" x14ac:dyDescent="0.25">
      <c r="B454" s="728" t="s">
        <v>550</v>
      </c>
      <c r="C454" s="911" t="s">
        <v>3556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9">
        <v>7.14</v>
      </c>
      <c r="U454" s="11">
        <f>T454*0.955</f>
        <v>6.8186999999999998</v>
      </c>
    </row>
    <row r="455" spans="2:21" ht="15" hidden="1" customHeight="1" x14ac:dyDescent="0.25">
      <c r="B455" s="728" t="s">
        <v>550</v>
      </c>
      <c r="C455" s="911" t="s">
        <v>3556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</row>
    <row r="456" spans="2:21" ht="15" hidden="1" customHeight="1" x14ac:dyDescent="0.25">
      <c r="B456" s="728" t="s">
        <v>549</v>
      </c>
      <c r="C456" s="911" t="s">
        <v>3556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</row>
    <row r="457" spans="2:21" ht="15" hidden="1" customHeight="1" x14ac:dyDescent="0.25">
      <c r="B457" s="728" t="s">
        <v>549</v>
      </c>
      <c r="C457" s="911" t="s">
        <v>3556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</row>
    <row r="458" spans="2:21" ht="15" hidden="1" customHeight="1" x14ac:dyDescent="0.25">
      <c r="B458" s="728" t="s">
        <v>548</v>
      </c>
      <c r="C458" s="911" t="s">
        <v>3556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</row>
    <row r="459" spans="2:21" ht="15" hidden="1" customHeight="1" x14ac:dyDescent="0.25">
      <c r="B459" s="728" t="s">
        <v>547</v>
      </c>
      <c r="C459" s="911" t="s">
        <v>3556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</row>
    <row r="460" spans="2:21" ht="15" hidden="1" customHeight="1" x14ac:dyDescent="0.25">
      <c r="B460" s="728" t="s">
        <v>546</v>
      </c>
      <c r="C460" s="911" t="s">
        <v>3556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</row>
    <row r="461" spans="2:21" ht="15" hidden="1" customHeight="1" x14ac:dyDescent="0.25">
      <c r="B461" s="728" t="s">
        <v>546</v>
      </c>
      <c r="C461" s="911" t="s">
        <v>3556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</row>
    <row r="462" spans="2:21" ht="15" hidden="1" customHeight="1" x14ac:dyDescent="0.25">
      <c r="B462" s="728" t="s">
        <v>545</v>
      </c>
      <c r="C462" s="911" t="s">
        <v>3556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</row>
    <row r="463" spans="2:21" ht="15" hidden="1" customHeight="1" x14ac:dyDescent="0.25">
      <c r="B463" s="728" t="s">
        <v>544</v>
      </c>
      <c r="C463" s="911" t="s">
        <v>3556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9">
        <v>6.25</v>
      </c>
      <c r="U463" s="11">
        <f>T463*0.955</f>
        <v>5.96875</v>
      </c>
    </row>
    <row r="464" spans="2:21" ht="15" hidden="1" customHeight="1" x14ac:dyDescent="0.25">
      <c r="B464" s="728" t="s">
        <v>544</v>
      </c>
      <c r="C464" s="911" t="s">
        <v>3556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9">
        <v>8.57</v>
      </c>
      <c r="U464" s="11">
        <f>T464*0.955</f>
        <v>8.1843500000000002</v>
      </c>
    </row>
    <row r="465" spans="2:19" ht="15" hidden="1" customHeight="1" x14ac:dyDescent="0.25">
      <c r="B465" s="728" t="s">
        <v>543</v>
      </c>
      <c r="C465" s="911" t="s">
        <v>3556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</row>
    <row r="466" spans="2:19" ht="15" hidden="1" customHeight="1" x14ac:dyDescent="0.25">
      <c r="B466" s="728" t="s">
        <v>542</v>
      </c>
      <c r="C466" s="911" t="s">
        <v>3556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</row>
    <row r="467" spans="2:19" ht="15" hidden="1" customHeight="1" x14ac:dyDescent="0.25">
      <c r="B467" s="728" t="s">
        <v>541</v>
      </c>
      <c r="C467" s="911" t="s">
        <v>3556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</row>
    <row r="468" spans="2:19" ht="15" hidden="1" customHeight="1" x14ac:dyDescent="0.25">
      <c r="B468" s="728" t="s">
        <v>540</v>
      </c>
      <c r="C468" s="911" t="s">
        <v>3556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</row>
    <row r="469" spans="2:19" ht="15" hidden="1" customHeight="1" x14ac:dyDescent="0.25">
      <c r="B469" s="728" t="s">
        <v>539</v>
      </c>
      <c r="C469" s="911" t="s">
        <v>3556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</row>
    <row r="470" spans="2:19" ht="15" hidden="1" customHeight="1" x14ac:dyDescent="0.25">
      <c r="B470" s="728" t="s">
        <v>538</v>
      </c>
      <c r="C470" s="911" t="s">
        <v>3556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</row>
    <row r="471" spans="2:19" ht="15" hidden="1" customHeight="1" x14ac:dyDescent="0.25">
      <c r="B471" s="728" t="s">
        <v>537</v>
      </c>
      <c r="C471" s="911" t="s">
        <v>3556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</row>
    <row r="472" spans="2:19" ht="15" hidden="1" customHeight="1" x14ac:dyDescent="0.25">
      <c r="B472" s="728" t="s">
        <v>536</v>
      </c>
      <c r="C472" s="911" t="s">
        <v>3556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</row>
    <row r="473" spans="2:19" ht="15" hidden="1" customHeight="1" x14ac:dyDescent="0.25">
      <c r="B473" s="728" t="s">
        <v>535</v>
      </c>
      <c r="C473" s="911" t="s">
        <v>3556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</row>
    <row r="474" spans="2:19" ht="15" hidden="1" customHeight="1" x14ac:dyDescent="0.25">
      <c r="B474" s="728" t="s">
        <v>534</v>
      </c>
      <c r="C474" s="911" t="s">
        <v>3556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</row>
    <row r="475" spans="2:19" ht="15" hidden="1" customHeight="1" x14ac:dyDescent="0.25">
      <c r="B475" s="728" t="s">
        <v>533</v>
      </c>
      <c r="C475" s="911" t="s">
        <v>3556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</row>
    <row r="476" spans="2:19" ht="15" hidden="1" customHeight="1" x14ac:dyDescent="0.25">
      <c r="B476" s="728" t="s">
        <v>532</v>
      </c>
      <c r="C476" s="911" t="s">
        <v>3556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</row>
    <row r="477" spans="2:19" ht="15" hidden="1" customHeight="1" x14ac:dyDescent="0.25">
      <c r="B477" s="728" t="s">
        <v>531</v>
      </c>
      <c r="C477" s="911" t="s">
        <v>3556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</row>
    <row r="478" spans="2:19" ht="15" hidden="1" customHeight="1" x14ac:dyDescent="0.25">
      <c r="B478" s="728" t="s">
        <v>531</v>
      </c>
      <c r="C478" s="911" t="s">
        <v>3556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</row>
    <row r="479" spans="2:19" ht="15" hidden="1" customHeight="1" x14ac:dyDescent="0.25">
      <c r="B479" s="728" t="s">
        <v>530</v>
      </c>
      <c r="C479" s="911" t="s">
        <v>3556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</row>
    <row r="480" spans="2:19" ht="15" hidden="1" customHeight="1" x14ac:dyDescent="0.25">
      <c r="B480" s="728" t="s">
        <v>530</v>
      </c>
      <c r="C480" s="911" t="s">
        <v>3556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</row>
    <row r="481" spans="2:21" ht="15" hidden="1" customHeight="1" x14ac:dyDescent="0.25">
      <c r="B481" s="728" t="s">
        <v>529</v>
      </c>
      <c r="C481" s="911" t="s">
        <v>3556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9">
        <v>6.06</v>
      </c>
      <c r="U481" s="11">
        <f>T481*0.955</f>
        <v>5.7872999999999992</v>
      </c>
    </row>
    <row r="482" spans="2:21" ht="15" hidden="1" customHeight="1" x14ac:dyDescent="0.25">
      <c r="B482" s="728" t="s">
        <v>529</v>
      </c>
      <c r="C482" s="911" t="s">
        <v>3556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9">
        <v>13.51</v>
      </c>
      <c r="U482" s="11">
        <f>T482*0.955</f>
        <v>12.902049999999999</v>
      </c>
    </row>
    <row r="483" spans="2:21" ht="15" hidden="1" customHeight="1" x14ac:dyDescent="0.25">
      <c r="B483" s="728" t="s">
        <v>528</v>
      </c>
      <c r="C483" s="911" t="s">
        <v>3556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9">
        <v>11.36</v>
      </c>
      <c r="U483" s="11">
        <f>T483*0.955</f>
        <v>10.848799999999999</v>
      </c>
    </row>
    <row r="484" spans="2:21" ht="15" hidden="1" customHeight="1" x14ac:dyDescent="0.25">
      <c r="B484" s="728" t="s">
        <v>528</v>
      </c>
      <c r="C484" s="911" t="s">
        <v>3556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9">
        <v>7.14</v>
      </c>
      <c r="U484" s="11">
        <f>T484*0.955</f>
        <v>6.8186999999999998</v>
      </c>
    </row>
    <row r="485" spans="2:21" ht="15" hidden="1" customHeight="1" x14ac:dyDescent="0.25">
      <c r="B485" s="728" t="s">
        <v>528</v>
      </c>
      <c r="C485" s="911" t="s">
        <v>3556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9">
        <v>5.88</v>
      </c>
      <c r="U485" s="11">
        <f>T485*0.955</f>
        <v>5.6153999999999993</v>
      </c>
    </row>
    <row r="486" spans="2:21" ht="15" hidden="1" customHeight="1" x14ac:dyDescent="0.25">
      <c r="B486" s="728" t="s">
        <v>528</v>
      </c>
      <c r="C486" s="911" t="s">
        <v>3556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</row>
    <row r="487" spans="2:21" ht="15" hidden="1" customHeight="1" x14ac:dyDescent="0.25">
      <c r="B487" s="728" t="s">
        <v>527</v>
      </c>
      <c r="C487" s="911" t="s">
        <v>3556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</row>
    <row r="488" spans="2:21" ht="15" hidden="1" customHeight="1" x14ac:dyDescent="0.25">
      <c r="B488" s="728" t="s">
        <v>526</v>
      </c>
      <c r="C488" s="911" t="s">
        <v>3556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9">
        <v>5.88</v>
      </c>
      <c r="U488" s="11">
        <f>T488*0.955</f>
        <v>5.6153999999999993</v>
      </c>
    </row>
    <row r="489" spans="2:21" ht="15" hidden="1" customHeight="1" x14ac:dyDescent="0.25">
      <c r="B489" s="728" t="s">
        <v>526</v>
      </c>
      <c r="C489" s="911" t="s">
        <v>3556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9">
        <v>12.82</v>
      </c>
      <c r="U489" s="11">
        <f>T489*0.955</f>
        <v>12.2431</v>
      </c>
    </row>
    <row r="490" spans="2:21" ht="15" hidden="1" customHeight="1" x14ac:dyDescent="0.25">
      <c r="B490" s="728" t="s">
        <v>526</v>
      </c>
      <c r="C490" s="911" t="s">
        <v>3556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9">
        <v>8.57</v>
      </c>
      <c r="U490" s="11">
        <f>T490*0.955</f>
        <v>8.1843500000000002</v>
      </c>
    </row>
    <row r="491" spans="2:21" ht="15" hidden="1" customHeight="1" x14ac:dyDescent="0.25">
      <c r="B491" s="728" t="s">
        <v>525</v>
      </c>
      <c r="C491" s="911" t="s">
        <v>3556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</row>
    <row r="492" spans="2:21" ht="15" hidden="1" customHeight="1" x14ac:dyDescent="0.25">
      <c r="B492" s="728" t="s">
        <v>524</v>
      </c>
      <c r="C492" s="911" t="s">
        <v>3556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</row>
    <row r="493" spans="2:21" ht="15" hidden="1" customHeight="1" x14ac:dyDescent="0.25">
      <c r="B493" s="728" t="s">
        <v>523</v>
      </c>
      <c r="C493" s="911" t="s">
        <v>3556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</row>
    <row r="494" spans="2:21" ht="15" hidden="1" customHeight="1" x14ac:dyDescent="0.25">
      <c r="B494" s="729" t="s">
        <v>605</v>
      </c>
      <c r="C494" s="911" t="s">
        <v>3556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9">
        <v>5.88</v>
      </c>
      <c r="U494" s="11">
        <f>T494*0.955</f>
        <v>5.6153999999999993</v>
      </c>
    </row>
    <row r="495" spans="2:21" ht="15" hidden="1" customHeight="1" x14ac:dyDescent="0.25">
      <c r="B495" s="729" t="s">
        <v>605</v>
      </c>
      <c r="C495" s="911" t="s">
        <v>3556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9">
        <v>10.95</v>
      </c>
      <c r="U495" s="11">
        <f>T495*0.955</f>
        <v>10.457249999999998</v>
      </c>
    </row>
    <row r="496" spans="2:21" ht="15" hidden="1" customHeight="1" x14ac:dyDescent="0.25">
      <c r="B496" s="729" t="s">
        <v>604</v>
      </c>
      <c r="C496" s="911" t="s">
        <v>3556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</row>
    <row r="497" spans="2:21" ht="15" hidden="1" customHeight="1" x14ac:dyDescent="0.25">
      <c r="B497" s="729" t="s">
        <v>603</v>
      </c>
      <c r="C497" s="911" t="s">
        <v>3556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</row>
    <row r="498" spans="2:21" ht="15" hidden="1" customHeight="1" x14ac:dyDescent="0.25">
      <c r="B498" s="729" t="s">
        <v>603</v>
      </c>
      <c r="C498" s="911" t="s">
        <v>3556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</row>
    <row r="499" spans="2:21" ht="15" hidden="1" customHeight="1" x14ac:dyDescent="0.25">
      <c r="B499" s="729" t="s">
        <v>602</v>
      </c>
      <c r="C499" s="911" t="s">
        <v>3556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</row>
    <row r="500" spans="2:21" ht="15" hidden="1" customHeight="1" x14ac:dyDescent="0.25">
      <c r="B500" s="729" t="s">
        <v>601</v>
      </c>
      <c r="C500" s="911" t="s">
        <v>3556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</row>
    <row r="501" spans="2:21" ht="15" hidden="1" customHeight="1" x14ac:dyDescent="0.25">
      <c r="B501" s="729" t="s">
        <v>600</v>
      </c>
      <c r="C501" s="911" t="s">
        <v>3556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</row>
    <row r="502" spans="2:21" ht="15" hidden="1" customHeight="1" x14ac:dyDescent="0.25">
      <c r="B502" s="729" t="s">
        <v>599</v>
      </c>
      <c r="C502" s="911" t="s">
        <v>3556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</row>
    <row r="503" spans="2:21" ht="15" hidden="1" customHeight="1" x14ac:dyDescent="0.25">
      <c r="B503" s="729" t="s">
        <v>598</v>
      </c>
      <c r="C503" s="911" t="s">
        <v>3556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</row>
    <row r="504" spans="2:21" ht="15" hidden="1" customHeight="1" x14ac:dyDescent="0.25">
      <c r="B504" s="729" t="s">
        <v>598</v>
      </c>
      <c r="C504" s="911" t="s">
        <v>3556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</row>
    <row r="505" spans="2:21" ht="15" hidden="1" customHeight="1" x14ac:dyDescent="0.25">
      <c r="B505" s="729" t="s">
        <v>597</v>
      </c>
      <c r="C505" s="911" t="s">
        <v>3556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9">
        <v>6.9</v>
      </c>
      <c r="U505" s="11">
        <f>T505*0.955</f>
        <v>6.5895000000000001</v>
      </c>
    </row>
    <row r="506" spans="2:21" ht="15" hidden="1" customHeight="1" x14ac:dyDescent="0.25">
      <c r="B506" s="729" t="s">
        <v>597</v>
      </c>
      <c r="C506" s="911" t="s">
        <v>3556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9">
        <v>5.88</v>
      </c>
      <c r="U506" s="11">
        <f>T506*0.955</f>
        <v>5.6153999999999993</v>
      </c>
    </row>
    <row r="507" spans="2:21" ht="15" hidden="1" customHeight="1" x14ac:dyDescent="0.25">
      <c r="B507" s="729" t="s">
        <v>596</v>
      </c>
      <c r="C507" s="911" t="s">
        <v>3556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</row>
    <row r="508" spans="2:21" ht="15" hidden="1" customHeight="1" x14ac:dyDescent="0.25">
      <c r="B508" s="729" t="s">
        <v>595</v>
      </c>
      <c r="C508" s="911" t="s">
        <v>3556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</row>
    <row r="509" spans="2:21" ht="15" hidden="1" customHeight="1" x14ac:dyDescent="0.25">
      <c r="B509" s="730" t="s">
        <v>617</v>
      </c>
      <c r="C509" s="911" t="s">
        <v>3556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</row>
    <row r="510" spans="2:21" ht="15" hidden="1" customHeight="1" x14ac:dyDescent="0.25">
      <c r="B510" s="730" t="s">
        <v>616</v>
      </c>
      <c r="C510" s="911" t="s">
        <v>3556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</row>
    <row r="511" spans="2:21" ht="15" hidden="1" customHeight="1" x14ac:dyDescent="0.25">
      <c r="B511" s="730" t="s">
        <v>615</v>
      </c>
      <c r="C511" s="911" t="s">
        <v>3556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</row>
    <row r="512" spans="2:21" ht="15" hidden="1" customHeight="1" x14ac:dyDescent="0.25">
      <c r="B512" s="730" t="s">
        <v>614</v>
      </c>
      <c r="C512" s="911" t="s">
        <v>3556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</row>
    <row r="513" spans="2:21" ht="15" hidden="1" customHeight="1" x14ac:dyDescent="0.25">
      <c r="B513" s="730" t="s">
        <v>613</v>
      </c>
      <c r="C513" s="911" t="s">
        <v>3556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9">
        <v>14.29</v>
      </c>
      <c r="U513" s="11">
        <f t="shared" ref="U513:U518" si="8">T513*0.955</f>
        <v>13.646949999999999</v>
      </c>
    </row>
    <row r="514" spans="2:21" ht="15" hidden="1" customHeight="1" x14ac:dyDescent="0.25">
      <c r="B514" s="730" t="s">
        <v>613</v>
      </c>
      <c r="C514" s="911" t="s">
        <v>3556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9">
        <v>6.45</v>
      </c>
      <c r="U514" s="11">
        <f t="shared" si="8"/>
        <v>6.1597499999999998</v>
      </c>
    </row>
    <row r="515" spans="2:21" ht="15" hidden="1" customHeight="1" x14ac:dyDescent="0.25">
      <c r="B515" s="730" t="s">
        <v>612</v>
      </c>
      <c r="C515" s="911" t="s">
        <v>3556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9">
        <v>6.67</v>
      </c>
      <c r="U515" s="11">
        <f t="shared" si="8"/>
        <v>6.3698499999999996</v>
      </c>
    </row>
    <row r="516" spans="2:21" ht="15" hidden="1" customHeight="1" x14ac:dyDescent="0.25">
      <c r="B516" s="730" t="s">
        <v>612</v>
      </c>
      <c r="C516" s="911" t="s">
        <v>3556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9">
        <v>13.89</v>
      </c>
      <c r="U516" s="11">
        <f t="shared" si="8"/>
        <v>13.264950000000001</v>
      </c>
    </row>
    <row r="517" spans="2:21" ht="15" hidden="1" customHeight="1" x14ac:dyDescent="0.25">
      <c r="B517" s="730" t="s">
        <v>611</v>
      </c>
      <c r="C517" s="911" t="s">
        <v>3556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9">
        <v>6.67</v>
      </c>
      <c r="U517" s="11">
        <f t="shared" si="8"/>
        <v>6.3698499999999996</v>
      </c>
    </row>
    <row r="518" spans="2:21" ht="15" hidden="1" customHeight="1" x14ac:dyDescent="0.25">
      <c r="B518" s="730" t="s">
        <v>611</v>
      </c>
      <c r="C518" s="911" t="s">
        <v>3556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9">
        <v>14.29</v>
      </c>
      <c r="U518" s="11">
        <f t="shared" si="8"/>
        <v>13.646949999999999</v>
      </c>
    </row>
    <row r="519" spans="2:21" ht="15" hidden="1" customHeight="1" x14ac:dyDescent="0.25">
      <c r="B519" s="730" t="s">
        <v>609</v>
      </c>
      <c r="C519" s="911" t="s">
        <v>3556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</row>
    <row r="520" spans="2:21" ht="15" hidden="1" customHeight="1" x14ac:dyDescent="0.25">
      <c r="B520" s="730" t="s">
        <v>610</v>
      </c>
      <c r="C520" s="911" t="s">
        <v>3556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</row>
    <row r="521" spans="2:21" ht="15" hidden="1" customHeight="1" x14ac:dyDescent="0.25">
      <c r="B521" s="730" t="s">
        <v>609</v>
      </c>
      <c r="C521" s="911" t="s">
        <v>3556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</row>
    <row r="522" spans="2:21" ht="15" hidden="1" customHeight="1" x14ac:dyDescent="0.25">
      <c r="B522" s="730" t="s">
        <v>609</v>
      </c>
      <c r="C522" s="911" t="s">
        <v>3556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</row>
    <row r="523" spans="2:21" ht="15" hidden="1" customHeight="1" x14ac:dyDescent="0.25">
      <c r="B523" s="730" t="s">
        <v>608</v>
      </c>
      <c r="C523" s="911" t="s">
        <v>3556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</row>
    <row r="524" spans="2:21" ht="15" hidden="1" customHeight="1" x14ac:dyDescent="0.25">
      <c r="B524" s="730" t="s">
        <v>608</v>
      </c>
      <c r="C524" s="911" t="s">
        <v>3556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</row>
    <row r="525" spans="2:21" ht="15" hidden="1" customHeight="1" x14ac:dyDescent="0.25">
      <c r="B525" s="730" t="s">
        <v>607</v>
      </c>
      <c r="C525" s="911" t="s">
        <v>3556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</row>
    <row r="526" spans="2:21" ht="15" hidden="1" customHeight="1" x14ac:dyDescent="0.25">
      <c r="B526" s="730" t="s">
        <v>606</v>
      </c>
      <c r="C526" s="911" t="s">
        <v>3556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</row>
    <row r="527" spans="2:21" ht="15" hidden="1" customHeight="1" x14ac:dyDescent="0.25">
      <c r="B527" s="731" t="s">
        <v>626</v>
      </c>
      <c r="C527" s="911" t="s">
        <v>3556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</row>
    <row r="528" spans="2:21" ht="15" hidden="1" customHeight="1" x14ac:dyDescent="0.25">
      <c r="B528" s="731" t="s">
        <v>625</v>
      </c>
      <c r="C528" s="911" t="s">
        <v>3556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</row>
    <row r="529" spans="2:21" ht="15" hidden="1" customHeight="1" x14ac:dyDescent="0.25">
      <c r="B529" s="731" t="s">
        <v>624</v>
      </c>
      <c r="C529" s="911" t="s">
        <v>3556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</row>
    <row r="530" spans="2:21" ht="15" hidden="1" customHeight="1" x14ac:dyDescent="0.25">
      <c r="B530" s="731" t="s">
        <v>623</v>
      </c>
      <c r="C530" s="911" t="s">
        <v>3556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</row>
    <row r="531" spans="2:21" ht="15" hidden="1" customHeight="1" x14ac:dyDescent="0.25">
      <c r="B531" s="731" t="s">
        <v>622</v>
      </c>
      <c r="C531" s="911" t="s">
        <v>3556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</row>
    <row r="532" spans="2:21" ht="15" hidden="1" customHeight="1" x14ac:dyDescent="0.25">
      <c r="B532" s="731" t="s">
        <v>621</v>
      </c>
      <c r="C532" s="911" t="s">
        <v>3556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</row>
    <row r="533" spans="2:21" ht="15" hidden="1" customHeight="1" x14ac:dyDescent="0.25">
      <c r="B533" s="732" t="s">
        <v>689</v>
      </c>
      <c r="C533" s="911" t="s">
        <v>3556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</row>
    <row r="534" spans="2:21" ht="15" hidden="1" customHeight="1" x14ac:dyDescent="0.25">
      <c r="B534" s="732" t="s">
        <v>688</v>
      </c>
      <c r="C534" s="911" t="s">
        <v>3556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</row>
    <row r="535" spans="2:21" ht="15" hidden="1" customHeight="1" x14ac:dyDescent="0.25">
      <c r="B535" s="732" t="s">
        <v>687</v>
      </c>
      <c r="C535" s="911" t="s">
        <v>3556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9">
        <v>7.69</v>
      </c>
      <c r="U535" s="11">
        <f>T535*0.955</f>
        <v>7.3439500000000004</v>
      </c>
    </row>
    <row r="536" spans="2:21" ht="15" hidden="1" customHeight="1" x14ac:dyDescent="0.25">
      <c r="B536" s="732" t="s">
        <v>687</v>
      </c>
      <c r="C536" s="911" t="s">
        <v>3556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9">
        <v>10.53</v>
      </c>
      <c r="U536" s="11">
        <f>T536*0.955</f>
        <v>10.056149999999999</v>
      </c>
    </row>
    <row r="537" spans="2:21" ht="15" hidden="1" customHeight="1" x14ac:dyDescent="0.25">
      <c r="B537" s="732" t="s">
        <v>686</v>
      </c>
      <c r="C537" s="911" t="s">
        <v>3556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</row>
    <row r="538" spans="2:21" ht="15" hidden="1" customHeight="1" x14ac:dyDescent="0.25">
      <c r="B538" s="732" t="s">
        <v>685</v>
      </c>
      <c r="C538" s="911" t="s">
        <v>3556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</row>
    <row r="539" spans="2:21" ht="15" hidden="1" customHeight="1" x14ac:dyDescent="0.25">
      <c r="B539" s="732" t="s">
        <v>684</v>
      </c>
      <c r="C539" s="911" t="s">
        <v>3556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</row>
    <row r="540" spans="2:21" ht="15" hidden="1" customHeight="1" x14ac:dyDescent="0.25">
      <c r="B540" s="732" t="s">
        <v>683</v>
      </c>
      <c r="C540" s="911" t="s">
        <v>3556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</row>
    <row r="541" spans="2:21" ht="15" hidden="1" customHeight="1" x14ac:dyDescent="0.25">
      <c r="B541" s="732" t="s">
        <v>682</v>
      </c>
      <c r="C541" s="911" t="s">
        <v>3556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9">
        <v>5.88</v>
      </c>
      <c r="U541" s="11">
        <f>T541*0.955</f>
        <v>5.6153999999999993</v>
      </c>
    </row>
    <row r="542" spans="2:21" ht="15" hidden="1" customHeight="1" x14ac:dyDescent="0.25">
      <c r="B542" s="732" t="s">
        <v>682</v>
      </c>
      <c r="C542" s="911" t="s">
        <v>3556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9">
        <v>10</v>
      </c>
      <c r="U542" s="11">
        <f>T542*0.955</f>
        <v>9.5499999999999989</v>
      </c>
    </row>
    <row r="543" spans="2:21" ht="15" hidden="1" customHeight="1" x14ac:dyDescent="0.25">
      <c r="B543" s="732" t="s">
        <v>681</v>
      </c>
      <c r="C543" s="911" t="s">
        <v>3556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</row>
    <row r="544" spans="2:21" ht="15" hidden="1" customHeight="1" x14ac:dyDescent="0.25">
      <c r="B544" s="732" t="s">
        <v>680</v>
      </c>
      <c r="C544" s="911" t="s">
        <v>3556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</row>
    <row r="545" spans="2:21" ht="15" hidden="1" customHeight="1" x14ac:dyDescent="0.25">
      <c r="B545" s="732" t="s">
        <v>679</v>
      </c>
      <c r="C545" s="911" t="s">
        <v>3556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</row>
    <row r="546" spans="2:21" ht="15" hidden="1" customHeight="1" x14ac:dyDescent="0.25">
      <c r="B546" s="732" t="s">
        <v>678</v>
      </c>
      <c r="C546" s="911" t="s">
        <v>3556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</row>
    <row r="547" spans="2:21" ht="15" hidden="1" customHeight="1" x14ac:dyDescent="0.25">
      <c r="B547" s="732" t="s">
        <v>677</v>
      </c>
      <c r="C547" s="911" t="s">
        <v>3556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</row>
    <row r="548" spans="2:21" ht="15" hidden="1" customHeight="1" x14ac:dyDescent="0.25">
      <c r="B548" s="732" t="s">
        <v>676</v>
      </c>
      <c r="C548" s="911" t="s">
        <v>3556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</row>
    <row r="549" spans="2:21" ht="15" hidden="1" customHeight="1" x14ac:dyDescent="0.25">
      <c r="B549" s="732" t="s">
        <v>675</v>
      </c>
      <c r="C549" s="911" t="s">
        <v>3556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</row>
    <row r="550" spans="2:21" ht="15" hidden="1" customHeight="1" x14ac:dyDescent="0.25">
      <c r="B550" s="732" t="s">
        <v>674</v>
      </c>
      <c r="C550" s="911" t="s">
        <v>3556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9">
        <v>13.51</v>
      </c>
      <c r="U550" s="11">
        <f>T550*0.955</f>
        <v>12.902049999999999</v>
      </c>
    </row>
    <row r="551" spans="2:21" ht="15" hidden="1" customHeight="1" x14ac:dyDescent="0.25">
      <c r="B551" s="732" t="s">
        <v>674</v>
      </c>
      <c r="C551" s="911" t="s">
        <v>3556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9">
        <v>3.05</v>
      </c>
      <c r="U551" s="11">
        <f>T551*0.955</f>
        <v>2.9127499999999995</v>
      </c>
    </row>
    <row r="552" spans="2:21" ht="15" hidden="1" customHeight="1" x14ac:dyDescent="0.25">
      <c r="B552" s="732" t="s">
        <v>673</v>
      </c>
      <c r="C552" s="911" t="s">
        <v>3556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</row>
    <row r="553" spans="2:21" ht="15" hidden="1" customHeight="1" x14ac:dyDescent="0.25">
      <c r="B553" s="732" t="s">
        <v>672</v>
      </c>
      <c r="C553" s="911" t="s">
        <v>3556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</row>
    <row r="554" spans="2:21" ht="15" hidden="1" customHeight="1" x14ac:dyDescent="0.25">
      <c r="B554" s="732" t="s">
        <v>671</v>
      </c>
      <c r="C554" s="911" t="s">
        <v>3556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9">
        <v>13.64</v>
      </c>
      <c r="U554" s="11">
        <f>T554*0.955</f>
        <v>13.026199999999999</v>
      </c>
    </row>
    <row r="555" spans="2:21" ht="15" hidden="1" customHeight="1" x14ac:dyDescent="0.25">
      <c r="B555" s="732" t="s">
        <v>671</v>
      </c>
      <c r="C555" s="911" t="s">
        <v>3556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9">
        <v>9.09</v>
      </c>
      <c r="U555" s="11">
        <f>T555*0.955</f>
        <v>8.6809499999999993</v>
      </c>
    </row>
    <row r="556" spans="2:21" ht="15" hidden="1" customHeight="1" x14ac:dyDescent="0.25">
      <c r="B556" s="732" t="s">
        <v>670</v>
      </c>
      <c r="C556" s="911" t="s">
        <v>3556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</row>
    <row r="557" spans="2:21" ht="15" hidden="1" customHeight="1" x14ac:dyDescent="0.25">
      <c r="B557" s="732" t="s">
        <v>669</v>
      </c>
      <c r="C557" s="911" t="s">
        <v>3556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9">
        <v>8.33</v>
      </c>
      <c r="U557" s="11">
        <f>T557*0.955</f>
        <v>7.9551499999999997</v>
      </c>
    </row>
    <row r="558" spans="2:21" ht="15" hidden="1" customHeight="1" x14ac:dyDescent="0.25">
      <c r="B558" s="732" t="s">
        <v>669</v>
      </c>
      <c r="C558" s="911" t="s">
        <v>3556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9">
        <v>12.5</v>
      </c>
      <c r="U558" s="11">
        <f>T558*0.955</f>
        <v>11.9375</v>
      </c>
    </row>
    <row r="559" spans="2:21" ht="15" hidden="1" customHeight="1" x14ac:dyDescent="0.25">
      <c r="B559" s="732" t="s">
        <v>668</v>
      </c>
      <c r="C559" s="911" t="s">
        <v>3556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</row>
    <row r="560" spans="2:21" ht="15" hidden="1" customHeight="1" x14ac:dyDescent="0.25">
      <c r="B560" s="732" t="s">
        <v>667</v>
      </c>
      <c r="C560" s="911" t="s">
        <v>3556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</row>
    <row r="561" spans="2:21" ht="15" hidden="1" customHeight="1" x14ac:dyDescent="0.25">
      <c r="B561" s="732" t="s">
        <v>666</v>
      </c>
      <c r="C561" s="911" t="s">
        <v>3556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9">
        <v>5.88</v>
      </c>
      <c r="U561" s="11">
        <f>T561*0.955</f>
        <v>5.6153999999999993</v>
      </c>
    </row>
    <row r="562" spans="2:21" ht="15" hidden="1" customHeight="1" x14ac:dyDescent="0.25">
      <c r="B562" s="732" t="s">
        <v>666</v>
      </c>
      <c r="C562" s="911" t="s">
        <v>3556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9">
        <v>13.89</v>
      </c>
      <c r="U562" s="11">
        <f>T562*0.955</f>
        <v>13.264950000000001</v>
      </c>
    </row>
    <row r="563" spans="2:21" ht="15" hidden="1" customHeight="1" x14ac:dyDescent="0.25">
      <c r="B563" s="732" t="s">
        <v>665</v>
      </c>
      <c r="C563" s="911" t="s">
        <v>3556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</row>
    <row r="564" spans="2:21" ht="15" hidden="1" customHeight="1" x14ac:dyDescent="0.25">
      <c r="B564" s="732" t="s">
        <v>664</v>
      </c>
      <c r="C564" s="911" t="s">
        <v>3556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</row>
    <row r="565" spans="2:21" ht="15" hidden="1" customHeight="1" x14ac:dyDescent="0.25">
      <c r="B565" s="732" t="s">
        <v>664</v>
      </c>
      <c r="C565" s="911" t="s">
        <v>3556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</row>
    <row r="566" spans="2:21" ht="15" hidden="1" customHeight="1" x14ac:dyDescent="0.25">
      <c r="B566" s="732" t="s">
        <v>663</v>
      </c>
      <c r="C566" s="911" t="s">
        <v>3556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</row>
    <row r="567" spans="2:21" ht="15" hidden="1" customHeight="1" x14ac:dyDescent="0.25">
      <c r="B567" s="732" t="s">
        <v>662</v>
      </c>
      <c r="C567" s="911" t="s">
        <v>3556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</row>
    <row r="568" spans="2:21" ht="15" hidden="1" customHeight="1" x14ac:dyDescent="0.25">
      <c r="B568" s="732" t="s">
        <v>661</v>
      </c>
      <c r="C568" s="911" t="s">
        <v>3556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</row>
    <row r="569" spans="2:21" ht="15" hidden="1" customHeight="1" x14ac:dyDescent="0.25">
      <c r="B569" s="732" t="s">
        <v>660</v>
      </c>
      <c r="C569" s="911" t="s">
        <v>3556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</row>
    <row r="570" spans="2:21" ht="15" hidden="1" customHeight="1" x14ac:dyDescent="0.25">
      <c r="B570" s="732" t="s">
        <v>659</v>
      </c>
      <c r="C570" s="911" t="s">
        <v>3556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</row>
    <row r="571" spans="2:21" ht="15" hidden="1" customHeight="1" x14ac:dyDescent="0.25">
      <c r="B571" s="732" t="s">
        <v>658</v>
      </c>
      <c r="C571" s="911" t="s">
        <v>3556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</row>
    <row r="572" spans="2:21" ht="15" hidden="1" customHeight="1" x14ac:dyDescent="0.25">
      <c r="B572" s="732" t="s">
        <v>657</v>
      </c>
      <c r="C572" s="911" t="s">
        <v>3556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</row>
    <row r="573" spans="2:21" ht="15" hidden="1" customHeight="1" x14ac:dyDescent="0.25">
      <c r="B573" s="732" t="s">
        <v>657</v>
      </c>
      <c r="C573" s="911" t="s">
        <v>3556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</row>
    <row r="574" spans="2:21" ht="15" hidden="1" customHeight="1" x14ac:dyDescent="0.25">
      <c r="B574" s="732" t="s">
        <v>656</v>
      </c>
      <c r="C574" s="911" t="s">
        <v>3556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</row>
    <row r="575" spans="2:21" ht="15" hidden="1" customHeight="1" x14ac:dyDescent="0.25">
      <c r="B575" s="732" t="s">
        <v>650</v>
      </c>
      <c r="C575" s="911" t="s">
        <v>3556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</row>
    <row r="576" spans="2:21" ht="15" hidden="1" customHeight="1" x14ac:dyDescent="0.25">
      <c r="B576" s="732" t="s">
        <v>655</v>
      </c>
      <c r="C576" s="911" t="s">
        <v>3556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</row>
    <row r="577" spans="2:21" ht="15" hidden="1" customHeight="1" x14ac:dyDescent="0.25">
      <c r="B577" s="732" t="s">
        <v>654</v>
      </c>
      <c r="C577" s="911" t="s">
        <v>3556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</row>
    <row r="578" spans="2:21" ht="15" hidden="1" customHeight="1" x14ac:dyDescent="0.25">
      <c r="B578" s="732" t="s">
        <v>653</v>
      </c>
      <c r="C578" s="911" t="s">
        <v>3556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9">
        <v>13.89</v>
      </c>
      <c r="U578" s="11">
        <f>T578*0.955</f>
        <v>13.264950000000001</v>
      </c>
    </row>
    <row r="579" spans="2:21" ht="15" hidden="1" customHeight="1" x14ac:dyDescent="0.25">
      <c r="B579" s="732" t="s">
        <v>653</v>
      </c>
      <c r="C579" s="911" t="s">
        <v>3556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9">
        <v>6.45</v>
      </c>
      <c r="U579" s="11">
        <f>T579*0.955</f>
        <v>6.1597499999999998</v>
      </c>
    </row>
    <row r="580" spans="2:21" ht="15" hidden="1" customHeight="1" x14ac:dyDescent="0.25">
      <c r="B580" s="732" t="s">
        <v>652</v>
      </c>
      <c r="C580" s="911" t="s">
        <v>3556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</row>
    <row r="581" spans="2:21" ht="15" hidden="1" customHeight="1" x14ac:dyDescent="0.25">
      <c r="B581" s="732" t="s">
        <v>651</v>
      </c>
      <c r="C581" s="911" t="s">
        <v>3556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</row>
    <row r="582" spans="2:21" ht="15" hidden="1" customHeight="1" x14ac:dyDescent="0.25">
      <c r="B582" s="732" t="s">
        <v>650</v>
      </c>
      <c r="C582" s="911" t="s">
        <v>3556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9">
        <v>11.54</v>
      </c>
      <c r="U582" s="11">
        <f>T582*0.955</f>
        <v>11.020699999999998</v>
      </c>
    </row>
    <row r="583" spans="2:21" ht="15" hidden="1" customHeight="1" x14ac:dyDescent="0.25">
      <c r="B583" s="732" t="s">
        <v>650</v>
      </c>
      <c r="C583" s="911" t="s">
        <v>3556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9">
        <v>8</v>
      </c>
      <c r="U583" s="11">
        <f>T583*0.955</f>
        <v>7.64</v>
      </c>
    </row>
    <row r="584" spans="2:21" ht="15" hidden="1" customHeight="1" x14ac:dyDescent="0.25">
      <c r="B584" s="732" t="s">
        <v>649</v>
      </c>
      <c r="C584" s="911" t="s">
        <v>3556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</row>
    <row r="585" spans="2:21" ht="15" hidden="1" customHeight="1" x14ac:dyDescent="0.25">
      <c r="B585" s="732" t="s">
        <v>649</v>
      </c>
      <c r="C585" s="911" t="s">
        <v>3556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</row>
    <row r="586" spans="2:21" ht="15" hidden="1" customHeight="1" x14ac:dyDescent="0.25">
      <c r="B586" s="732" t="s">
        <v>648</v>
      </c>
      <c r="C586" s="911" t="s">
        <v>3556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</row>
    <row r="587" spans="2:21" ht="15" hidden="1" customHeight="1" x14ac:dyDescent="0.25">
      <c r="B587" s="732" t="s">
        <v>647</v>
      </c>
      <c r="C587" s="911" t="s">
        <v>3556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</row>
    <row r="588" spans="2:21" ht="15" hidden="1" customHeight="1" x14ac:dyDescent="0.25">
      <c r="B588" s="732" t="s">
        <v>646</v>
      </c>
      <c r="C588" s="911" t="s">
        <v>3556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</row>
    <row r="589" spans="2:21" ht="15" hidden="1" customHeight="1" x14ac:dyDescent="0.25">
      <c r="B589" s="732" t="s">
        <v>646</v>
      </c>
      <c r="C589" s="911" t="s">
        <v>3556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</row>
    <row r="590" spans="2:21" ht="15" hidden="1" customHeight="1" x14ac:dyDescent="0.25">
      <c r="B590" s="732" t="s">
        <v>645</v>
      </c>
      <c r="C590" s="911" t="s">
        <v>3556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</row>
    <row r="591" spans="2:21" ht="15" hidden="1" customHeight="1" x14ac:dyDescent="0.25">
      <c r="B591" s="732" t="s">
        <v>644</v>
      </c>
      <c r="C591" s="911" t="s">
        <v>3556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</row>
    <row r="592" spans="2:21" ht="15" hidden="1" customHeight="1" x14ac:dyDescent="0.25">
      <c r="B592" s="732" t="s">
        <v>643</v>
      </c>
      <c r="C592" s="911" t="s">
        <v>3556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9">
        <v>10.53</v>
      </c>
      <c r="U592" s="11">
        <f>T592*0.955</f>
        <v>10.056149999999999</v>
      </c>
    </row>
    <row r="593" spans="2:21" ht="15" hidden="1" customHeight="1" x14ac:dyDescent="0.25">
      <c r="B593" s="732" t="s">
        <v>643</v>
      </c>
      <c r="C593" s="911" t="s">
        <v>3556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9">
        <v>6.52</v>
      </c>
      <c r="U593" s="11">
        <f>T593*0.955</f>
        <v>6.2265999999999995</v>
      </c>
    </row>
    <row r="594" spans="2:21" ht="15" hidden="1" customHeight="1" x14ac:dyDescent="0.25">
      <c r="B594" s="732" t="s">
        <v>642</v>
      </c>
      <c r="C594" s="911" t="s">
        <v>3556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</row>
    <row r="595" spans="2:21" ht="15" hidden="1" customHeight="1" x14ac:dyDescent="0.25">
      <c r="B595" s="732" t="s">
        <v>641</v>
      </c>
      <c r="C595" s="911" t="s">
        <v>3556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</row>
    <row r="596" spans="2:21" ht="15" hidden="1" customHeight="1" x14ac:dyDescent="0.25">
      <c r="B596" s="732" t="s">
        <v>640</v>
      </c>
      <c r="C596" s="911" t="s">
        <v>3556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</row>
    <row r="597" spans="2:21" ht="15" hidden="1" customHeight="1" x14ac:dyDescent="0.25">
      <c r="B597" s="732" t="s">
        <v>639</v>
      </c>
      <c r="C597" s="911" t="s">
        <v>3556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</row>
    <row r="598" spans="2:21" ht="15" hidden="1" customHeight="1" x14ac:dyDescent="0.25">
      <c r="B598" s="732" t="s">
        <v>638</v>
      </c>
      <c r="C598" s="911" t="s">
        <v>3556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</row>
    <row r="599" spans="2:21" ht="15" hidden="1" customHeight="1" x14ac:dyDescent="0.25">
      <c r="B599" s="732" t="s">
        <v>637</v>
      </c>
      <c r="C599" s="911" t="s">
        <v>3556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</row>
    <row r="600" spans="2:21" ht="15" hidden="1" customHeight="1" x14ac:dyDescent="0.25">
      <c r="B600" s="732" t="s">
        <v>636</v>
      </c>
      <c r="C600" s="911" t="s">
        <v>3556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</row>
    <row r="601" spans="2:21" ht="15" hidden="1" customHeight="1" x14ac:dyDescent="0.25">
      <c r="B601" s="732" t="s">
        <v>636</v>
      </c>
      <c r="C601" s="911" t="s">
        <v>3556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</row>
    <row r="602" spans="2:21" ht="15" hidden="1" customHeight="1" x14ac:dyDescent="0.25">
      <c r="B602" s="732" t="s">
        <v>635</v>
      </c>
      <c r="C602" s="911" t="s">
        <v>3556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</row>
    <row r="603" spans="2:21" ht="15" hidden="1" customHeight="1" x14ac:dyDescent="0.25">
      <c r="B603" s="732" t="s">
        <v>634</v>
      </c>
      <c r="C603" s="911" t="s">
        <v>3556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9">
        <v>5.88</v>
      </c>
      <c r="U603" s="11">
        <f>T603*0.955</f>
        <v>5.6153999999999993</v>
      </c>
    </row>
    <row r="604" spans="2:21" ht="15" hidden="1" customHeight="1" x14ac:dyDescent="0.25">
      <c r="B604" s="732" t="s">
        <v>634</v>
      </c>
      <c r="C604" s="911" t="s">
        <v>3556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9">
        <v>11.11</v>
      </c>
      <c r="U604" s="11">
        <f>T604*0.955</f>
        <v>10.610049999999999</v>
      </c>
    </row>
    <row r="605" spans="2:21" ht="15" hidden="1" customHeight="1" x14ac:dyDescent="0.25">
      <c r="B605" s="732" t="s">
        <v>633</v>
      </c>
      <c r="C605" s="911" t="s">
        <v>3556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</row>
    <row r="606" spans="2:21" ht="15" hidden="1" customHeight="1" x14ac:dyDescent="0.25">
      <c r="B606" s="732" t="s">
        <v>632</v>
      </c>
      <c r="C606" s="911" t="s">
        <v>3556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</row>
    <row r="607" spans="2:21" ht="15" hidden="1" customHeight="1" x14ac:dyDescent="0.25">
      <c r="B607" s="732" t="s">
        <v>631</v>
      </c>
      <c r="C607" s="911" t="s">
        <v>3556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</row>
    <row r="608" spans="2:21" ht="15" hidden="1" customHeight="1" x14ac:dyDescent="0.25">
      <c r="B608" s="732" t="s">
        <v>631</v>
      </c>
      <c r="C608" s="911" t="s">
        <v>3556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</row>
    <row r="609" spans="2:19" ht="15" hidden="1" customHeight="1" x14ac:dyDescent="0.25">
      <c r="B609" s="732" t="s">
        <v>630</v>
      </c>
      <c r="C609" s="911" t="s">
        <v>3556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</row>
    <row r="610" spans="2:19" ht="15" hidden="1" customHeight="1" x14ac:dyDescent="0.25">
      <c r="B610" s="733" t="s">
        <v>698</v>
      </c>
      <c r="C610" s="911" t="s">
        <v>3556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</row>
    <row r="611" spans="2:19" ht="15" hidden="1" customHeight="1" x14ac:dyDescent="0.25">
      <c r="B611" s="733" t="s">
        <v>698</v>
      </c>
      <c r="C611" s="911" t="s">
        <v>3556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</row>
    <row r="612" spans="2:19" ht="15" hidden="1" customHeight="1" x14ac:dyDescent="0.25">
      <c r="B612" s="733" t="s">
        <v>697</v>
      </c>
      <c r="C612" s="911" t="s">
        <v>3556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</row>
    <row r="613" spans="2:19" ht="15" hidden="1" customHeight="1" x14ac:dyDescent="0.25">
      <c r="B613" s="733" t="s">
        <v>696</v>
      </c>
      <c r="C613" s="911" t="s">
        <v>3556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</row>
    <row r="614" spans="2:19" ht="15" hidden="1" customHeight="1" x14ac:dyDescent="0.25">
      <c r="B614" s="733" t="s">
        <v>696</v>
      </c>
      <c r="C614" s="911" t="s">
        <v>3556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</row>
    <row r="615" spans="2:19" ht="15" hidden="1" customHeight="1" x14ac:dyDescent="0.25">
      <c r="B615" s="733" t="s">
        <v>695</v>
      </c>
      <c r="C615" s="911" t="s">
        <v>3556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</row>
    <row r="616" spans="2:19" ht="15" hidden="1" customHeight="1" x14ac:dyDescent="0.25">
      <c r="B616" s="734" t="s">
        <v>708</v>
      </c>
      <c r="C616" s="911" t="s">
        <v>3556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</row>
    <row r="617" spans="2:19" ht="15" hidden="1" customHeight="1" x14ac:dyDescent="0.25">
      <c r="B617" s="734" t="s">
        <v>707</v>
      </c>
      <c r="C617" s="911" t="s">
        <v>3556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</row>
    <row r="618" spans="2:19" ht="15" hidden="1" customHeight="1" x14ac:dyDescent="0.25">
      <c r="B618" s="734" t="s">
        <v>706</v>
      </c>
      <c r="C618" s="911" t="s">
        <v>3556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</row>
    <row r="619" spans="2:19" ht="15" hidden="1" customHeight="1" x14ac:dyDescent="0.25">
      <c r="B619" s="734" t="s">
        <v>705</v>
      </c>
      <c r="C619" s="911" t="s">
        <v>3556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</row>
    <row r="620" spans="2:19" ht="15" hidden="1" customHeight="1" x14ac:dyDescent="0.25">
      <c r="B620" s="734" t="s">
        <v>704</v>
      </c>
      <c r="C620" s="911" t="s">
        <v>3556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</row>
    <row r="621" spans="2:19" ht="15" hidden="1" customHeight="1" x14ac:dyDescent="0.25">
      <c r="B621" s="734" t="s">
        <v>703</v>
      </c>
      <c r="C621" s="911" t="s">
        <v>3556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</row>
    <row r="622" spans="2:19" ht="15" hidden="1" customHeight="1" x14ac:dyDescent="0.25">
      <c r="B622" s="734" t="s">
        <v>703</v>
      </c>
      <c r="C622" s="911" t="s">
        <v>3556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</row>
    <row r="623" spans="2:19" ht="15" hidden="1" customHeight="1" x14ac:dyDescent="0.25">
      <c r="B623" s="734" t="s">
        <v>702</v>
      </c>
      <c r="C623" s="911" t="s">
        <v>3556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</row>
    <row r="624" spans="2:19" ht="15" hidden="1" customHeight="1" x14ac:dyDescent="0.25">
      <c r="B624" s="735" t="s">
        <v>721</v>
      </c>
      <c r="C624" s="911" t="s">
        <v>3556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</row>
    <row r="625" spans="2:19" ht="15" hidden="1" customHeight="1" x14ac:dyDescent="0.25">
      <c r="B625" s="735" t="s">
        <v>720</v>
      </c>
      <c r="C625" s="911" t="s">
        <v>3556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</row>
    <row r="626" spans="2:19" ht="15" hidden="1" customHeight="1" x14ac:dyDescent="0.25">
      <c r="B626" s="735" t="s">
        <v>719</v>
      </c>
      <c r="C626" s="911" t="s">
        <v>3556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</row>
    <row r="627" spans="2:19" ht="15" hidden="1" customHeight="1" x14ac:dyDescent="0.25">
      <c r="B627" s="735" t="s">
        <v>717</v>
      </c>
      <c r="C627" s="911" t="s">
        <v>3556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</row>
    <row r="628" spans="2:19" ht="15" hidden="1" customHeight="1" x14ac:dyDescent="0.25">
      <c r="B628" s="735" t="s">
        <v>718</v>
      </c>
      <c r="C628" s="911" t="s">
        <v>3556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</row>
    <row r="629" spans="2:19" ht="15" hidden="1" customHeight="1" x14ac:dyDescent="0.25">
      <c r="B629" s="735" t="s">
        <v>717</v>
      </c>
      <c r="C629" s="911" t="s">
        <v>3556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</row>
    <row r="630" spans="2:19" ht="15" hidden="1" customHeight="1" x14ac:dyDescent="0.25">
      <c r="B630" s="735" t="s">
        <v>716</v>
      </c>
      <c r="C630" s="911" t="s">
        <v>3556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</row>
    <row r="631" spans="2:19" ht="15" hidden="1" customHeight="1" x14ac:dyDescent="0.25">
      <c r="B631" s="735" t="s">
        <v>715</v>
      </c>
      <c r="C631" s="911" t="s">
        <v>3556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</row>
    <row r="632" spans="2:19" ht="15" hidden="1" customHeight="1" x14ac:dyDescent="0.25">
      <c r="B632" s="735" t="s">
        <v>714</v>
      </c>
      <c r="C632" s="911" t="s">
        <v>3556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</row>
    <row r="633" spans="2:19" ht="15" hidden="1" customHeight="1" x14ac:dyDescent="0.25">
      <c r="B633" s="735" t="s">
        <v>713</v>
      </c>
      <c r="C633" s="911" t="s">
        <v>3556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</row>
    <row r="634" spans="2:19" ht="15" hidden="1" customHeight="1" x14ac:dyDescent="0.25">
      <c r="B634" s="735" t="s">
        <v>712</v>
      </c>
      <c r="C634" s="911" t="s">
        <v>3556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</row>
    <row r="635" spans="2:19" ht="15" hidden="1" customHeight="1" x14ac:dyDescent="0.25">
      <c r="B635" s="735" t="s">
        <v>711</v>
      </c>
      <c r="C635" s="911" t="s">
        <v>3556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</row>
    <row r="636" spans="2:19" ht="15" hidden="1" customHeight="1" x14ac:dyDescent="0.25">
      <c r="B636" s="735" t="s">
        <v>710</v>
      </c>
      <c r="C636" s="911" t="s">
        <v>3556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</row>
    <row r="637" spans="2:19" ht="15" hidden="1" customHeight="1" x14ac:dyDescent="0.25">
      <c r="B637" s="735" t="s">
        <v>709</v>
      </c>
      <c r="C637" s="911" t="s">
        <v>3556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</row>
    <row r="638" spans="2:19" ht="15" hidden="1" customHeight="1" x14ac:dyDescent="0.25">
      <c r="B638" s="736" t="s">
        <v>736</v>
      </c>
      <c r="C638" s="911" t="s">
        <v>3556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</row>
    <row r="639" spans="2:19" ht="15" hidden="1" customHeight="1" x14ac:dyDescent="0.25">
      <c r="B639" s="736" t="s">
        <v>735</v>
      </c>
      <c r="C639" s="911" t="s">
        <v>3556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</row>
    <row r="640" spans="2:19" ht="15" hidden="1" customHeight="1" x14ac:dyDescent="0.25">
      <c r="B640" s="736" t="s">
        <v>734</v>
      </c>
      <c r="C640" s="911" t="s">
        <v>3556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</row>
    <row r="641" spans="2:21" ht="15" hidden="1" customHeight="1" x14ac:dyDescent="0.25">
      <c r="B641" s="736" t="s">
        <v>733</v>
      </c>
      <c r="C641" s="911" t="s">
        <v>3556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</row>
    <row r="642" spans="2:21" ht="15" hidden="1" customHeight="1" x14ac:dyDescent="0.25">
      <c r="B642" s="736" t="s">
        <v>732</v>
      </c>
      <c r="C642" s="911" t="s">
        <v>3556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</row>
    <row r="643" spans="2:21" ht="15" hidden="1" customHeight="1" x14ac:dyDescent="0.25">
      <c r="B643" s="736" t="s">
        <v>732</v>
      </c>
      <c r="C643" s="911" t="s">
        <v>3556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</row>
    <row r="644" spans="2:21" ht="15" hidden="1" customHeight="1" x14ac:dyDescent="0.25">
      <c r="B644" s="736" t="s">
        <v>731</v>
      </c>
      <c r="C644" s="911" t="s">
        <v>3556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</row>
    <row r="645" spans="2:21" ht="15" hidden="1" customHeight="1" x14ac:dyDescent="0.25">
      <c r="B645" s="736" t="s">
        <v>730</v>
      </c>
      <c r="C645" s="911" t="s">
        <v>3556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</row>
    <row r="646" spans="2:21" ht="15" hidden="1" customHeight="1" x14ac:dyDescent="0.25">
      <c r="B646" s="736" t="s">
        <v>729</v>
      </c>
      <c r="C646" s="911" t="s">
        <v>3556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9">
        <v>9.3800000000000008</v>
      </c>
      <c r="U646" s="11">
        <f>T646*0.955</f>
        <v>8.9579000000000004</v>
      </c>
    </row>
    <row r="647" spans="2:21" ht="15" hidden="1" customHeight="1" x14ac:dyDescent="0.25">
      <c r="B647" s="736" t="s">
        <v>729</v>
      </c>
      <c r="C647" s="911" t="s">
        <v>3556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9">
        <v>6.9</v>
      </c>
      <c r="U647" s="11">
        <f>T647*0.955</f>
        <v>6.5895000000000001</v>
      </c>
    </row>
    <row r="648" spans="2:21" ht="15" hidden="1" customHeight="1" x14ac:dyDescent="0.25">
      <c r="B648" s="736" t="s">
        <v>728</v>
      </c>
      <c r="C648" s="911" t="s">
        <v>3556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</row>
    <row r="649" spans="2:21" ht="15" hidden="1" customHeight="1" x14ac:dyDescent="0.25">
      <c r="B649" s="737" t="s">
        <v>836</v>
      </c>
      <c r="C649" s="911" t="s">
        <v>3556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9">
        <v>7.5</v>
      </c>
      <c r="U649" s="11">
        <f>T649*0.955</f>
        <v>7.1624999999999996</v>
      </c>
    </row>
    <row r="650" spans="2:21" ht="15" hidden="1" customHeight="1" x14ac:dyDescent="0.25">
      <c r="B650" s="737" t="s">
        <v>836</v>
      </c>
      <c r="C650" s="911" t="s">
        <v>3556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9">
        <v>5.88</v>
      </c>
      <c r="U650" s="11">
        <f>T650*0.955</f>
        <v>5.6153999999999993</v>
      </c>
    </row>
    <row r="651" spans="2:21" ht="15" hidden="1" customHeight="1" x14ac:dyDescent="0.25">
      <c r="B651" s="737" t="s">
        <v>836</v>
      </c>
      <c r="C651" s="911" t="s">
        <v>3556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</row>
    <row r="652" spans="2:21" ht="15" hidden="1" customHeight="1" x14ac:dyDescent="0.25">
      <c r="B652" s="737" t="s">
        <v>835</v>
      </c>
      <c r="C652" s="911" t="s">
        <v>3556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</row>
    <row r="653" spans="2:21" ht="15" hidden="1" customHeight="1" x14ac:dyDescent="0.25">
      <c r="B653" s="737" t="s">
        <v>834</v>
      </c>
      <c r="C653" s="911" t="s">
        <v>3556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</row>
    <row r="654" spans="2:21" ht="15" hidden="1" customHeight="1" x14ac:dyDescent="0.25">
      <c r="B654" s="737" t="s">
        <v>830</v>
      </c>
      <c r="C654" s="911" t="s">
        <v>3556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</row>
    <row r="655" spans="2:21" ht="15" hidden="1" customHeight="1" x14ac:dyDescent="0.25">
      <c r="B655" s="737" t="s">
        <v>833</v>
      </c>
      <c r="C655" s="911" t="s">
        <v>3556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</row>
    <row r="656" spans="2:21" ht="15" hidden="1" customHeight="1" x14ac:dyDescent="0.25">
      <c r="B656" s="737" t="s">
        <v>832</v>
      </c>
      <c r="C656" s="911" t="s">
        <v>3556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</row>
    <row r="657" spans="2:21" ht="15" hidden="1" customHeight="1" x14ac:dyDescent="0.25">
      <c r="B657" s="737" t="s">
        <v>831</v>
      </c>
      <c r="C657" s="911" t="s">
        <v>3556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</row>
    <row r="658" spans="2:21" ht="15" hidden="1" customHeight="1" x14ac:dyDescent="0.25">
      <c r="B658" s="737" t="s">
        <v>830</v>
      </c>
      <c r="C658" s="911" t="s">
        <v>3556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</row>
    <row r="659" spans="2:21" ht="15" hidden="1" customHeight="1" x14ac:dyDescent="0.25">
      <c r="B659" s="737" t="s">
        <v>829</v>
      </c>
      <c r="C659" s="911" t="s">
        <v>3556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</row>
    <row r="660" spans="2:21" ht="15" hidden="1" customHeight="1" x14ac:dyDescent="0.25">
      <c r="B660" s="737" t="s">
        <v>828</v>
      </c>
      <c r="C660" s="911" t="s">
        <v>3556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</row>
    <row r="661" spans="2:21" ht="15" hidden="1" customHeight="1" x14ac:dyDescent="0.25">
      <c r="B661" s="737" t="s">
        <v>822</v>
      </c>
      <c r="C661" s="911" t="s">
        <v>3556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</row>
    <row r="662" spans="2:21" ht="15" hidden="1" customHeight="1" x14ac:dyDescent="0.25">
      <c r="B662" s="737" t="s">
        <v>827</v>
      </c>
      <c r="C662" s="911" t="s">
        <v>3556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</row>
    <row r="663" spans="2:21" ht="15" hidden="1" customHeight="1" x14ac:dyDescent="0.25">
      <c r="B663" s="737" t="s">
        <v>826</v>
      </c>
      <c r="C663" s="911" t="s">
        <v>3556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</row>
    <row r="664" spans="2:21" ht="15" hidden="1" customHeight="1" x14ac:dyDescent="0.25">
      <c r="B664" s="737" t="s">
        <v>825</v>
      </c>
      <c r="C664" s="911" t="s">
        <v>3556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</row>
    <row r="665" spans="2:21" ht="15" hidden="1" customHeight="1" x14ac:dyDescent="0.25">
      <c r="B665" s="737" t="s">
        <v>824</v>
      </c>
      <c r="C665" s="911" t="s">
        <v>3556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</row>
    <row r="666" spans="2:21" ht="15" hidden="1" customHeight="1" x14ac:dyDescent="0.25">
      <c r="B666" s="737" t="s">
        <v>823</v>
      </c>
      <c r="C666" s="911" t="s">
        <v>3556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</row>
    <row r="667" spans="2:21" ht="15" hidden="1" customHeight="1" x14ac:dyDescent="0.25">
      <c r="B667" s="737" t="s">
        <v>822</v>
      </c>
      <c r="C667" s="911" t="s">
        <v>3556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</row>
    <row r="668" spans="2:21" ht="15" hidden="1" customHeight="1" x14ac:dyDescent="0.25">
      <c r="B668" s="737" t="s">
        <v>821</v>
      </c>
      <c r="C668" s="911" t="s">
        <v>3556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9">
        <v>8</v>
      </c>
      <c r="U668" s="11">
        <f>T668*0.955</f>
        <v>7.64</v>
      </c>
    </row>
    <row r="669" spans="2:21" ht="15" hidden="1" customHeight="1" x14ac:dyDescent="0.25">
      <c r="B669" s="737" t="s">
        <v>821</v>
      </c>
      <c r="C669" s="911" t="s">
        <v>3556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9">
        <v>11.54</v>
      </c>
      <c r="U669" s="11">
        <f>T669*0.955</f>
        <v>11.020699999999998</v>
      </c>
    </row>
    <row r="670" spans="2:21" ht="15" hidden="1" customHeight="1" x14ac:dyDescent="0.25">
      <c r="B670" s="737" t="s">
        <v>820</v>
      </c>
      <c r="C670" s="911" t="s">
        <v>3556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</row>
    <row r="671" spans="2:21" ht="15" hidden="1" customHeight="1" x14ac:dyDescent="0.25">
      <c r="B671" s="737" t="s">
        <v>819</v>
      </c>
      <c r="C671" s="911" t="s">
        <v>3556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</row>
    <row r="672" spans="2:21" ht="15" hidden="1" customHeight="1" x14ac:dyDescent="0.25">
      <c r="B672" s="737" t="s">
        <v>818</v>
      </c>
      <c r="C672" s="911" t="s">
        <v>3556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</row>
    <row r="673" spans="2:19" ht="15" hidden="1" customHeight="1" x14ac:dyDescent="0.25">
      <c r="B673" s="737" t="s">
        <v>818</v>
      </c>
      <c r="C673" s="911" t="s">
        <v>3556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</row>
    <row r="674" spans="2:19" ht="15" hidden="1" customHeight="1" x14ac:dyDescent="0.25">
      <c r="B674" s="737" t="s">
        <v>817</v>
      </c>
      <c r="C674" s="911" t="s">
        <v>3556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</row>
    <row r="675" spans="2:19" ht="15" hidden="1" customHeight="1" x14ac:dyDescent="0.25">
      <c r="B675" s="737" t="s">
        <v>815</v>
      </c>
      <c r="C675" s="911" t="s">
        <v>3556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</row>
    <row r="676" spans="2:19" ht="15" hidden="1" customHeight="1" x14ac:dyDescent="0.25">
      <c r="B676" s="737" t="s">
        <v>816</v>
      </c>
      <c r="C676" s="911" t="s">
        <v>3556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</row>
    <row r="677" spans="2:19" ht="15" hidden="1" customHeight="1" x14ac:dyDescent="0.25">
      <c r="B677" s="737" t="s">
        <v>815</v>
      </c>
      <c r="C677" s="911" t="s">
        <v>3556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</row>
    <row r="678" spans="2:19" ht="15" hidden="1" customHeight="1" x14ac:dyDescent="0.25">
      <c r="B678" s="737" t="s">
        <v>814</v>
      </c>
      <c r="C678" s="911" t="s">
        <v>3556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</row>
    <row r="679" spans="2:19" ht="15" hidden="1" customHeight="1" x14ac:dyDescent="0.25">
      <c r="B679" s="737" t="s">
        <v>813</v>
      </c>
      <c r="C679" s="911" t="s">
        <v>3556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</row>
    <row r="680" spans="2:19" ht="15" hidden="1" customHeight="1" x14ac:dyDescent="0.25">
      <c r="B680" s="737" t="s">
        <v>812</v>
      </c>
      <c r="C680" s="911" t="s">
        <v>3556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</row>
    <row r="681" spans="2:19" ht="15" hidden="1" customHeight="1" x14ac:dyDescent="0.25">
      <c r="B681" s="737" t="s">
        <v>811</v>
      </c>
      <c r="C681" s="911" t="s">
        <v>3556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</row>
    <row r="682" spans="2:19" ht="15" hidden="1" customHeight="1" x14ac:dyDescent="0.25">
      <c r="B682" s="737" t="s">
        <v>810</v>
      </c>
      <c r="C682" s="911" t="s">
        <v>3556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</row>
    <row r="683" spans="2:19" ht="15" hidden="1" customHeight="1" x14ac:dyDescent="0.25">
      <c r="B683" s="737" t="s">
        <v>807</v>
      </c>
      <c r="C683" s="911" t="s">
        <v>3556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</row>
    <row r="684" spans="2:19" ht="15" hidden="1" customHeight="1" x14ac:dyDescent="0.25">
      <c r="B684" s="737" t="s">
        <v>802</v>
      </c>
      <c r="C684" s="911" t="s">
        <v>3556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</row>
    <row r="685" spans="2:19" ht="15" hidden="1" customHeight="1" x14ac:dyDescent="0.25">
      <c r="B685" s="737" t="s">
        <v>809</v>
      </c>
      <c r="C685" s="911" t="s">
        <v>3556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</row>
    <row r="686" spans="2:19" ht="15" hidden="1" customHeight="1" x14ac:dyDescent="0.25">
      <c r="B686" s="737" t="s">
        <v>808</v>
      </c>
      <c r="C686" s="911" t="s">
        <v>3556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</row>
    <row r="687" spans="2:19" ht="15" hidden="1" customHeight="1" x14ac:dyDescent="0.25">
      <c r="B687" s="737" t="s">
        <v>807</v>
      </c>
      <c r="C687" s="911" t="s">
        <v>3556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</row>
    <row r="688" spans="2:19" ht="15" hidden="1" customHeight="1" x14ac:dyDescent="0.25">
      <c r="B688" s="737" t="s">
        <v>806</v>
      </c>
      <c r="C688" s="911" t="s">
        <v>3556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</row>
    <row r="689" spans="2:21" ht="15" hidden="1" customHeight="1" x14ac:dyDescent="0.25">
      <c r="B689" s="737" t="s">
        <v>805</v>
      </c>
      <c r="C689" s="911" t="s">
        <v>3556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</row>
    <row r="690" spans="2:21" ht="15" hidden="1" customHeight="1" x14ac:dyDescent="0.25">
      <c r="B690" s="737" t="s">
        <v>804</v>
      </c>
      <c r="C690" s="911" t="s">
        <v>3556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</row>
    <row r="691" spans="2:21" ht="15" hidden="1" customHeight="1" x14ac:dyDescent="0.25">
      <c r="B691" s="737" t="s">
        <v>803</v>
      </c>
      <c r="C691" s="911" t="s">
        <v>3556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</row>
    <row r="692" spans="2:21" ht="15" hidden="1" customHeight="1" x14ac:dyDescent="0.25">
      <c r="B692" s="737" t="s">
        <v>802</v>
      </c>
      <c r="C692" s="911" t="s">
        <v>3556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</row>
    <row r="693" spans="2:21" ht="15" hidden="1" customHeight="1" x14ac:dyDescent="0.25">
      <c r="B693" s="737" t="s">
        <v>802</v>
      </c>
      <c r="C693" s="911" t="s">
        <v>3556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</row>
    <row r="694" spans="2:21" ht="15" hidden="1" customHeight="1" x14ac:dyDescent="0.25">
      <c r="B694" s="737" t="s">
        <v>801</v>
      </c>
      <c r="C694" s="911" t="s">
        <v>3556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</row>
    <row r="695" spans="2:21" ht="15" hidden="1" customHeight="1" x14ac:dyDescent="0.25">
      <c r="B695" s="737" t="s">
        <v>801</v>
      </c>
      <c r="C695" s="911" t="s">
        <v>3556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</row>
    <row r="696" spans="2:21" ht="15" hidden="1" customHeight="1" x14ac:dyDescent="0.25">
      <c r="B696" s="737" t="s">
        <v>800</v>
      </c>
      <c r="C696" s="911" t="s">
        <v>3556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</row>
    <row r="697" spans="2:21" ht="15" hidden="1" customHeight="1" x14ac:dyDescent="0.25">
      <c r="B697" s="737" t="s">
        <v>799</v>
      </c>
      <c r="C697" s="911" t="s">
        <v>3556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</row>
    <row r="698" spans="2:21" ht="15" hidden="1" customHeight="1" x14ac:dyDescent="0.25">
      <c r="B698" s="737" t="s">
        <v>798</v>
      </c>
      <c r="C698" s="911" t="s">
        <v>3556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</row>
    <row r="699" spans="2:21" ht="15" hidden="1" customHeight="1" x14ac:dyDescent="0.25">
      <c r="B699" s="737" t="s">
        <v>797</v>
      </c>
      <c r="C699" s="911" t="s">
        <v>3556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</row>
    <row r="700" spans="2:21" ht="15" hidden="1" customHeight="1" x14ac:dyDescent="0.25">
      <c r="B700" s="737" t="s">
        <v>796</v>
      </c>
      <c r="C700" s="911" t="s">
        <v>3556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</row>
    <row r="701" spans="2:21" ht="15" hidden="1" customHeight="1" x14ac:dyDescent="0.25">
      <c r="B701" s="737" t="s">
        <v>795</v>
      </c>
      <c r="C701" s="911" t="s">
        <v>3556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</row>
    <row r="702" spans="2:21" ht="15" hidden="1" customHeight="1" x14ac:dyDescent="0.25">
      <c r="B702" s="737" t="s">
        <v>794</v>
      </c>
      <c r="C702" s="911" t="s">
        <v>3556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</row>
    <row r="703" spans="2:21" ht="15" hidden="1" customHeight="1" x14ac:dyDescent="0.25">
      <c r="B703" s="737" t="s">
        <v>793</v>
      </c>
      <c r="C703" s="911" t="s">
        <v>3556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</row>
    <row r="704" spans="2:21" ht="15" hidden="1" customHeight="1" x14ac:dyDescent="0.25">
      <c r="B704" s="737" t="s">
        <v>792</v>
      </c>
      <c r="C704" s="911" t="s">
        <v>3556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9">
        <v>8.6999999999999993</v>
      </c>
      <c r="U704" s="11">
        <f>T704*0.955</f>
        <v>8.3084999999999987</v>
      </c>
    </row>
    <row r="705" spans="2:21" ht="15" hidden="1" customHeight="1" x14ac:dyDescent="0.25">
      <c r="B705" s="737" t="s">
        <v>792</v>
      </c>
      <c r="C705" s="911" t="s">
        <v>3556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9">
        <v>4.1399999999999997</v>
      </c>
      <c r="U705" s="11">
        <f>T705*0.955</f>
        <v>3.9536999999999995</v>
      </c>
    </row>
    <row r="706" spans="2:21" ht="15" hidden="1" customHeight="1" x14ac:dyDescent="0.25">
      <c r="B706" s="737" t="s">
        <v>792</v>
      </c>
      <c r="C706" s="911" t="s">
        <v>3556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9">
        <v>6</v>
      </c>
      <c r="U706" s="11">
        <f>T706*0.955</f>
        <v>5.7299999999999995</v>
      </c>
    </row>
    <row r="707" spans="2:21" ht="15" hidden="1" customHeight="1" x14ac:dyDescent="0.25">
      <c r="B707" s="737" t="s">
        <v>792</v>
      </c>
      <c r="C707" s="911" t="s">
        <v>3556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</row>
    <row r="708" spans="2:21" ht="15" hidden="1" customHeight="1" x14ac:dyDescent="0.25">
      <c r="B708" s="737" t="s">
        <v>791</v>
      </c>
      <c r="C708" s="911" t="s">
        <v>3556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</row>
    <row r="709" spans="2:21" ht="15" hidden="1" customHeight="1" x14ac:dyDescent="0.25">
      <c r="B709" s="737" t="s">
        <v>790</v>
      </c>
      <c r="C709" s="911" t="s">
        <v>3556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</row>
    <row r="710" spans="2:21" ht="15" hidden="1" customHeight="1" x14ac:dyDescent="0.25">
      <c r="B710" s="737" t="s">
        <v>789</v>
      </c>
      <c r="C710" s="911" t="s">
        <v>3556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</row>
    <row r="711" spans="2:21" ht="15" hidden="1" customHeight="1" x14ac:dyDescent="0.25">
      <c r="B711" s="737" t="s">
        <v>788</v>
      </c>
      <c r="C711" s="911" t="s">
        <v>3556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</row>
    <row r="712" spans="2:21" ht="15" hidden="1" customHeight="1" x14ac:dyDescent="0.25">
      <c r="B712" s="737" t="s">
        <v>787</v>
      </c>
      <c r="C712" s="911" t="s">
        <v>3556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</row>
    <row r="713" spans="2:21" ht="15" hidden="1" customHeight="1" x14ac:dyDescent="0.25">
      <c r="B713" s="737" t="s">
        <v>783</v>
      </c>
      <c r="C713" s="911" t="s">
        <v>3556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</row>
    <row r="714" spans="2:21" ht="15" hidden="1" customHeight="1" x14ac:dyDescent="0.25">
      <c r="B714" s="737" t="s">
        <v>786</v>
      </c>
      <c r="C714" s="911" t="s">
        <v>3556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</row>
    <row r="715" spans="2:21" ht="15" hidden="1" customHeight="1" x14ac:dyDescent="0.25">
      <c r="B715" s="737" t="s">
        <v>785</v>
      </c>
      <c r="C715" s="911" t="s">
        <v>3556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</row>
    <row r="716" spans="2:21" ht="15" hidden="1" customHeight="1" x14ac:dyDescent="0.25">
      <c r="B716" s="737" t="s">
        <v>784</v>
      </c>
      <c r="C716" s="911" t="s">
        <v>3556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</row>
    <row r="717" spans="2:21" ht="15" hidden="1" customHeight="1" x14ac:dyDescent="0.25">
      <c r="B717" s="737" t="s">
        <v>783</v>
      </c>
      <c r="C717" s="911" t="s">
        <v>3556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</row>
    <row r="718" spans="2:21" ht="15" hidden="1" customHeight="1" x14ac:dyDescent="0.25">
      <c r="B718" s="737" t="s">
        <v>782</v>
      </c>
      <c r="C718" s="911" t="s">
        <v>3556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</row>
    <row r="719" spans="2:21" ht="15" hidden="1" customHeight="1" x14ac:dyDescent="0.25">
      <c r="B719" s="737" t="s">
        <v>781</v>
      </c>
      <c r="C719" s="911" t="s">
        <v>3556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</row>
    <row r="720" spans="2:21" ht="15" hidden="1" customHeight="1" x14ac:dyDescent="0.25">
      <c r="B720" s="737" t="s">
        <v>780</v>
      </c>
      <c r="C720" s="911" t="s">
        <v>3556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</row>
    <row r="721" spans="2:21" ht="15" hidden="1" customHeight="1" x14ac:dyDescent="0.25">
      <c r="B721" s="737" t="s">
        <v>779</v>
      </c>
      <c r="C721" s="911" t="s">
        <v>3556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9">
        <v>21.21</v>
      </c>
      <c r="U721" s="11">
        <f>T721*0.955</f>
        <v>20.255549999999999</v>
      </c>
    </row>
    <row r="722" spans="2:21" ht="15" hidden="1" customHeight="1" x14ac:dyDescent="0.25">
      <c r="B722" s="737" t="s">
        <v>779</v>
      </c>
      <c r="C722" s="911" t="s">
        <v>3556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9">
        <v>9.0299999999999994</v>
      </c>
      <c r="U722" s="11">
        <f>T722*0.955</f>
        <v>8.6236499999999996</v>
      </c>
    </row>
    <row r="723" spans="2:21" ht="15" hidden="1" customHeight="1" x14ac:dyDescent="0.25">
      <c r="B723" s="737" t="s">
        <v>778</v>
      </c>
      <c r="C723" s="911" t="s">
        <v>3556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</row>
    <row r="724" spans="2:21" ht="15" hidden="1" customHeight="1" x14ac:dyDescent="0.25">
      <c r="B724" s="737" t="s">
        <v>778</v>
      </c>
      <c r="C724" s="911" t="s">
        <v>3556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</row>
    <row r="725" spans="2:21" ht="15" hidden="1" customHeight="1" x14ac:dyDescent="0.25">
      <c r="B725" s="737" t="s">
        <v>777</v>
      </c>
      <c r="C725" s="911" t="s">
        <v>3556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</row>
    <row r="726" spans="2:21" ht="15" hidden="1" customHeight="1" x14ac:dyDescent="0.25">
      <c r="B726" s="737" t="s">
        <v>776</v>
      </c>
      <c r="C726" s="911" t="s">
        <v>3556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</row>
    <row r="727" spans="2:21" ht="15" hidden="1" customHeight="1" x14ac:dyDescent="0.25">
      <c r="B727" s="737" t="s">
        <v>776</v>
      </c>
      <c r="C727" s="911" t="s">
        <v>3556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</row>
    <row r="728" spans="2:21" ht="15" hidden="1" customHeight="1" x14ac:dyDescent="0.25">
      <c r="B728" s="737" t="s">
        <v>775</v>
      </c>
      <c r="C728" s="911" t="s">
        <v>3556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</row>
    <row r="729" spans="2:21" ht="15" hidden="1" customHeight="1" x14ac:dyDescent="0.25">
      <c r="B729" s="737" t="s">
        <v>775</v>
      </c>
      <c r="C729" s="911" t="s">
        <v>3556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</row>
    <row r="730" spans="2:21" ht="15" hidden="1" customHeight="1" x14ac:dyDescent="0.25">
      <c r="B730" s="737" t="s">
        <v>774</v>
      </c>
      <c r="C730" s="911" t="s">
        <v>3556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9">
        <v>10.37</v>
      </c>
      <c r="U730" s="11">
        <f>T730*0.955</f>
        <v>9.9033499999999997</v>
      </c>
    </row>
    <row r="731" spans="2:21" ht="15" hidden="1" customHeight="1" x14ac:dyDescent="0.25">
      <c r="B731" s="737" t="s">
        <v>774</v>
      </c>
      <c r="C731" s="911" t="s">
        <v>3556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9">
        <v>21.21</v>
      </c>
      <c r="U731" s="11">
        <f>T731*0.955</f>
        <v>20.255549999999999</v>
      </c>
    </row>
    <row r="732" spans="2:21" ht="15" hidden="1" customHeight="1" x14ac:dyDescent="0.25">
      <c r="B732" s="737" t="s">
        <v>773</v>
      </c>
      <c r="C732" s="911" t="s">
        <v>3556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</row>
    <row r="733" spans="2:21" ht="15" hidden="1" customHeight="1" x14ac:dyDescent="0.25">
      <c r="B733" s="737" t="s">
        <v>772</v>
      </c>
      <c r="C733" s="911" t="s">
        <v>3556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</row>
    <row r="734" spans="2:21" ht="15" hidden="1" customHeight="1" x14ac:dyDescent="0.25">
      <c r="B734" s="737" t="s">
        <v>771</v>
      </c>
      <c r="C734" s="911" t="s">
        <v>3556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</row>
    <row r="735" spans="2:21" ht="15" hidden="1" customHeight="1" x14ac:dyDescent="0.25">
      <c r="B735" s="737" t="s">
        <v>770</v>
      </c>
      <c r="C735" s="911" t="s">
        <v>3556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</row>
    <row r="736" spans="2:21" ht="15" hidden="1" customHeight="1" x14ac:dyDescent="0.25">
      <c r="B736" s="737" t="s">
        <v>769</v>
      </c>
      <c r="C736" s="911" t="s">
        <v>3556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</row>
    <row r="737" spans="2:21" ht="15" hidden="1" customHeight="1" x14ac:dyDescent="0.25">
      <c r="B737" s="737" t="s">
        <v>768</v>
      </c>
      <c r="C737" s="911" t="s">
        <v>3556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</row>
    <row r="738" spans="2:21" ht="15" hidden="1" customHeight="1" x14ac:dyDescent="0.25">
      <c r="B738" s="737" t="s">
        <v>767</v>
      </c>
      <c r="C738" s="911" t="s">
        <v>3556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</row>
    <row r="739" spans="2:21" ht="15" hidden="1" customHeight="1" x14ac:dyDescent="0.25">
      <c r="B739" s="737" t="s">
        <v>766</v>
      </c>
      <c r="C739" s="911" t="s">
        <v>3556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</row>
    <row r="740" spans="2:21" ht="15" hidden="1" customHeight="1" x14ac:dyDescent="0.25">
      <c r="B740" s="737" t="s">
        <v>765</v>
      </c>
      <c r="C740" s="911" t="s">
        <v>3556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</row>
    <row r="741" spans="2:21" ht="15" hidden="1" customHeight="1" x14ac:dyDescent="0.25">
      <c r="B741" s="737" t="s">
        <v>764</v>
      </c>
      <c r="C741" s="911" t="s">
        <v>3556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</row>
    <row r="742" spans="2:21" ht="15" hidden="1" customHeight="1" x14ac:dyDescent="0.25">
      <c r="B742" s="737" t="s">
        <v>763</v>
      </c>
      <c r="C742" s="911" t="s">
        <v>3556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9">
        <v>8.24</v>
      </c>
      <c r="U742" s="11">
        <f>T742*0.955</f>
        <v>7.8692000000000002</v>
      </c>
    </row>
    <row r="743" spans="2:21" ht="15" hidden="1" customHeight="1" x14ac:dyDescent="0.25">
      <c r="B743" s="737" t="s">
        <v>763</v>
      </c>
      <c r="C743" s="911" t="s">
        <v>3556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9">
        <v>14.74</v>
      </c>
      <c r="U743" s="11">
        <f>T743*0.955</f>
        <v>14.076699999999999</v>
      </c>
    </row>
    <row r="744" spans="2:21" ht="15" hidden="1" customHeight="1" x14ac:dyDescent="0.25">
      <c r="B744" s="737" t="s">
        <v>762</v>
      </c>
      <c r="C744" s="911" t="s">
        <v>3556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</row>
    <row r="745" spans="2:21" ht="15" hidden="1" customHeight="1" x14ac:dyDescent="0.25">
      <c r="B745" s="737" t="s">
        <v>761</v>
      </c>
      <c r="C745" s="911" t="s">
        <v>3556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</row>
    <row r="746" spans="2:21" ht="15" hidden="1" customHeight="1" x14ac:dyDescent="0.25">
      <c r="B746" s="737" t="s">
        <v>760</v>
      </c>
      <c r="C746" s="911" t="s">
        <v>3556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</row>
    <row r="747" spans="2:21" ht="15" hidden="1" customHeight="1" x14ac:dyDescent="0.25">
      <c r="B747" s="738" t="s">
        <v>845</v>
      </c>
      <c r="C747" s="911" t="s">
        <v>3556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</row>
    <row r="748" spans="2:21" ht="15" hidden="1" customHeight="1" x14ac:dyDescent="0.25">
      <c r="B748" s="738" t="s">
        <v>844</v>
      </c>
      <c r="C748" s="911" t="s">
        <v>3556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</row>
    <row r="749" spans="2:21" ht="15" hidden="1" customHeight="1" x14ac:dyDescent="0.25">
      <c r="B749" s="738" t="s">
        <v>843</v>
      </c>
      <c r="C749" s="911" t="s">
        <v>3556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</row>
    <row r="750" spans="2:21" ht="15" hidden="1" customHeight="1" x14ac:dyDescent="0.25">
      <c r="B750" s="738" t="s">
        <v>842</v>
      </c>
      <c r="C750" s="911" t="s">
        <v>3556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</row>
    <row r="751" spans="2:21" ht="15" hidden="1" customHeight="1" x14ac:dyDescent="0.25">
      <c r="B751" s="738" t="s">
        <v>841</v>
      </c>
      <c r="C751" s="911" t="s">
        <v>3556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</row>
    <row r="752" spans="2:21" ht="15" hidden="1" customHeight="1" x14ac:dyDescent="0.25">
      <c r="B752" s="739" t="s">
        <v>973</v>
      </c>
      <c r="C752" s="911" t="s">
        <v>3556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</row>
    <row r="753" spans="2:21" ht="15" hidden="1" customHeight="1" x14ac:dyDescent="0.25">
      <c r="B753" s="739" t="s">
        <v>972</v>
      </c>
      <c r="C753" s="911" t="s">
        <v>3556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</row>
    <row r="754" spans="2:21" ht="15" hidden="1" customHeight="1" x14ac:dyDescent="0.25">
      <c r="B754" s="739" t="s">
        <v>971</v>
      </c>
      <c r="C754" s="911" t="s">
        <v>3556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</row>
    <row r="755" spans="2:21" ht="15" hidden="1" customHeight="1" x14ac:dyDescent="0.25">
      <c r="B755" s="739" t="s">
        <v>970</v>
      </c>
      <c r="C755" s="911" t="s">
        <v>3556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</row>
    <row r="756" spans="2:21" ht="15" hidden="1" customHeight="1" x14ac:dyDescent="0.25">
      <c r="B756" s="739" t="s">
        <v>969</v>
      </c>
      <c r="C756" s="911" t="s">
        <v>3556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9">
        <v>19.350000000000001</v>
      </c>
      <c r="U756" s="11">
        <f>T756*0.955</f>
        <v>18.47925</v>
      </c>
    </row>
    <row r="757" spans="2:21" ht="15" hidden="1" customHeight="1" x14ac:dyDescent="0.25">
      <c r="B757" s="739" t="s">
        <v>969</v>
      </c>
      <c r="C757" s="911" t="s">
        <v>3556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9">
        <v>8.75</v>
      </c>
      <c r="U757" s="11">
        <f>T757*0.955</f>
        <v>8.3562499999999993</v>
      </c>
    </row>
    <row r="758" spans="2:21" ht="15" hidden="1" customHeight="1" x14ac:dyDescent="0.25">
      <c r="B758" s="739" t="s">
        <v>968</v>
      </c>
      <c r="C758" s="911" t="s">
        <v>3556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</row>
    <row r="759" spans="2:21" ht="15" hidden="1" customHeight="1" x14ac:dyDescent="0.25">
      <c r="B759" s="739" t="s">
        <v>967</v>
      </c>
      <c r="C759" s="911" t="s">
        <v>3556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</row>
    <row r="760" spans="2:21" ht="15" hidden="1" customHeight="1" x14ac:dyDescent="0.25">
      <c r="B760" s="739" t="s">
        <v>966</v>
      </c>
      <c r="C760" s="911" t="s">
        <v>3556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</row>
    <row r="761" spans="2:21" ht="15" hidden="1" customHeight="1" x14ac:dyDescent="0.25">
      <c r="B761" s="739" t="s">
        <v>965</v>
      </c>
      <c r="C761" s="911" t="s">
        <v>3556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</row>
    <row r="762" spans="2:21" ht="15" hidden="1" customHeight="1" x14ac:dyDescent="0.25">
      <c r="B762" s="739" t="s">
        <v>964</v>
      </c>
      <c r="C762" s="911" t="s">
        <v>3556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</row>
    <row r="763" spans="2:21" ht="15" hidden="1" customHeight="1" x14ac:dyDescent="0.25">
      <c r="B763" s="739" t="s">
        <v>963</v>
      </c>
      <c r="C763" s="911" t="s">
        <v>3556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</row>
    <row r="764" spans="2:21" ht="15" hidden="1" customHeight="1" x14ac:dyDescent="0.25">
      <c r="B764" s="739" t="s">
        <v>962</v>
      </c>
      <c r="C764" s="911" t="s">
        <v>3556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</row>
    <row r="765" spans="2:21" ht="15" hidden="1" customHeight="1" x14ac:dyDescent="0.25">
      <c r="B765" s="739" t="s">
        <v>961</v>
      </c>
      <c r="C765" s="911" t="s">
        <v>3556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</row>
    <row r="766" spans="2:21" ht="15" hidden="1" customHeight="1" x14ac:dyDescent="0.25">
      <c r="B766" s="739" t="s">
        <v>960</v>
      </c>
      <c r="C766" s="911" t="s">
        <v>3556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</row>
    <row r="767" spans="2:21" ht="15" hidden="1" customHeight="1" x14ac:dyDescent="0.25">
      <c r="B767" s="739" t="s">
        <v>959</v>
      </c>
      <c r="C767" s="911" t="s">
        <v>3556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</row>
    <row r="768" spans="2:21" ht="15" hidden="1" customHeight="1" x14ac:dyDescent="0.25">
      <c r="B768" s="739" t="s">
        <v>958</v>
      </c>
      <c r="C768" s="911" t="s">
        <v>3556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</row>
    <row r="769" spans="2:21" ht="15" hidden="1" customHeight="1" x14ac:dyDescent="0.25">
      <c r="B769" s="739" t="s">
        <v>957</v>
      </c>
      <c r="C769" s="911" t="s">
        <v>3556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</row>
    <row r="770" spans="2:21" ht="15" hidden="1" customHeight="1" x14ac:dyDescent="0.25">
      <c r="B770" s="739" t="s">
        <v>956</v>
      </c>
      <c r="C770" s="911" t="s">
        <v>3556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</row>
    <row r="771" spans="2:21" ht="15" hidden="1" customHeight="1" x14ac:dyDescent="0.25">
      <c r="B771" s="739" t="s">
        <v>955</v>
      </c>
      <c r="C771" s="911" t="s">
        <v>3556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</row>
    <row r="772" spans="2:21" ht="15" hidden="1" customHeight="1" x14ac:dyDescent="0.25">
      <c r="B772" s="739" t="s">
        <v>954</v>
      </c>
      <c r="C772" s="911" t="s">
        <v>3556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</row>
    <row r="773" spans="2:21" ht="15" hidden="1" customHeight="1" x14ac:dyDescent="0.25">
      <c r="B773" s="739" t="s">
        <v>953</v>
      </c>
      <c r="C773" s="911" t="s">
        <v>3556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</row>
    <row r="774" spans="2:21" ht="15" hidden="1" customHeight="1" x14ac:dyDescent="0.25">
      <c r="B774" s="739" t="s">
        <v>952</v>
      </c>
      <c r="C774" s="911" t="s">
        <v>3556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9">
        <v>18.920000000000002</v>
      </c>
      <c r="U774" s="11">
        <f>T774*0.955</f>
        <v>18.0686</v>
      </c>
    </row>
    <row r="775" spans="2:21" ht="15" hidden="1" customHeight="1" x14ac:dyDescent="0.25">
      <c r="B775" s="739" t="s">
        <v>951</v>
      </c>
      <c r="C775" s="911" t="s">
        <v>3556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9">
        <v>8.24</v>
      </c>
      <c r="U775" s="11">
        <f>T775*0.955</f>
        <v>7.8692000000000002</v>
      </c>
    </row>
    <row r="776" spans="2:21" ht="15" hidden="1" customHeight="1" x14ac:dyDescent="0.25">
      <c r="B776" s="739" t="s">
        <v>951</v>
      </c>
      <c r="C776" s="911" t="s">
        <v>3556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</row>
    <row r="777" spans="2:21" ht="15" hidden="1" customHeight="1" x14ac:dyDescent="0.25">
      <c r="B777" s="739" t="s">
        <v>950</v>
      </c>
      <c r="C777" s="911" t="s">
        <v>3556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</row>
    <row r="778" spans="2:21" ht="15" hidden="1" customHeight="1" x14ac:dyDescent="0.25">
      <c r="B778" s="739" t="s">
        <v>949</v>
      </c>
      <c r="C778" s="911" t="s">
        <v>3556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</row>
    <row r="779" spans="2:21" ht="15" hidden="1" customHeight="1" x14ac:dyDescent="0.25">
      <c r="B779" s="739" t="s">
        <v>948</v>
      </c>
      <c r="C779" s="911" t="s">
        <v>3556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</row>
    <row r="780" spans="2:21" ht="15" hidden="1" customHeight="1" x14ac:dyDescent="0.25">
      <c r="B780" s="739" t="s">
        <v>947</v>
      </c>
      <c r="C780" s="911" t="s">
        <v>3556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</row>
    <row r="781" spans="2:21" ht="15" hidden="1" customHeight="1" x14ac:dyDescent="0.25">
      <c r="B781" s="739" t="s">
        <v>946</v>
      </c>
      <c r="C781" s="911" t="s">
        <v>3556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9">
        <v>18.420000000000002</v>
      </c>
      <c r="U781" s="11">
        <f>T781*0.955</f>
        <v>17.591100000000001</v>
      </c>
    </row>
    <row r="782" spans="2:21" ht="15" hidden="1" customHeight="1" x14ac:dyDescent="0.25">
      <c r="B782" s="739" t="s">
        <v>946</v>
      </c>
      <c r="C782" s="911" t="s">
        <v>3556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9">
        <v>8.75</v>
      </c>
      <c r="U782" s="11">
        <f>T782*0.955</f>
        <v>8.3562499999999993</v>
      </c>
    </row>
    <row r="783" spans="2:21" ht="15" hidden="1" customHeight="1" x14ac:dyDescent="0.25">
      <c r="B783" s="739" t="s">
        <v>945</v>
      </c>
      <c r="C783" s="911" t="s">
        <v>3556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</row>
    <row r="784" spans="2:21" ht="15" hidden="1" customHeight="1" x14ac:dyDescent="0.25">
      <c r="B784" s="739" t="s">
        <v>944</v>
      </c>
      <c r="C784" s="911" t="s">
        <v>3556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</row>
    <row r="785" spans="2:21" ht="15" hidden="1" customHeight="1" x14ac:dyDescent="0.25">
      <c r="B785" s="739" t="s">
        <v>943</v>
      </c>
      <c r="C785" s="911" t="s">
        <v>3556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</row>
    <row r="786" spans="2:21" ht="15" hidden="1" customHeight="1" x14ac:dyDescent="0.25">
      <c r="B786" s="739" t="s">
        <v>942</v>
      </c>
      <c r="C786" s="911" t="s">
        <v>3556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</row>
    <row r="787" spans="2:21" ht="15" hidden="1" customHeight="1" x14ac:dyDescent="0.25">
      <c r="B787" s="739" t="s">
        <v>941</v>
      </c>
      <c r="C787" s="911" t="s">
        <v>3556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9">
        <v>15.56</v>
      </c>
      <c r="U787" s="11">
        <f>T787*0.955</f>
        <v>14.8598</v>
      </c>
    </row>
    <row r="788" spans="2:21" ht="15" hidden="1" customHeight="1" x14ac:dyDescent="0.25">
      <c r="B788" s="739" t="s">
        <v>941</v>
      </c>
      <c r="C788" s="911" t="s">
        <v>3556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9">
        <v>8.24</v>
      </c>
      <c r="U788" s="11">
        <f>T788*0.955</f>
        <v>7.8692000000000002</v>
      </c>
    </row>
    <row r="789" spans="2:21" ht="15" hidden="1" customHeight="1" x14ac:dyDescent="0.25">
      <c r="B789" s="739" t="s">
        <v>941</v>
      </c>
      <c r="C789" s="911" t="s">
        <v>3556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</row>
    <row r="790" spans="2:21" ht="15" hidden="1" customHeight="1" x14ac:dyDescent="0.25">
      <c r="B790" s="739" t="s">
        <v>933</v>
      </c>
      <c r="C790" s="911" t="s">
        <v>3556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</row>
    <row r="791" spans="2:21" ht="15" hidden="1" customHeight="1" x14ac:dyDescent="0.25">
      <c r="B791" s="739" t="s">
        <v>940</v>
      </c>
      <c r="C791" s="911" t="s">
        <v>3556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</row>
    <row r="792" spans="2:21" ht="15" hidden="1" customHeight="1" x14ac:dyDescent="0.25">
      <c r="B792" s="739" t="s">
        <v>939</v>
      </c>
      <c r="C792" s="911" t="s">
        <v>3556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</row>
    <row r="793" spans="2:21" ht="15" hidden="1" customHeight="1" x14ac:dyDescent="0.25">
      <c r="B793" s="739" t="s">
        <v>938</v>
      </c>
      <c r="C793" s="911" t="s">
        <v>3556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</row>
    <row r="794" spans="2:21" ht="15" hidden="1" customHeight="1" x14ac:dyDescent="0.25">
      <c r="B794" s="739" t="s">
        <v>937</v>
      </c>
      <c r="C794" s="911" t="s">
        <v>3556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</row>
    <row r="795" spans="2:21" ht="15" hidden="1" customHeight="1" x14ac:dyDescent="0.25">
      <c r="B795" s="739" t="s">
        <v>936</v>
      </c>
      <c r="C795" s="911" t="s">
        <v>3556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</row>
    <row r="796" spans="2:21" ht="15" hidden="1" customHeight="1" x14ac:dyDescent="0.25">
      <c r="B796" s="739" t="s">
        <v>935</v>
      </c>
      <c r="C796" s="911" t="s">
        <v>3556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</row>
    <row r="797" spans="2:21" ht="15" hidden="1" customHeight="1" x14ac:dyDescent="0.25">
      <c r="B797" s="739" t="s">
        <v>934</v>
      </c>
      <c r="C797" s="911" t="s">
        <v>3556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</row>
    <row r="798" spans="2:21" ht="15" hidden="1" customHeight="1" x14ac:dyDescent="0.25">
      <c r="B798" s="739" t="s">
        <v>933</v>
      </c>
      <c r="C798" s="911" t="s">
        <v>3556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</row>
    <row r="799" spans="2:21" ht="15" hidden="1" customHeight="1" x14ac:dyDescent="0.25">
      <c r="B799" s="739" t="s">
        <v>932</v>
      </c>
      <c r="C799" s="911" t="s">
        <v>3556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</row>
    <row r="800" spans="2:21" ht="15" hidden="1" customHeight="1" x14ac:dyDescent="0.25">
      <c r="B800" s="739" t="s">
        <v>931</v>
      </c>
      <c r="C800" s="911" t="s">
        <v>3556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</row>
    <row r="801" spans="2:19" ht="15" hidden="1" customHeight="1" x14ac:dyDescent="0.25">
      <c r="B801" s="739" t="s">
        <v>930</v>
      </c>
      <c r="C801" s="911" t="s">
        <v>3556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</row>
    <row r="802" spans="2:19" ht="15" hidden="1" customHeight="1" x14ac:dyDescent="0.25">
      <c r="B802" s="739" t="s">
        <v>929</v>
      </c>
      <c r="C802" s="911" t="s">
        <v>3556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</row>
    <row r="803" spans="2:19" ht="15" hidden="1" customHeight="1" x14ac:dyDescent="0.25">
      <c r="B803" s="739" t="s">
        <v>928</v>
      </c>
      <c r="C803" s="911" t="s">
        <v>3556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</row>
    <row r="804" spans="2:19" ht="15" hidden="1" customHeight="1" x14ac:dyDescent="0.25">
      <c r="B804" s="739" t="s">
        <v>927</v>
      </c>
      <c r="C804" s="911" t="s">
        <v>3556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</row>
    <row r="805" spans="2:19" ht="15" hidden="1" customHeight="1" x14ac:dyDescent="0.25">
      <c r="B805" s="739" t="s">
        <v>926</v>
      </c>
      <c r="C805" s="911" t="s">
        <v>3556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</row>
    <row r="806" spans="2:19" ht="15" hidden="1" customHeight="1" x14ac:dyDescent="0.25">
      <c r="B806" s="739" t="s">
        <v>925</v>
      </c>
      <c r="C806" s="911" t="s">
        <v>3556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</row>
    <row r="807" spans="2:19" ht="15" hidden="1" customHeight="1" x14ac:dyDescent="0.25">
      <c r="B807" s="739" t="s">
        <v>924</v>
      </c>
      <c r="C807" s="911" t="s">
        <v>3556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</row>
    <row r="808" spans="2:19" ht="15" hidden="1" customHeight="1" x14ac:dyDescent="0.25">
      <c r="B808" s="739" t="s">
        <v>923</v>
      </c>
      <c r="C808" s="911" t="s">
        <v>3556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</row>
    <row r="809" spans="2:19" ht="15" hidden="1" customHeight="1" x14ac:dyDescent="0.25">
      <c r="B809" s="739" t="s">
        <v>922</v>
      </c>
      <c r="C809" s="911" t="s">
        <v>3556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</row>
    <row r="810" spans="2:19" ht="15" hidden="1" customHeight="1" x14ac:dyDescent="0.25">
      <c r="B810" s="739" t="s">
        <v>922</v>
      </c>
      <c r="C810" s="911" t="s">
        <v>3556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</row>
    <row r="811" spans="2:19" ht="15" hidden="1" customHeight="1" x14ac:dyDescent="0.25">
      <c r="B811" s="739" t="s">
        <v>921</v>
      </c>
      <c r="C811" s="911" t="s">
        <v>3556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</row>
    <row r="812" spans="2:19" ht="15" hidden="1" customHeight="1" x14ac:dyDescent="0.25">
      <c r="B812" s="739" t="s">
        <v>920</v>
      </c>
      <c r="C812" s="911" t="s">
        <v>3556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</row>
    <row r="813" spans="2:19" ht="15" hidden="1" customHeight="1" x14ac:dyDescent="0.25">
      <c r="B813" s="739" t="s">
        <v>919</v>
      </c>
      <c r="C813" s="911" t="s">
        <v>3556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</row>
    <row r="814" spans="2:19" ht="15" hidden="1" customHeight="1" x14ac:dyDescent="0.25">
      <c r="B814" s="739" t="s">
        <v>918</v>
      </c>
      <c r="C814" s="911" t="s">
        <v>3556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</row>
    <row r="815" spans="2:19" ht="15" hidden="1" customHeight="1" x14ac:dyDescent="0.25">
      <c r="B815" s="739" t="s">
        <v>917</v>
      </c>
      <c r="C815" s="911" t="s">
        <v>3556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</row>
    <row r="816" spans="2:19" ht="15" hidden="1" customHeight="1" x14ac:dyDescent="0.25">
      <c r="B816" s="739" t="s">
        <v>916</v>
      </c>
      <c r="C816" s="911" t="s">
        <v>3556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</row>
    <row r="817" spans="2:21" ht="15" hidden="1" customHeight="1" x14ac:dyDescent="0.25">
      <c r="B817" s="739" t="s">
        <v>916</v>
      </c>
      <c r="C817" s="911" t="s">
        <v>3556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</row>
    <row r="818" spans="2:21" ht="15" hidden="1" customHeight="1" x14ac:dyDescent="0.25">
      <c r="B818" s="739" t="s">
        <v>915</v>
      </c>
      <c r="C818" s="911" t="s">
        <v>3556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</row>
    <row r="819" spans="2:21" ht="15" hidden="1" customHeight="1" x14ac:dyDescent="0.25">
      <c r="B819" s="739" t="s">
        <v>914</v>
      </c>
      <c r="C819" s="911" t="s">
        <v>3556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</row>
    <row r="820" spans="2:21" ht="15" hidden="1" customHeight="1" x14ac:dyDescent="0.25">
      <c r="B820" s="739" t="s">
        <v>913</v>
      </c>
      <c r="C820" s="911" t="s">
        <v>3556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</row>
    <row r="821" spans="2:21" ht="15" hidden="1" customHeight="1" x14ac:dyDescent="0.25">
      <c r="B821" s="739" t="s">
        <v>912</v>
      </c>
      <c r="C821" s="911" t="s">
        <v>3556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9">
        <v>14</v>
      </c>
      <c r="U821" s="11">
        <f>T821*0.955</f>
        <v>13.37</v>
      </c>
    </row>
    <row r="822" spans="2:21" ht="15" hidden="1" customHeight="1" x14ac:dyDescent="0.25">
      <c r="B822" s="739" t="s">
        <v>912</v>
      </c>
      <c r="C822" s="911" t="s">
        <v>3556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9">
        <v>8.24</v>
      </c>
      <c r="U822" s="11">
        <f>T822*0.955</f>
        <v>7.8692000000000002</v>
      </c>
    </row>
    <row r="823" spans="2:21" ht="15" hidden="1" customHeight="1" x14ac:dyDescent="0.25">
      <c r="B823" s="739" t="s">
        <v>911</v>
      </c>
      <c r="C823" s="911" t="s">
        <v>3556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</row>
    <row r="824" spans="2:21" ht="15" hidden="1" customHeight="1" x14ac:dyDescent="0.25">
      <c r="B824" s="739" t="s">
        <v>910</v>
      </c>
      <c r="C824" s="911" t="s">
        <v>3556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</row>
    <row r="825" spans="2:21" ht="15" hidden="1" customHeight="1" x14ac:dyDescent="0.25">
      <c r="B825" s="739" t="s">
        <v>909</v>
      </c>
      <c r="C825" s="911" t="s">
        <v>3556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</row>
    <row r="826" spans="2:21" ht="15" hidden="1" customHeight="1" x14ac:dyDescent="0.25">
      <c r="B826" s="739" t="s">
        <v>908</v>
      </c>
      <c r="C826" s="911" t="s">
        <v>3556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9">
        <v>17.95</v>
      </c>
      <c r="U826" s="11">
        <f>T826*0.955</f>
        <v>17.142249999999997</v>
      </c>
    </row>
    <row r="827" spans="2:21" ht="15" hidden="1" customHeight="1" x14ac:dyDescent="0.25">
      <c r="B827" s="739" t="s">
        <v>908</v>
      </c>
      <c r="C827" s="911" t="s">
        <v>3556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9">
        <v>8.24</v>
      </c>
      <c r="U827" s="11">
        <f>T827*0.955</f>
        <v>7.8692000000000002</v>
      </c>
    </row>
    <row r="828" spans="2:21" ht="15" hidden="1" customHeight="1" x14ac:dyDescent="0.25">
      <c r="B828" s="739" t="s">
        <v>907</v>
      </c>
      <c r="C828" s="911" t="s">
        <v>3556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</row>
    <row r="829" spans="2:21" ht="15" hidden="1" customHeight="1" x14ac:dyDescent="0.25">
      <c r="B829" s="739" t="s">
        <v>906</v>
      </c>
      <c r="C829" s="911" t="s">
        <v>3556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</row>
    <row r="830" spans="2:21" ht="15" hidden="1" customHeight="1" x14ac:dyDescent="0.25">
      <c r="B830" s="739" t="s">
        <v>905</v>
      </c>
      <c r="C830" s="911" t="s">
        <v>3556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</row>
    <row r="831" spans="2:21" ht="15" hidden="1" customHeight="1" x14ac:dyDescent="0.25">
      <c r="B831" s="739" t="s">
        <v>904</v>
      </c>
      <c r="C831" s="911" t="s">
        <v>3556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</row>
    <row r="832" spans="2:21" ht="15" hidden="1" customHeight="1" x14ac:dyDescent="0.25">
      <c r="B832" s="739" t="s">
        <v>903</v>
      </c>
      <c r="C832" s="911" t="s">
        <v>3556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</row>
    <row r="833" spans="2:21" ht="15" hidden="1" customHeight="1" x14ac:dyDescent="0.25">
      <c r="B833" s="739" t="s">
        <v>902</v>
      </c>
      <c r="C833" s="911" t="s">
        <v>3556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</row>
    <row r="834" spans="2:21" ht="15" hidden="1" customHeight="1" x14ac:dyDescent="0.25">
      <c r="B834" s="739" t="s">
        <v>901</v>
      </c>
      <c r="C834" s="911" t="s">
        <v>3556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</row>
    <row r="835" spans="2:21" ht="15" hidden="1" customHeight="1" x14ac:dyDescent="0.25">
      <c r="B835" s="739" t="s">
        <v>900</v>
      </c>
      <c r="C835" s="911" t="s">
        <v>3556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</row>
    <row r="836" spans="2:21" ht="15" hidden="1" customHeight="1" x14ac:dyDescent="0.25">
      <c r="B836" s="739" t="s">
        <v>899</v>
      </c>
      <c r="C836" s="911" t="s">
        <v>3556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9">
        <v>20</v>
      </c>
      <c r="U836" s="11">
        <f>T836*0.955</f>
        <v>19.099999999999998</v>
      </c>
    </row>
    <row r="837" spans="2:21" ht="15" hidden="1" customHeight="1" x14ac:dyDescent="0.25">
      <c r="B837" s="739" t="s">
        <v>899</v>
      </c>
      <c r="C837" s="911" t="s">
        <v>3556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9">
        <v>8.48</v>
      </c>
      <c r="U837" s="11">
        <f>T837*0.955</f>
        <v>8.0983999999999998</v>
      </c>
    </row>
    <row r="838" spans="2:21" ht="15" hidden="1" customHeight="1" x14ac:dyDescent="0.25">
      <c r="B838" s="739" t="s">
        <v>899</v>
      </c>
      <c r="C838" s="911" t="s">
        <v>3556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</row>
    <row r="839" spans="2:21" ht="15" hidden="1" customHeight="1" x14ac:dyDescent="0.25">
      <c r="B839" s="739" t="s">
        <v>898</v>
      </c>
      <c r="C839" s="911" t="s">
        <v>3556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</row>
    <row r="840" spans="2:21" ht="15" hidden="1" customHeight="1" x14ac:dyDescent="0.25">
      <c r="B840" s="739" t="s">
        <v>897</v>
      </c>
      <c r="C840" s="911" t="s">
        <v>3556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</row>
    <row r="841" spans="2:21" ht="15" hidden="1" customHeight="1" x14ac:dyDescent="0.25">
      <c r="B841" s="739" t="s">
        <v>896</v>
      </c>
      <c r="C841" s="911" t="s">
        <v>3556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</row>
    <row r="842" spans="2:21" ht="15" hidden="1" customHeight="1" x14ac:dyDescent="0.25">
      <c r="B842" s="739" t="s">
        <v>895</v>
      </c>
      <c r="C842" s="911" t="s">
        <v>3556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</row>
    <row r="843" spans="2:21" ht="15" hidden="1" customHeight="1" x14ac:dyDescent="0.25">
      <c r="B843" s="739" t="s">
        <v>894</v>
      </c>
      <c r="C843" s="911" t="s">
        <v>3556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</row>
    <row r="844" spans="2:21" ht="15" hidden="1" customHeight="1" x14ac:dyDescent="0.25">
      <c r="B844" s="739" t="s">
        <v>893</v>
      </c>
      <c r="C844" s="911" t="s">
        <v>3556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9">
        <v>18.420000000000002</v>
      </c>
      <c r="U844" s="11">
        <f>T844*0.955</f>
        <v>17.591100000000001</v>
      </c>
    </row>
    <row r="845" spans="2:21" ht="15" hidden="1" customHeight="1" x14ac:dyDescent="0.25">
      <c r="B845" s="739" t="s">
        <v>893</v>
      </c>
      <c r="C845" s="911" t="s">
        <v>3556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9">
        <v>8.48</v>
      </c>
      <c r="U845" s="11">
        <f>T845*0.955</f>
        <v>8.0983999999999998</v>
      </c>
    </row>
    <row r="846" spans="2:21" ht="15" hidden="1" customHeight="1" x14ac:dyDescent="0.25">
      <c r="B846" s="739" t="s">
        <v>892</v>
      </c>
      <c r="C846" s="911" t="s">
        <v>3556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</row>
    <row r="847" spans="2:21" ht="15" hidden="1" customHeight="1" x14ac:dyDescent="0.25">
      <c r="B847" s="739" t="s">
        <v>891</v>
      </c>
      <c r="C847" s="911" t="s">
        <v>3556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</row>
    <row r="848" spans="2:21" ht="15" hidden="1" customHeight="1" x14ac:dyDescent="0.25">
      <c r="B848" s="739" t="s">
        <v>890</v>
      </c>
      <c r="C848" s="911" t="s">
        <v>3556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</row>
    <row r="849" spans="2:21" ht="15" hidden="1" customHeight="1" x14ac:dyDescent="0.25">
      <c r="B849" s="739" t="s">
        <v>889</v>
      </c>
      <c r="C849" s="911" t="s">
        <v>3556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</row>
    <row r="850" spans="2:21" ht="15" hidden="1" customHeight="1" x14ac:dyDescent="0.25">
      <c r="B850" s="739" t="s">
        <v>888</v>
      </c>
      <c r="C850" s="911" t="s">
        <v>3556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</row>
    <row r="851" spans="2:21" ht="15" hidden="1" customHeight="1" x14ac:dyDescent="0.25">
      <c r="B851" s="739" t="s">
        <v>887</v>
      </c>
      <c r="C851" s="911" t="s">
        <v>3556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</row>
    <row r="852" spans="2:21" ht="15" hidden="1" customHeight="1" x14ac:dyDescent="0.25">
      <c r="B852" s="739" t="s">
        <v>886</v>
      </c>
      <c r="C852" s="911" t="s">
        <v>3556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</row>
    <row r="853" spans="2:21" ht="15" hidden="1" customHeight="1" x14ac:dyDescent="0.25">
      <c r="B853" s="739" t="s">
        <v>886</v>
      </c>
      <c r="C853" s="911" t="s">
        <v>3556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</row>
    <row r="854" spans="2:21" ht="15" hidden="1" customHeight="1" x14ac:dyDescent="0.25">
      <c r="B854" s="739" t="s">
        <v>886</v>
      </c>
      <c r="C854" s="911" t="s">
        <v>3556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</row>
    <row r="855" spans="2:21" ht="15" hidden="1" customHeight="1" x14ac:dyDescent="0.25">
      <c r="B855" s="739" t="s">
        <v>885</v>
      </c>
      <c r="C855" s="911" t="s">
        <v>3556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</row>
    <row r="856" spans="2:21" ht="15" hidden="1" customHeight="1" x14ac:dyDescent="0.25">
      <c r="B856" s="739" t="s">
        <v>495</v>
      </c>
      <c r="C856" s="911" t="s">
        <v>3556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</row>
    <row r="857" spans="2:21" ht="15" hidden="1" customHeight="1" x14ac:dyDescent="0.25">
      <c r="B857" s="739" t="s">
        <v>884</v>
      </c>
      <c r="C857" s="911" t="s">
        <v>3556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</row>
    <row r="858" spans="2:21" ht="15" hidden="1" customHeight="1" x14ac:dyDescent="0.25">
      <c r="B858" s="739" t="s">
        <v>883</v>
      </c>
      <c r="C858" s="911" t="s">
        <v>3556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</row>
    <row r="859" spans="2:21" ht="15" hidden="1" customHeight="1" x14ac:dyDescent="0.25">
      <c r="B859" s="739" t="s">
        <v>883</v>
      </c>
      <c r="C859" s="911" t="s">
        <v>3556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</row>
    <row r="860" spans="2:21" ht="15" hidden="1" customHeight="1" x14ac:dyDescent="0.25">
      <c r="B860" s="739" t="s">
        <v>882</v>
      </c>
      <c r="C860" s="911" t="s">
        <v>3556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9">
        <v>21.03</v>
      </c>
      <c r="U860" s="11">
        <f>T860*0.955</f>
        <v>20.083649999999999</v>
      </c>
    </row>
    <row r="861" spans="2:21" ht="15" hidden="1" customHeight="1" x14ac:dyDescent="0.25">
      <c r="B861" s="739" t="s">
        <v>882</v>
      </c>
      <c r="C861" s="911" t="s">
        <v>3556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9">
        <v>9.0299999999999994</v>
      </c>
      <c r="U861" s="11">
        <f>T861*0.955</f>
        <v>8.6236499999999996</v>
      </c>
    </row>
    <row r="862" spans="2:21" ht="15" hidden="1" customHeight="1" x14ac:dyDescent="0.25">
      <c r="B862" s="739" t="s">
        <v>985</v>
      </c>
      <c r="C862" s="911" t="s">
        <v>3556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</row>
    <row r="863" spans="2:21" ht="15" hidden="1" customHeight="1" x14ac:dyDescent="0.25">
      <c r="B863" s="739" t="s">
        <v>984</v>
      </c>
      <c r="C863" s="911" t="s">
        <v>3556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</row>
    <row r="864" spans="2:21" ht="15" hidden="1" customHeight="1" x14ac:dyDescent="0.25">
      <c r="B864" s="739" t="s">
        <v>983</v>
      </c>
      <c r="C864" s="911" t="s">
        <v>3556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</row>
    <row r="865" spans="2:21" ht="15" hidden="1" customHeight="1" x14ac:dyDescent="0.25">
      <c r="B865" s="739" t="s">
        <v>982</v>
      </c>
      <c r="C865" s="911" t="s">
        <v>3556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</row>
    <row r="866" spans="2:21" ht="15" hidden="1" customHeight="1" x14ac:dyDescent="0.25">
      <c r="B866" s="739" t="s">
        <v>981</v>
      </c>
      <c r="C866" s="911" t="s">
        <v>3556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</row>
    <row r="867" spans="2:21" ht="15" hidden="1" customHeight="1" x14ac:dyDescent="0.25">
      <c r="B867" s="739" t="s">
        <v>980</v>
      </c>
      <c r="C867" s="911" t="s">
        <v>3556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</row>
    <row r="868" spans="2:21" ht="15" hidden="1" customHeight="1" x14ac:dyDescent="0.25">
      <c r="B868" s="739" t="s">
        <v>979</v>
      </c>
      <c r="C868" s="911" t="s">
        <v>3556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</row>
    <row r="869" spans="2:21" ht="15" hidden="1" customHeight="1" x14ac:dyDescent="0.25">
      <c r="B869" s="739" t="s">
        <v>979</v>
      </c>
      <c r="C869" s="911" t="s">
        <v>3556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9">
        <v>8.24</v>
      </c>
      <c r="U869" s="11">
        <f>T869*0.955</f>
        <v>7.8692000000000002</v>
      </c>
    </row>
    <row r="870" spans="2:21" ht="15" hidden="1" customHeight="1" x14ac:dyDescent="0.25">
      <c r="B870" s="739" t="s">
        <v>979</v>
      </c>
      <c r="C870" s="911" t="s">
        <v>3556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9">
        <v>11.36</v>
      </c>
      <c r="U870" s="11">
        <f>T870*0.955</f>
        <v>10.848799999999999</v>
      </c>
    </row>
    <row r="871" spans="2:21" ht="15" hidden="1" customHeight="1" x14ac:dyDescent="0.25">
      <c r="B871" s="739" t="s">
        <v>978</v>
      </c>
      <c r="C871" s="911" t="s">
        <v>3556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</row>
    <row r="872" spans="2:21" ht="15" hidden="1" customHeight="1" x14ac:dyDescent="0.25">
      <c r="B872" s="739" t="s">
        <v>978</v>
      </c>
      <c r="C872" s="911" t="s">
        <v>3556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</row>
    <row r="873" spans="2:21" ht="15" hidden="1" customHeight="1" x14ac:dyDescent="0.25">
      <c r="B873" s="739" t="s">
        <v>976</v>
      </c>
      <c r="C873" s="911" t="s">
        <v>3556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</row>
    <row r="874" spans="2:21" ht="15" hidden="1" customHeight="1" x14ac:dyDescent="0.25">
      <c r="B874" s="739" t="s">
        <v>977</v>
      </c>
      <c r="C874" s="911" t="s">
        <v>3556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</row>
    <row r="875" spans="2:21" ht="15" hidden="1" customHeight="1" x14ac:dyDescent="0.25">
      <c r="B875" s="739" t="s">
        <v>976</v>
      </c>
      <c r="C875" s="911" t="s">
        <v>3556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</row>
    <row r="876" spans="2:21" ht="15" hidden="1" customHeight="1" x14ac:dyDescent="0.25">
      <c r="B876" s="739" t="s">
        <v>975</v>
      </c>
      <c r="C876" s="911" t="s">
        <v>3556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</row>
    <row r="877" spans="2:21" ht="15" hidden="1" customHeight="1" x14ac:dyDescent="0.25">
      <c r="B877" s="739" t="s">
        <v>974</v>
      </c>
      <c r="C877" s="911" t="s">
        <v>3556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</row>
    <row r="878" spans="2:21" ht="15" hidden="1" customHeight="1" x14ac:dyDescent="0.25">
      <c r="B878" s="739" t="s">
        <v>986</v>
      </c>
      <c r="C878" s="911" t="s">
        <v>3556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</row>
    <row r="879" spans="2:21" ht="15" hidden="1" customHeight="1" x14ac:dyDescent="0.25">
      <c r="B879" s="740" t="s">
        <v>998</v>
      </c>
      <c r="C879" s="911" t="s">
        <v>3556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</row>
    <row r="880" spans="2:21" ht="15" hidden="1" customHeight="1" x14ac:dyDescent="0.25">
      <c r="B880" s="740" t="s">
        <v>997</v>
      </c>
      <c r="C880" s="911" t="s">
        <v>3556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</row>
    <row r="881" spans="2:21" ht="15" hidden="1" customHeight="1" x14ac:dyDescent="0.25">
      <c r="B881" s="740" t="s">
        <v>996</v>
      </c>
      <c r="C881" s="911" t="s">
        <v>3556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9">
        <v>8.48</v>
      </c>
      <c r="U881" s="11">
        <f>T881*0.955</f>
        <v>8.0983999999999998</v>
      </c>
    </row>
    <row r="882" spans="2:21" ht="15" hidden="1" customHeight="1" x14ac:dyDescent="0.25">
      <c r="B882" s="740" t="s">
        <v>996</v>
      </c>
      <c r="C882" s="911" t="s">
        <v>3556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9">
        <v>20.59</v>
      </c>
      <c r="U882" s="11">
        <f>T882*0.955</f>
        <v>19.663449999999997</v>
      </c>
    </row>
    <row r="883" spans="2:21" ht="15" hidden="1" customHeight="1" x14ac:dyDescent="0.25">
      <c r="B883" s="740" t="s">
        <v>996</v>
      </c>
      <c r="C883" s="911" t="s">
        <v>3556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</row>
    <row r="884" spans="2:21" ht="15" hidden="1" customHeight="1" x14ac:dyDescent="0.25">
      <c r="B884" s="740" t="s">
        <v>995</v>
      </c>
      <c r="C884" s="911" t="s">
        <v>3556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</row>
    <row r="885" spans="2:21" ht="15" hidden="1" customHeight="1" x14ac:dyDescent="0.25">
      <c r="B885" s="740" t="s">
        <v>995</v>
      </c>
      <c r="C885" s="911" t="s">
        <v>3556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9">
        <v>8.24</v>
      </c>
      <c r="U885" s="11">
        <f>T885*0.955</f>
        <v>7.8692000000000002</v>
      </c>
    </row>
    <row r="886" spans="2:21" ht="15" hidden="1" customHeight="1" x14ac:dyDescent="0.25">
      <c r="B886" s="740" t="s">
        <v>995</v>
      </c>
      <c r="C886" s="911" t="s">
        <v>3556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9">
        <v>16.28</v>
      </c>
      <c r="U886" s="11">
        <f>T886*0.955</f>
        <v>15.5474</v>
      </c>
    </row>
    <row r="887" spans="2:21" ht="15" hidden="1" customHeight="1" x14ac:dyDescent="0.25">
      <c r="B887" s="740" t="s">
        <v>995</v>
      </c>
      <c r="C887" s="911" t="s">
        <v>3556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</row>
    <row r="888" spans="2:21" ht="15" hidden="1" customHeight="1" x14ac:dyDescent="0.25">
      <c r="B888" s="740" t="s">
        <v>994</v>
      </c>
      <c r="C888" s="911" t="s">
        <v>3556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</row>
    <row r="889" spans="2:21" ht="15" hidden="1" customHeight="1" x14ac:dyDescent="0.25">
      <c r="B889" s="740" t="s">
        <v>993</v>
      </c>
      <c r="C889" s="911" t="s">
        <v>3556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</row>
    <row r="890" spans="2:21" ht="15" hidden="1" customHeight="1" x14ac:dyDescent="0.25">
      <c r="B890" s="740" t="s">
        <v>992</v>
      </c>
      <c r="C890" s="911" t="s">
        <v>3556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</row>
    <row r="891" spans="2:21" ht="15" hidden="1" customHeight="1" x14ac:dyDescent="0.25">
      <c r="B891" s="740" t="s">
        <v>992</v>
      </c>
      <c r="C891" s="911" t="s">
        <v>3556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</row>
    <row r="892" spans="2:21" ht="15" hidden="1" customHeight="1" x14ac:dyDescent="0.25">
      <c r="B892" s="740" t="s">
        <v>991</v>
      </c>
      <c r="C892" s="911" t="s">
        <v>3556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</row>
    <row r="893" spans="2:21" ht="15" hidden="1" customHeight="1" x14ac:dyDescent="0.25">
      <c r="B893" s="741" t="s">
        <v>1015</v>
      </c>
      <c r="C893" s="911" t="s">
        <v>3556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</row>
    <row r="894" spans="2:21" ht="15" hidden="1" customHeight="1" x14ac:dyDescent="0.25">
      <c r="B894" s="741" t="s">
        <v>1014</v>
      </c>
      <c r="C894" s="911" t="s">
        <v>3556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</row>
    <row r="895" spans="2:21" ht="15" hidden="1" customHeight="1" x14ac:dyDescent="0.25">
      <c r="B895" s="741" t="s">
        <v>1005</v>
      </c>
      <c r="C895" s="911" t="s">
        <v>3556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</row>
    <row r="896" spans="2:21" ht="15" hidden="1" customHeight="1" x14ac:dyDescent="0.25">
      <c r="B896" s="741" t="s">
        <v>1013</v>
      </c>
      <c r="C896" s="911" t="s">
        <v>3556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9">
        <v>17.95</v>
      </c>
      <c r="U896" s="11">
        <f>T896*0.955</f>
        <v>17.142249999999997</v>
      </c>
    </row>
    <row r="897" spans="2:21" ht="15" hidden="1" customHeight="1" x14ac:dyDescent="0.25">
      <c r="B897" s="741" t="s">
        <v>1013</v>
      </c>
      <c r="C897" s="911" t="s">
        <v>3556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9">
        <v>8.24</v>
      </c>
      <c r="U897" s="11">
        <f>T897*0.955</f>
        <v>7.8692000000000002</v>
      </c>
    </row>
    <row r="898" spans="2:21" ht="15" hidden="1" customHeight="1" x14ac:dyDescent="0.25">
      <c r="B898" s="741" t="s">
        <v>1012</v>
      </c>
      <c r="C898" s="911" t="s">
        <v>3556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</row>
    <row r="899" spans="2:21" ht="15" hidden="1" customHeight="1" x14ac:dyDescent="0.25">
      <c r="B899" s="741" t="s">
        <v>1012</v>
      </c>
      <c r="C899" s="911" t="s">
        <v>3556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</row>
    <row r="900" spans="2:21" ht="15" hidden="1" customHeight="1" x14ac:dyDescent="0.25">
      <c r="B900" s="741" t="s">
        <v>1011</v>
      </c>
      <c r="C900" s="911" t="s">
        <v>3556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</row>
    <row r="901" spans="2:21" ht="15" hidden="1" customHeight="1" x14ac:dyDescent="0.25">
      <c r="B901" s="741" t="s">
        <v>1010</v>
      </c>
      <c r="C901" s="911" t="s">
        <v>3556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</row>
    <row r="902" spans="2:21" ht="15" hidden="1" customHeight="1" x14ac:dyDescent="0.25">
      <c r="B902" s="741" t="s">
        <v>1010</v>
      </c>
      <c r="C902" s="911" t="s">
        <v>3556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</row>
    <row r="903" spans="2:21" ht="15" hidden="1" customHeight="1" x14ac:dyDescent="0.25">
      <c r="B903" s="741" t="s">
        <v>1009</v>
      </c>
      <c r="C903" s="911" t="s">
        <v>3556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</row>
    <row r="904" spans="2:21" ht="15" hidden="1" customHeight="1" x14ac:dyDescent="0.25">
      <c r="B904" s="741" t="s">
        <v>1008</v>
      </c>
      <c r="C904" s="911" t="s">
        <v>3556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9">
        <v>8.24</v>
      </c>
      <c r="U904" s="11">
        <f>T904*0.955</f>
        <v>7.8692000000000002</v>
      </c>
    </row>
    <row r="905" spans="2:21" ht="15" hidden="1" customHeight="1" x14ac:dyDescent="0.25">
      <c r="B905" s="741" t="s">
        <v>1008</v>
      </c>
      <c r="C905" s="911" t="s">
        <v>3556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9">
        <v>16.14</v>
      </c>
      <c r="U905" s="11">
        <f>T905*0.955</f>
        <v>15.4137</v>
      </c>
    </row>
    <row r="906" spans="2:21" ht="15" hidden="1" customHeight="1" x14ac:dyDescent="0.25">
      <c r="B906" s="741" t="s">
        <v>1007</v>
      </c>
      <c r="C906" s="911" t="s">
        <v>3556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</row>
    <row r="907" spans="2:21" ht="15" hidden="1" customHeight="1" x14ac:dyDescent="0.25">
      <c r="B907" s="741" t="s">
        <v>1006</v>
      </c>
      <c r="C907" s="911" t="s">
        <v>3556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</row>
    <row r="908" spans="2:21" ht="15" hidden="1" customHeight="1" x14ac:dyDescent="0.25">
      <c r="B908" s="741" t="s">
        <v>1005</v>
      </c>
      <c r="C908" s="911" t="s">
        <v>3556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</row>
    <row r="909" spans="2:21" ht="15" hidden="1" customHeight="1" x14ac:dyDescent="0.25">
      <c r="B909" s="741" t="s">
        <v>1005</v>
      </c>
      <c r="C909" s="911" t="s">
        <v>3556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U909" s="11">
        <f>-250+169</f>
        <v>-81</v>
      </c>
    </row>
    <row r="910" spans="2:21" ht="15" hidden="1" customHeight="1" x14ac:dyDescent="0.25">
      <c r="B910" s="741" t="s">
        <v>1004</v>
      </c>
      <c r="C910" s="911" t="s">
        <v>3556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U910" s="11"/>
    </row>
    <row r="911" spans="2:21" ht="15" hidden="1" customHeight="1" x14ac:dyDescent="0.25">
      <c r="B911" s="741" t="s">
        <v>1003</v>
      </c>
      <c r="C911" s="911" t="s">
        <v>3556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9">
        <v>17.07</v>
      </c>
      <c r="U911" s="11">
        <f>T911*0.955</f>
        <v>16.301849999999998</v>
      </c>
    </row>
    <row r="912" spans="2:21" ht="15" hidden="1" customHeight="1" x14ac:dyDescent="0.25">
      <c r="B912" s="741" t="s">
        <v>1003</v>
      </c>
      <c r="C912" s="911" t="s">
        <v>3556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9">
        <v>8.24</v>
      </c>
      <c r="U912" s="11">
        <f>T912*0.955</f>
        <v>7.8692000000000002</v>
      </c>
    </row>
    <row r="913" spans="2:21" ht="15" hidden="1" customHeight="1" x14ac:dyDescent="0.25">
      <c r="B913" s="741" t="s">
        <v>1002</v>
      </c>
      <c r="C913" s="911" t="s">
        <v>3556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U913" s="11"/>
    </row>
    <row r="914" spans="2:21" ht="15" hidden="1" customHeight="1" x14ac:dyDescent="0.25">
      <c r="B914" s="742" t="s">
        <v>1029</v>
      </c>
      <c r="C914" s="911" t="s">
        <v>3556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U914" s="11"/>
    </row>
    <row r="915" spans="2:21" ht="15" hidden="1" customHeight="1" x14ac:dyDescent="0.25">
      <c r="B915" s="742" t="s">
        <v>1028</v>
      </c>
      <c r="C915" s="911" t="s">
        <v>3556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U915" s="11"/>
    </row>
    <row r="916" spans="2:21" ht="15" hidden="1" customHeight="1" x14ac:dyDescent="0.25">
      <c r="B916" s="742" t="s">
        <v>1028</v>
      </c>
      <c r="C916" s="911" t="s">
        <v>3556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U916" s="11"/>
    </row>
    <row r="917" spans="2:21" ht="15" hidden="1" customHeight="1" x14ac:dyDescent="0.25">
      <c r="B917" s="742" t="s">
        <v>1028</v>
      </c>
      <c r="C917" s="911" t="s">
        <v>3556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U917" s="11"/>
    </row>
    <row r="918" spans="2:21" ht="15" hidden="1" customHeight="1" x14ac:dyDescent="0.25">
      <c r="B918" s="742" t="s">
        <v>1027</v>
      </c>
      <c r="C918" s="911" t="s">
        <v>3556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U918" s="11"/>
    </row>
    <row r="919" spans="2:21" ht="15" hidden="1" customHeight="1" x14ac:dyDescent="0.25">
      <c r="B919" s="742" t="s">
        <v>1027</v>
      </c>
      <c r="C919" s="911" t="s">
        <v>3556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U919" s="11"/>
    </row>
    <row r="920" spans="2:21" ht="15" hidden="1" customHeight="1" x14ac:dyDescent="0.25">
      <c r="B920" s="742" t="s">
        <v>1026</v>
      </c>
      <c r="C920" s="911" t="s">
        <v>3556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U920" s="11"/>
    </row>
    <row r="921" spans="2:21" ht="15" hidden="1" customHeight="1" x14ac:dyDescent="0.25">
      <c r="B921" s="742" t="s">
        <v>1025</v>
      </c>
      <c r="C921" s="911" t="s">
        <v>3556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U921" s="11"/>
    </row>
    <row r="922" spans="2:21" ht="15" hidden="1" customHeight="1" x14ac:dyDescent="0.25">
      <c r="B922" s="742" t="s">
        <v>1024</v>
      </c>
      <c r="C922" s="911" t="s">
        <v>3556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U922" s="11"/>
    </row>
    <row r="923" spans="2:21" ht="15" hidden="1" customHeight="1" x14ac:dyDescent="0.25">
      <c r="B923" s="742" t="s">
        <v>1023</v>
      </c>
      <c r="C923" s="911" t="s">
        <v>3556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U923" s="11"/>
    </row>
    <row r="924" spans="2:21" ht="15" hidden="1" customHeight="1" x14ac:dyDescent="0.25">
      <c r="B924" s="742" t="s">
        <v>1114</v>
      </c>
      <c r="C924" s="911" t="s">
        <v>3556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U924" s="11"/>
    </row>
    <row r="925" spans="2:21" ht="15" hidden="1" customHeight="1" x14ac:dyDescent="0.25">
      <c r="B925" s="742" t="s">
        <v>1113</v>
      </c>
      <c r="C925" s="911" t="s">
        <v>3556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U925" s="11"/>
    </row>
    <row r="926" spans="2:21" ht="15" hidden="1" customHeight="1" x14ac:dyDescent="0.25">
      <c r="B926" s="742" t="s">
        <v>1023</v>
      </c>
      <c r="C926" s="911" t="s">
        <v>3556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U926" s="11"/>
    </row>
    <row r="927" spans="2:21" ht="15" hidden="1" customHeight="1" x14ac:dyDescent="0.25">
      <c r="B927" s="742" t="s">
        <v>1112</v>
      </c>
      <c r="C927" s="911" t="s">
        <v>3556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U927" s="11"/>
    </row>
    <row r="928" spans="2:21" ht="15" hidden="1" customHeight="1" x14ac:dyDescent="0.25">
      <c r="B928" s="742" t="s">
        <v>1111</v>
      </c>
      <c r="C928" s="911" t="s">
        <v>3556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9">
        <v>19.850000000000001</v>
      </c>
      <c r="U928" s="11">
        <f>T928*0.955</f>
        <v>18.95675</v>
      </c>
    </row>
    <row r="929" spans="2:21" ht="15" hidden="1" customHeight="1" x14ac:dyDescent="0.25">
      <c r="B929" s="742" t="s">
        <v>1111</v>
      </c>
      <c r="C929" s="911" t="s">
        <v>3556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9">
        <v>9.0299999999999994</v>
      </c>
      <c r="U929" s="11">
        <f>T929*0.955</f>
        <v>8.6236499999999996</v>
      </c>
    </row>
    <row r="930" spans="2:21" ht="15" hidden="1" customHeight="1" x14ac:dyDescent="0.25">
      <c r="B930" s="742" t="s">
        <v>1110</v>
      </c>
      <c r="C930" s="911" t="s">
        <v>3556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U930" s="11"/>
    </row>
    <row r="931" spans="2:21" ht="15" hidden="1" customHeight="1" x14ac:dyDescent="0.25">
      <c r="B931" s="742" t="s">
        <v>1109</v>
      </c>
      <c r="C931" s="911" t="s">
        <v>3556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9">
        <v>14.74</v>
      </c>
      <c r="U931" s="11">
        <f>T931*0.955</f>
        <v>14.076699999999999</v>
      </c>
    </row>
    <row r="932" spans="2:21" ht="15" hidden="1" customHeight="1" x14ac:dyDescent="0.25">
      <c r="B932" s="742" t="s">
        <v>1109</v>
      </c>
      <c r="C932" s="911" t="s">
        <v>3556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9">
        <v>10.87</v>
      </c>
      <c r="U932" s="11">
        <f>T932*0.955</f>
        <v>10.380849999999999</v>
      </c>
    </row>
    <row r="933" spans="2:21" ht="15" hidden="1" customHeight="1" x14ac:dyDescent="0.25">
      <c r="B933" s="742" t="s">
        <v>1109</v>
      </c>
      <c r="C933" s="911" t="s">
        <v>3556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U933" s="11"/>
    </row>
    <row r="934" spans="2:21" ht="15" hidden="1" customHeight="1" x14ac:dyDescent="0.25">
      <c r="B934" s="742" t="s">
        <v>1108</v>
      </c>
      <c r="C934" s="911" t="s">
        <v>3556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9">
        <v>10.87</v>
      </c>
      <c r="U934" s="11">
        <f>T934*0.955</f>
        <v>10.380849999999999</v>
      </c>
    </row>
    <row r="935" spans="2:21" ht="15" hidden="1" customHeight="1" x14ac:dyDescent="0.25">
      <c r="B935" s="742" t="s">
        <v>1108</v>
      </c>
      <c r="C935" s="911" t="s">
        <v>3556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9">
        <v>14</v>
      </c>
      <c r="U935" s="11">
        <f>T935*0.955</f>
        <v>13.37</v>
      </c>
    </row>
    <row r="936" spans="2:21" ht="15" hidden="1" customHeight="1" x14ac:dyDescent="0.25">
      <c r="B936" s="742" t="s">
        <v>1107</v>
      </c>
      <c r="C936" s="911" t="s">
        <v>3556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U936" s="11"/>
    </row>
    <row r="937" spans="2:21" ht="15" hidden="1" customHeight="1" x14ac:dyDescent="0.25">
      <c r="B937" s="742" t="s">
        <v>1106</v>
      </c>
      <c r="C937" s="911" t="s">
        <v>3556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U937" s="11"/>
    </row>
    <row r="938" spans="2:21" ht="15" hidden="1" customHeight="1" x14ac:dyDescent="0.25">
      <c r="B938" s="742" t="s">
        <v>1105</v>
      </c>
      <c r="C938" s="911" t="s">
        <v>3556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U938" s="11"/>
    </row>
    <row r="939" spans="2:21" ht="15" hidden="1" customHeight="1" x14ac:dyDescent="0.25">
      <c r="B939" s="742" t="s">
        <v>1104</v>
      </c>
      <c r="C939" s="911" t="s">
        <v>3556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U939" s="11"/>
    </row>
    <row r="940" spans="2:21" ht="15" hidden="1" customHeight="1" x14ac:dyDescent="0.25">
      <c r="B940" s="742" t="s">
        <v>1103</v>
      </c>
      <c r="C940" s="911" t="s">
        <v>3556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U940" s="11"/>
    </row>
    <row r="941" spans="2:21" ht="15" hidden="1" customHeight="1" x14ac:dyDescent="0.25">
      <c r="B941" s="742" t="s">
        <v>1102</v>
      </c>
      <c r="C941" s="911" t="s">
        <v>3556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U941" s="11"/>
    </row>
    <row r="942" spans="2:21" ht="15" hidden="1" customHeight="1" x14ac:dyDescent="0.25">
      <c r="B942" s="742" t="s">
        <v>1101</v>
      </c>
      <c r="C942" s="911" t="s">
        <v>3556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U942" s="11"/>
    </row>
    <row r="943" spans="2:21" ht="15" hidden="1" customHeight="1" x14ac:dyDescent="0.25">
      <c r="B943" s="742" t="s">
        <v>1100</v>
      </c>
      <c r="C943" s="911" t="s">
        <v>3556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U943" s="11"/>
    </row>
    <row r="944" spans="2:21" ht="15" hidden="1" customHeight="1" x14ac:dyDescent="0.25">
      <c r="B944" s="742" t="s">
        <v>1099</v>
      </c>
      <c r="C944" s="911" t="s">
        <v>3556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U944" s="11"/>
    </row>
    <row r="945" spans="2:21" ht="15" hidden="1" customHeight="1" x14ac:dyDescent="0.25">
      <c r="B945" s="742" t="s">
        <v>1098</v>
      </c>
      <c r="C945" s="911" t="s">
        <v>3556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U945" s="11"/>
    </row>
    <row r="946" spans="2:21" ht="15" hidden="1" customHeight="1" x14ac:dyDescent="0.25">
      <c r="B946" s="742" t="s">
        <v>1098</v>
      </c>
      <c r="C946" s="911" t="s">
        <v>3556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U946" s="11"/>
    </row>
    <row r="947" spans="2:21" ht="15" hidden="1" customHeight="1" x14ac:dyDescent="0.25">
      <c r="B947" s="742" t="s">
        <v>1097</v>
      </c>
      <c r="C947" s="911" t="s">
        <v>3556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U947" s="11"/>
    </row>
    <row r="948" spans="2:21" ht="15" hidden="1" customHeight="1" x14ac:dyDescent="0.25">
      <c r="B948" s="742" t="s">
        <v>1097</v>
      </c>
      <c r="C948" s="911" t="s">
        <v>3556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U948" s="11"/>
    </row>
    <row r="949" spans="2:21" ht="15" hidden="1" customHeight="1" x14ac:dyDescent="0.25">
      <c r="B949" s="742" t="s">
        <v>1096</v>
      </c>
      <c r="C949" s="911" t="s">
        <v>3556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U949" s="11"/>
    </row>
    <row r="950" spans="2:21" ht="15" hidden="1" customHeight="1" x14ac:dyDescent="0.25">
      <c r="B950" s="742" t="s">
        <v>1096</v>
      </c>
      <c r="C950" s="911" t="s">
        <v>3556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U950" s="11"/>
    </row>
    <row r="951" spans="2:21" ht="15" hidden="1" customHeight="1" x14ac:dyDescent="0.25">
      <c r="B951" s="742" t="s">
        <v>1095</v>
      </c>
      <c r="C951" s="911" t="s">
        <v>3556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U951" s="11"/>
    </row>
    <row r="952" spans="2:21" ht="15" hidden="1" customHeight="1" x14ac:dyDescent="0.25">
      <c r="B952" s="742" t="s">
        <v>1094</v>
      </c>
      <c r="C952" s="911" t="s">
        <v>3556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U952" s="11"/>
    </row>
    <row r="953" spans="2:21" ht="15" hidden="1" customHeight="1" x14ac:dyDescent="0.25">
      <c r="B953" s="742" t="s">
        <v>1093</v>
      </c>
      <c r="C953" s="911" t="s">
        <v>3556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U953" s="11"/>
    </row>
    <row r="954" spans="2:21" ht="15" hidden="1" customHeight="1" x14ac:dyDescent="0.25">
      <c r="B954" s="742" t="s">
        <v>1092</v>
      </c>
      <c r="C954" s="911" t="s">
        <v>3556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U954" s="11"/>
    </row>
    <row r="955" spans="2:21" ht="15" hidden="1" customHeight="1" x14ac:dyDescent="0.25">
      <c r="B955" s="742" t="s">
        <v>1088</v>
      </c>
      <c r="C955" s="911" t="s">
        <v>3556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U955" s="11"/>
    </row>
    <row r="956" spans="2:21" ht="15" hidden="1" customHeight="1" x14ac:dyDescent="0.25">
      <c r="B956" s="742" t="s">
        <v>1091</v>
      </c>
      <c r="C956" s="911" t="s">
        <v>3556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U956" s="11"/>
    </row>
    <row r="957" spans="2:21" ht="15" hidden="1" customHeight="1" x14ac:dyDescent="0.25">
      <c r="B957" s="742" t="s">
        <v>1090</v>
      </c>
      <c r="C957" s="911" t="s">
        <v>3556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U957" s="11"/>
    </row>
    <row r="958" spans="2:21" ht="15" hidden="1" customHeight="1" x14ac:dyDescent="0.25">
      <c r="B958" s="742" t="s">
        <v>1089</v>
      </c>
      <c r="C958" s="911" t="s">
        <v>3556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U958" s="11"/>
    </row>
    <row r="959" spans="2:21" ht="15" hidden="1" customHeight="1" x14ac:dyDescent="0.25">
      <c r="B959" s="742" t="s">
        <v>1088</v>
      </c>
      <c r="C959" s="911" t="s">
        <v>3556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U959" s="11"/>
    </row>
    <row r="960" spans="2:21" ht="15" hidden="1" customHeight="1" x14ac:dyDescent="0.25">
      <c r="B960" s="742" t="s">
        <v>1087</v>
      </c>
      <c r="C960" s="911" t="s">
        <v>3556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U960" s="11"/>
    </row>
    <row r="961" spans="2:21" ht="15" hidden="1" customHeight="1" x14ac:dyDescent="0.25">
      <c r="B961" s="742" t="s">
        <v>1086</v>
      </c>
      <c r="C961" s="911" t="s">
        <v>3556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U961" s="11"/>
    </row>
    <row r="962" spans="2:21" ht="15" hidden="1" customHeight="1" x14ac:dyDescent="0.25">
      <c r="B962" s="742" t="s">
        <v>1085</v>
      </c>
      <c r="C962" s="911" t="s">
        <v>3556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U962" s="11"/>
    </row>
    <row r="963" spans="2:21" ht="15" hidden="1" customHeight="1" x14ac:dyDescent="0.25">
      <c r="B963" s="742" t="s">
        <v>1084</v>
      </c>
      <c r="C963" s="911" t="s">
        <v>3556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U963" s="11"/>
    </row>
    <row r="964" spans="2:21" ht="15" hidden="1" customHeight="1" x14ac:dyDescent="0.25">
      <c r="B964" s="742" t="s">
        <v>1083</v>
      </c>
      <c r="C964" s="911" t="s">
        <v>3556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9">
        <v>17.5</v>
      </c>
      <c r="U964" s="11">
        <f>T964*0.955</f>
        <v>16.712499999999999</v>
      </c>
    </row>
    <row r="965" spans="2:21" ht="15" hidden="1" customHeight="1" x14ac:dyDescent="0.25">
      <c r="B965" s="742" t="s">
        <v>1083</v>
      </c>
      <c r="C965" s="911" t="s">
        <v>3556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9">
        <v>8.24</v>
      </c>
      <c r="U965" s="11">
        <f>T965*0.955</f>
        <v>7.8692000000000002</v>
      </c>
    </row>
    <row r="966" spans="2:21" ht="15" hidden="1" customHeight="1" x14ac:dyDescent="0.25">
      <c r="B966" s="742" t="s">
        <v>1082</v>
      </c>
      <c r="C966" s="911" t="s">
        <v>3556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U966" s="11"/>
    </row>
    <row r="967" spans="2:21" ht="15" hidden="1" customHeight="1" x14ac:dyDescent="0.25">
      <c r="B967" s="742" t="s">
        <v>1081</v>
      </c>
      <c r="C967" s="911" t="s">
        <v>3556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U967" s="11"/>
    </row>
    <row r="968" spans="2:21" ht="15" hidden="1" customHeight="1" x14ac:dyDescent="0.25">
      <c r="B968" s="742" t="s">
        <v>1080</v>
      </c>
      <c r="C968" s="911" t="s">
        <v>3556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9">
        <v>8.24</v>
      </c>
      <c r="U968" s="11">
        <f>T968*0.955</f>
        <v>7.8692000000000002</v>
      </c>
    </row>
    <row r="969" spans="2:21" ht="15" hidden="1" customHeight="1" x14ac:dyDescent="0.25">
      <c r="B969" s="742" t="s">
        <v>1080</v>
      </c>
      <c r="C969" s="911" t="s">
        <v>3556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9">
        <v>15.56</v>
      </c>
      <c r="U969" s="11">
        <f>T969*0.955</f>
        <v>14.8598</v>
      </c>
    </row>
    <row r="970" spans="2:21" ht="15" hidden="1" customHeight="1" x14ac:dyDescent="0.25">
      <c r="B970" s="742" t="s">
        <v>1079</v>
      </c>
      <c r="C970" s="911" t="s">
        <v>3556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U970" s="11"/>
    </row>
    <row r="971" spans="2:21" ht="15" hidden="1" customHeight="1" x14ac:dyDescent="0.25">
      <c r="B971" s="742" t="s">
        <v>1079</v>
      </c>
      <c r="C971" s="911" t="s">
        <v>3556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U971" s="11"/>
    </row>
    <row r="972" spans="2:21" ht="15" hidden="1" customHeight="1" x14ac:dyDescent="0.25">
      <c r="B972" s="742" t="s">
        <v>1078</v>
      </c>
      <c r="C972" s="911" t="s">
        <v>3556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U972" s="11"/>
    </row>
    <row r="973" spans="2:21" ht="15" hidden="1" customHeight="1" x14ac:dyDescent="0.25">
      <c r="B973" s="742" t="s">
        <v>1077</v>
      </c>
      <c r="C973" s="911" t="s">
        <v>3556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U973" s="11"/>
    </row>
    <row r="974" spans="2:21" ht="15" hidden="1" customHeight="1" x14ac:dyDescent="0.25">
      <c r="B974" s="742" t="s">
        <v>1076</v>
      </c>
      <c r="C974" s="911" t="s">
        <v>3556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U974" s="11"/>
    </row>
    <row r="975" spans="2:21" ht="15" hidden="1" customHeight="1" x14ac:dyDescent="0.25">
      <c r="B975" s="742" t="s">
        <v>1075</v>
      </c>
      <c r="C975" s="911" t="s">
        <v>3556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U975" s="11"/>
    </row>
    <row r="976" spans="2:21" ht="15" hidden="1" customHeight="1" x14ac:dyDescent="0.25">
      <c r="B976" s="742" t="s">
        <v>1074</v>
      </c>
      <c r="C976" s="911" t="s">
        <v>3556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U976" s="11"/>
    </row>
    <row r="977" spans="2:21" ht="15" hidden="1" customHeight="1" x14ac:dyDescent="0.25">
      <c r="B977" s="742" t="s">
        <v>1073</v>
      </c>
      <c r="C977" s="911" t="s">
        <v>3556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9">
        <v>15.91</v>
      </c>
      <c r="U977" s="11">
        <f>T977*0.955</f>
        <v>15.194049999999999</v>
      </c>
    </row>
    <row r="978" spans="2:21" ht="15" hidden="1" customHeight="1" x14ac:dyDescent="0.25">
      <c r="B978" s="742" t="s">
        <v>1073</v>
      </c>
      <c r="C978" s="911" t="s">
        <v>3556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9">
        <v>8.24</v>
      </c>
      <c r="U978" s="11">
        <f>T978*0.955</f>
        <v>7.8692000000000002</v>
      </c>
    </row>
    <row r="979" spans="2:21" ht="15" hidden="1" customHeight="1" x14ac:dyDescent="0.25">
      <c r="B979" s="742" t="s">
        <v>1072</v>
      </c>
      <c r="C979" s="911" t="s">
        <v>3556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U979" s="11"/>
    </row>
    <row r="980" spans="2:21" ht="15" hidden="1" customHeight="1" x14ac:dyDescent="0.25">
      <c r="B980" s="742" t="s">
        <v>1072</v>
      </c>
      <c r="C980" s="911" t="s">
        <v>3556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9">
        <v>8.24</v>
      </c>
      <c r="U980" s="11">
        <f>T980*0.955</f>
        <v>7.8692000000000002</v>
      </c>
    </row>
    <row r="981" spans="2:21" ht="15" hidden="1" customHeight="1" x14ac:dyDescent="0.25">
      <c r="B981" s="742" t="s">
        <v>1072</v>
      </c>
      <c r="C981" s="911" t="s">
        <v>3556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9">
        <v>16.670000000000002</v>
      </c>
      <c r="U981" s="11">
        <f>T981*0.955</f>
        <v>15.91985</v>
      </c>
    </row>
    <row r="982" spans="2:21" ht="15" hidden="1" customHeight="1" x14ac:dyDescent="0.25">
      <c r="B982" s="742" t="s">
        <v>1071</v>
      </c>
      <c r="C982" s="911" t="s">
        <v>3556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U982" s="11"/>
    </row>
    <row r="983" spans="2:21" ht="15" hidden="1" customHeight="1" x14ac:dyDescent="0.25">
      <c r="B983" s="742" t="s">
        <v>1070</v>
      </c>
      <c r="C983" s="911" t="s">
        <v>3556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U983" s="11"/>
    </row>
    <row r="984" spans="2:21" ht="15" hidden="1" customHeight="1" x14ac:dyDescent="0.25">
      <c r="B984" s="742" t="s">
        <v>1069</v>
      </c>
      <c r="C984" s="911" t="s">
        <v>3556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U984" s="11"/>
    </row>
    <row r="985" spans="2:21" ht="15" hidden="1" customHeight="1" x14ac:dyDescent="0.25">
      <c r="B985" s="742" t="s">
        <v>1068</v>
      </c>
      <c r="C985" s="911" t="s">
        <v>3556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U985" s="11"/>
    </row>
    <row r="986" spans="2:21" ht="15" hidden="1" customHeight="1" x14ac:dyDescent="0.25">
      <c r="B986" s="742" t="s">
        <v>1067</v>
      </c>
      <c r="C986" s="911" t="s">
        <v>3556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U986" s="11"/>
    </row>
    <row r="987" spans="2:21" ht="15" hidden="1" customHeight="1" x14ac:dyDescent="0.25">
      <c r="B987" s="742" t="s">
        <v>1066</v>
      </c>
      <c r="C987" s="911" t="s">
        <v>3556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U987" s="11"/>
    </row>
    <row r="988" spans="2:21" ht="15" hidden="1" customHeight="1" x14ac:dyDescent="0.25">
      <c r="B988" s="742" t="s">
        <v>1066</v>
      </c>
      <c r="C988" s="911" t="s">
        <v>3556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U988" s="11">
        <f>-250+9</f>
        <v>-241</v>
      </c>
    </row>
    <row r="989" spans="2:21" ht="15" hidden="1" customHeight="1" x14ac:dyDescent="0.25">
      <c r="B989" s="742" t="s">
        <v>1065</v>
      </c>
      <c r="C989" s="911" t="s">
        <v>3556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U989" s="11"/>
    </row>
    <row r="990" spans="2:21" ht="15" hidden="1" customHeight="1" x14ac:dyDescent="0.25">
      <c r="B990" s="742" t="s">
        <v>1064</v>
      </c>
      <c r="C990" s="911" t="s">
        <v>3556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U990" s="11"/>
    </row>
    <row r="991" spans="2:21" ht="15" hidden="1" customHeight="1" x14ac:dyDescent="0.25">
      <c r="B991" s="742" t="s">
        <v>1063</v>
      </c>
      <c r="C991" s="911" t="s">
        <v>3556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U991" s="11"/>
    </row>
    <row r="992" spans="2:21" ht="15" hidden="1" customHeight="1" x14ac:dyDescent="0.25">
      <c r="B992" s="742" t="s">
        <v>1062</v>
      </c>
      <c r="C992" s="911" t="s">
        <v>3556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U992" s="11"/>
    </row>
    <row r="993" spans="2:21" ht="15" hidden="1" customHeight="1" x14ac:dyDescent="0.25">
      <c r="B993" s="742" t="s">
        <v>1061</v>
      </c>
      <c r="C993" s="911" t="s">
        <v>3556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U993" s="11"/>
    </row>
    <row r="994" spans="2:21" ht="15" hidden="1" customHeight="1" x14ac:dyDescent="0.25">
      <c r="B994" s="742" t="s">
        <v>1060</v>
      </c>
      <c r="C994" s="911" t="s">
        <v>3556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U994" s="11"/>
    </row>
    <row r="995" spans="2:21" ht="15" hidden="1" customHeight="1" x14ac:dyDescent="0.25">
      <c r="B995" s="742" t="s">
        <v>1059</v>
      </c>
      <c r="C995" s="911" t="s">
        <v>3556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U995" s="11"/>
    </row>
    <row r="996" spans="2:21" ht="15" hidden="1" customHeight="1" x14ac:dyDescent="0.25">
      <c r="B996" s="742" t="s">
        <v>1058</v>
      </c>
      <c r="C996" s="911" t="s">
        <v>3556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9">
        <v>16.28</v>
      </c>
      <c r="U996" s="11">
        <f>T996*0.955</f>
        <v>15.5474</v>
      </c>
    </row>
    <row r="997" spans="2:21" ht="15" hidden="1" customHeight="1" x14ac:dyDescent="0.25">
      <c r="B997" s="742" t="s">
        <v>1058</v>
      </c>
      <c r="C997" s="911" t="s">
        <v>3556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9">
        <v>8.24</v>
      </c>
      <c r="U997" s="11">
        <f>T997*0.955</f>
        <v>7.8692000000000002</v>
      </c>
    </row>
    <row r="998" spans="2:21" ht="15" hidden="1" customHeight="1" x14ac:dyDescent="0.25">
      <c r="B998" s="742" t="s">
        <v>1057</v>
      </c>
      <c r="C998" s="911" t="s">
        <v>3556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U998" s="11"/>
    </row>
    <row r="999" spans="2:21" ht="15" hidden="1" customHeight="1" x14ac:dyDescent="0.25">
      <c r="B999" s="742" t="s">
        <v>1056</v>
      </c>
      <c r="C999" s="911" t="s">
        <v>3556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9">
        <v>20</v>
      </c>
      <c r="U999" s="11">
        <f>T999*0.955</f>
        <v>19.099999999999998</v>
      </c>
    </row>
    <row r="1000" spans="2:21" ht="15" hidden="1" customHeight="1" x14ac:dyDescent="0.25">
      <c r="B1000" s="742" t="s">
        <v>1056</v>
      </c>
      <c r="C1000" s="911" t="s">
        <v>3556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9">
        <v>8.48</v>
      </c>
      <c r="U1000" s="11">
        <f>T1000*0.955</f>
        <v>8.0983999999999998</v>
      </c>
    </row>
    <row r="1001" spans="2:21" ht="15" hidden="1" customHeight="1" x14ac:dyDescent="0.25">
      <c r="B1001" s="742" t="s">
        <v>1053</v>
      </c>
      <c r="C1001" s="911" t="s">
        <v>3556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U1001" s="11"/>
    </row>
    <row r="1002" spans="2:21" ht="15" hidden="1" customHeight="1" x14ac:dyDescent="0.25">
      <c r="B1002" s="742" t="s">
        <v>1055</v>
      </c>
      <c r="C1002" s="911" t="s">
        <v>3556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U1002" s="11"/>
    </row>
    <row r="1003" spans="2:21" ht="15" hidden="1" customHeight="1" x14ac:dyDescent="0.25">
      <c r="B1003" s="742" t="s">
        <v>1054</v>
      </c>
      <c r="C1003" s="911" t="s">
        <v>3556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U1003" s="11"/>
    </row>
    <row r="1004" spans="2:21" ht="15" hidden="1" customHeight="1" x14ac:dyDescent="0.25">
      <c r="B1004" s="742" t="s">
        <v>1053</v>
      </c>
      <c r="C1004" s="911" t="s">
        <v>3556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U1004" s="11"/>
    </row>
    <row r="1005" spans="2:21" ht="15" hidden="1" customHeight="1" x14ac:dyDescent="0.25">
      <c r="B1005" s="742" t="s">
        <v>1052</v>
      </c>
      <c r="C1005" s="911" t="s">
        <v>3556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U1005" s="11"/>
    </row>
    <row r="1006" spans="2:21" ht="15" hidden="1" customHeight="1" x14ac:dyDescent="0.25">
      <c r="B1006" s="742" t="s">
        <v>1051</v>
      </c>
      <c r="C1006" s="911" t="s">
        <v>3556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U1006" s="11"/>
    </row>
    <row r="1007" spans="2:21" ht="15" hidden="1" customHeight="1" x14ac:dyDescent="0.25">
      <c r="B1007" s="742" t="s">
        <v>1050</v>
      </c>
      <c r="C1007" s="911" t="s">
        <v>3556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U1007" s="11"/>
    </row>
    <row r="1008" spans="2:21" ht="15" hidden="1" customHeight="1" x14ac:dyDescent="0.25">
      <c r="B1008" s="742" t="s">
        <v>1050</v>
      </c>
      <c r="C1008" s="911" t="s">
        <v>3556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U1008" s="11"/>
    </row>
    <row r="1009" spans="2:21" ht="15" hidden="1" customHeight="1" x14ac:dyDescent="0.25">
      <c r="B1009" s="742" t="s">
        <v>1049</v>
      </c>
      <c r="C1009" s="911" t="s">
        <v>3556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U1009" s="11"/>
    </row>
    <row r="1010" spans="2:21" ht="15" hidden="1" customHeight="1" x14ac:dyDescent="0.25">
      <c r="B1010" s="742" t="s">
        <v>1048</v>
      </c>
      <c r="C1010" s="911" t="s">
        <v>3556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U1010" s="11"/>
    </row>
    <row r="1011" spans="2:21" ht="15" hidden="1" customHeight="1" x14ac:dyDescent="0.25">
      <c r="B1011" s="742" t="s">
        <v>1047</v>
      </c>
      <c r="C1011" s="911" t="s">
        <v>3556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U1011" s="11"/>
    </row>
    <row r="1012" spans="2:21" ht="15" hidden="1" customHeight="1" x14ac:dyDescent="0.25">
      <c r="B1012" s="742" t="s">
        <v>1046</v>
      </c>
      <c r="C1012" s="911" t="s">
        <v>3556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9">
        <v>8.24</v>
      </c>
      <c r="U1012" s="11">
        <f>T1012*0.955</f>
        <v>7.8692000000000002</v>
      </c>
    </row>
    <row r="1013" spans="2:21" ht="15" hidden="1" customHeight="1" x14ac:dyDescent="0.25">
      <c r="B1013" s="742" t="s">
        <v>1046</v>
      </c>
      <c r="C1013" s="911" t="s">
        <v>3556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9">
        <v>18.420000000000002</v>
      </c>
      <c r="U1013" s="11">
        <f>T1013*0.955</f>
        <v>17.591100000000001</v>
      </c>
    </row>
    <row r="1014" spans="2:21" ht="15" hidden="1" customHeight="1" x14ac:dyDescent="0.25">
      <c r="B1014" s="742" t="s">
        <v>1045</v>
      </c>
      <c r="C1014" s="911" t="s">
        <v>3556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U1014" s="11"/>
    </row>
    <row r="1015" spans="2:21" ht="15" hidden="1" customHeight="1" x14ac:dyDescent="0.25">
      <c r="B1015" s="742" t="s">
        <v>1043</v>
      </c>
      <c r="C1015" s="911" t="s">
        <v>3556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U1015" s="11"/>
    </row>
    <row r="1016" spans="2:21" ht="15" hidden="1" customHeight="1" x14ac:dyDescent="0.25">
      <c r="B1016" s="742" t="s">
        <v>1044</v>
      </c>
      <c r="C1016" s="911" t="s">
        <v>3556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U1016" s="11"/>
    </row>
    <row r="1017" spans="2:21" ht="15" hidden="1" customHeight="1" x14ac:dyDescent="0.25">
      <c r="B1017" s="742" t="s">
        <v>1043</v>
      </c>
      <c r="C1017" s="911" t="s">
        <v>3556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U1017" s="11"/>
    </row>
    <row r="1018" spans="2:21" ht="15" hidden="1" customHeight="1" x14ac:dyDescent="0.25">
      <c r="B1018" s="742" t="s">
        <v>1043</v>
      </c>
      <c r="C1018" s="911" t="s">
        <v>3556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U1018" s="11"/>
    </row>
    <row r="1019" spans="2:21" ht="15" hidden="1" customHeight="1" x14ac:dyDescent="0.25">
      <c r="B1019" s="742" t="s">
        <v>1042</v>
      </c>
      <c r="C1019" s="911" t="s">
        <v>3556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U1019" s="11"/>
    </row>
    <row r="1020" spans="2:21" ht="15" hidden="1" customHeight="1" x14ac:dyDescent="0.25">
      <c r="B1020" s="742" t="s">
        <v>1041</v>
      </c>
      <c r="C1020" s="911" t="s">
        <v>3556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U1020" s="11"/>
    </row>
    <row r="1021" spans="2:21" ht="15" hidden="1" customHeight="1" x14ac:dyDescent="0.25">
      <c r="B1021" s="742" t="s">
        <v>1040</v>
      </c>
      <c r="C1021" s="911" t="s">
        <v>3556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U1021" s="11"/>
    </row>
    <row r="1022" spans="2:21" ht="15" hidden="1" customHeight="1" x14ac:dyDescent="0.25">
      <c r="B1022" s="742" t="s">
        <v>1039</v>
      </c>
      <c r="C1022" s="911" t="s">
        <v>3556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U1022" s="11"/>
    </row>
    <row r="1023" spans="2:21" ht="15" hidden="1" customHeight="1" x14ac:dyDescent="0.25">
      <c r="B1023" s="742" t="s">
        <v>1038</v>
      </c>
      <c r="C1023" s="911" t="s">
        <v>3556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U1023" s="11"/>
    </row>
    <row r="1024" spans="2:21" ht="15" hidden="1" customHeight="1" x14ac:dyDescent="0.25">
      <c r="B1024" s="742" t="s">
        <v>1037</v>
      </c>
      <c r="C1024" s="911" t="s">
        <v>3556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U1024" s="11">
        <f>300/(13.5-1)*0.955+7</f>
        <v>29.919999999999998</v>
      </c>
    </row>
    <row r="1025" spans="2:21" ht="15" hidden="1" customHeight="1" x14ac:dyDescent="0.25">
      <c r="B1025" s="742" t="s">
        <v>1036</v>
      </c>
      <c r="C1025" s="911" t="s">
        <v>3556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U1025" s="11"/>
    </row>
    <row r="1026" spans="2:21" ht="15" hidden="1" customHeight="1" x14ac:dyDescent="0.25">
      <c r="B1026" s="742" t="s">
        <v>1035</v>
      </c>
      <c r="C1026" s="911" t="s">
        <v>3556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U1026" s="11"/>
    </row>
    <row r="1027" spans="2:21" ht="15" hidden="1" customHeight="1" x14ac:dyDescent="0.25">
      <c r="B1027" s="742" t="s">
        <v>1034</v>
      </c>
      <c r="C1027" s="911" t="s">
        <v>3556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U1027" s="11"/>
    </row>
    <row r="1028" spans="2:21" ht="15" hidden="1" customHeight="1" x14ac:dyDescent="0.25">
      <c r="B1028" s="742" t="s">
        <v>1033</v>
      </c>
      <c r="C1028" s="911" t="s">
        <v>3556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U1028" s="11">
        <f>-250+139</f>
        <v>-111</v>
      </c>
    </row>
    <row r="1029" spans="2:21" ht="15" hidden="1" customHeight="1" x14ac:dyDescent="0.25">
      <c r="B1029" s="742" t="s">
        <v>1032</v>
      </c>
      <c r="C1029" s="911" t="s">
        <v>3556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U1029" s="11"/>
    </row>
    <row r="1030" spans="2:21" ht="15" hidden="1" customHeight="1" x14ac:dyDescent="0.25">
      <c r="B1030" s="742" t="s">
        <v>1031</v>
      </c>
      <c r="C1030" s="911" t="s">
        <v>3556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U1030" s="11"/>
    </row>
    <row r="1031" spans="2:21" ht="15" hidden="1" customHeight="1" x14ac:dyDescent="0.25">
      <c r="B1031" s="742" t="s">
        <v>1030</v>
      </c>
      <c r="C1031" s="911" t="s">
        <v>3556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U1031" s="11"/>
    </row>
    <row r="1032" spans="2:21" ht="15" hidden="1" customHeight="1" x14ac:dyDescent="0.25">
      <c r="B1032" s="742" t="s">
        <v>1030</v>
      </c>
      <c r="C1032" s="911" t="s">
        <v>3556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U1032" s="11"/>
    </row>
    <row r="1033" spans="2:21" ht="15" hidden="1" customHeight="1" x14ac:dyDescent="0.25">
      <c r="B1033" s="742" t="s">
        <v>1139</v>
      </c>
      <c r="C1033" s="911" t="s">
        <v>3556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U1033" s="11"/>
    </row>
    <row r="1034" spans="2:21" ht="15" hidden="1" customHeight="1" x14ac:dyDescent="0.25">
      <c r="B1034" s="742" t="s">
        <v>1138</v>
      </c>
      <c r="C1034" s="911" t="s">
        <v>3556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U1034" s="11"/>
    </row>
    <row r="1035" spans="2:21" ht="15" hidden="1" customHeight="1" x14ac:dyDescent="0.25">
      <c r="B1035" s="742" t="s">
        <v>1138</v>
      </c>
      <c r="C1035" s="911" t="s">
        <v>3556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U1035" s="11"/>
    </row>
    <row r="1036" spans="2:21" ht="15" hidden="1" customHeight="1" x14ac:dyDescent="0.25">
      <c r="B1036" s="742" t="s">
        <v>1137</v>
      </c>
      <c r="C1036" s="911" t="s">
        <v>3556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U1036" s="11"/>
    </row>
    <row r="1037" spans="2:21" ht="15" hidden="1" customHeight="1" x14ac:dyDescent="0.25">
      <c r="B1037" s="742" t="s">
        <v>1136</v>
      </c>
      <c r="C1037" s="911" t="s">
        <v>3556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U1037" s="11"/>
    </row>
    <row r="1038" spans="2:21" ht="15" hidden="1" customHeight="1" x14ac:dyDescent="0.25">
      <c r="B1038" s="742" t="s">
        <v>1135</v>
      </c>
      <c r="C1038" s="911" t="s">
        <v>3556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U1038" s="11">
        <f>250/(11.5-1)*0.955</f>
        <v>22.738095238095237</v>
      </c>
    </row>
    <row r="1039" spans="2:21" ht="15" hidden="1" customHeight="1" x14ac:dyDescent="0.25">
      <c r="B1039" s="742" t="s">
        <v>1134</v>
      </c>
      <c r="C1039" s="911" t="s">
        <v>3556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U1039" s="11"/>
    </row>
    <row r="1040" spans="2:21" ht="15" hidden="1" customHeight="1" x14ac:dyDescent="0.25">
      <c r="B1040" s="742" t="s">
        <v>1133</v>
      </c>
      <c r="C1040" s="911" t="s">
        <v>3556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U1040" s="11"/>
    </row>
    <row r="1041" spans="2:21" ht="15" hidden="1" customHeight="1" x14ac:dyDescent="0.25">
      <c r="B1041" s="742" t="s">
        <v>1133</v>
      </c>
      <c r="C1041" s="911" t="s">
        <v>3556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U1041" s="11"/>
    </row>
    <row r="1042" spans="2:21" ht="15" hidden="1" customHeight="1" x14ac:dyDescent="0.25">
      <c r="B1042" s="742" t="s">
        <v>1132</v>
      </c>
      <c r="C1042" s="911" t="s">
        <v>3556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U1042" s="11"/>
    </row>
    <row r="1043" spans="2:21" ht="15" hidden="1" customHeight="1" x14ac:dyDescent="0.25">
      <c r="B1043" s="742" t="s">
        <v>1131</v>
      </c>
      <c r="C1043" s="911" t="s">
        <v>3556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U1043" s="11"/>
    </row>
    <row r="1044" spans="2:21" ht="15" hidden="1" customHeight="1" x14ac:dyDescent="0.25">
      <c r="B1044" s="742" t="s">
        <v>1130</v>
      </c>
      <c r="C1044" s="911" t="s">
        <v>3556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U1044" s="11"/>
    </row>
    <row r="1045" spans="2:21" ht="15" hidden="1" customHeight="1" x14ac:dyDescent="0.25">
      <c r="B1045" s="742" t="s">
        <v>1129</v>
      </c>
      <c r="C1045" s="911" t="s">
        <v>3556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U1045" s="11"/>
    </row>
    <row r="1046" spans="2:21" ht="15" hidden="1" customHeight="1" x14ac:dyDescent="0.25">
      <c r="B1046" s="742" t="s">
        <v>1128</v>
      </c>
      <c r="C1046" s="911" t="s">
        <v>3556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U1046" s="11"/>
    </row>
    <row r="1047" spans="2:21" ht="15" hidden="1" customHeight="1" x14ac:dyDescent="0.25">
      <c r="B1047" s="742" t="s">
        <v>1127</v>
      </c>
      <c r="C1047" s="911" t="s">
        <v>3556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U1047" s="11"/>
    </row>
    <row r="1048" spans="2:21" ht="15" hidden="1" customHeight="1" x14ac:dyDescent="0.25">
      <c r="B1048" s="742" t="s">
        <v>1126</v>
      </c>
      <c r="C1048" s="911" t="s">
        <v>3556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U1048" s="11"/>
    </row>
    <row r="1049" spans="2:21" ht="15" hidden="1" customHeight="1" x14ac:dyDescent="0.25">
      <c r="B1049" s="742" t="s">
        <v>1125</v>
      </c>
      <c r="C1049" s="911" t="s">
        <v>3556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U1049" s="11"/>
    </row>
    <row r="1050" spans="2:21" ht="15" hidden="1" customHeight="1" x14ac:dyDescent="0.25">
      <c r="B1050" s="742" t="s">
        <v>1124</v>
      </c>
      <c r="C1050" s="911" t="s">
        <v>3556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U1050" s="11"/>
    </row>
    <row r="1051" spans="2:21" ht="15" hidden="1" customHeight="1" x14ac:dyDescent="0.25">
      <c r="B1051" s="742" t="s">
        <v>1123</v>
      </c>
      <c r="C1051" s="911" t="s">
        <v>3556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U1051" s="11"/>
    </row>
    <row r="1052" spans="2:21" ht="15" hidden="1" customHeight="1" x14ac:dyDescent="0.25">
      <c r="B1052" s="742" t="s">
        <v>1122</v>
      </c>
      <c r="C1052" s="911" t="s">
        <v>3556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U1052" s="11"/>
    </row>
    <row r="1053" spans="2:21" ht="15" hidden="1" customHeight="1" x14ac:dyDescent="0.25">
      <c r="B1053" s="742" t="s">
        <v>1121</v>
      </c>
      <c r="C1053" s="911" t="s">
        <v>3556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U1053" s="11"/>
    </row>
    <row r="1054" spans="2:21" ht="15" hidden="1" customHeight="1" x14ac:dyDescent="0.25">
      <c r="B1054" s="742" t="s">
        <v>1121</v>
      </c>
      <c r="C1054" s="911" t="s">
        <v>3556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U1054" s="11"/>
    </row>
    <row r="1055" spans="2:21" ht="15" hidden="1" customHeight="1" x14ac:dyDescent="0.25">
      <c r="B1055" s="742" t="s">
        <v>1120</v>
      </c>
      <c r="C1055" s="911" t="s">
        <v>3556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U1055" s="11"/>
    </row>
    <row r="1056" spans="2:21" ht="15" hidden="1" customHeight="1" x14ac:dyDescent="0.25">
      <c r="B1056" s="742" t="s">
        <v>1119</v>
      </c>
      <c r="C1056" s="911" t="s">
        <v>3556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U1056" s="11"/>
    </row>
    <row r="1057" spans="2:21" ht="15" hidden="1" customHeight="1" x14ac:dyDescent="0.25">
      <c r="B1057" s="742" t="s">
        <v>1119</v>
      </c>
      <c r="C1057" s="911" t="s">
        <v>3556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U1057" s="11"/>
    </row>
    <row r="1058" spans="2:21" ht="15" hidden="1" customHeight="1" x14ac:dyDescent="0.25">
      <c r="B1058" s="742" t="s">
        <v>1118</v>
      </c>
      <c r="C1058" s="911" t="s">
        <v>3556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U1058" s="11"/>
    </row>
    <row r="1059" spans="2:21" ht="15" hidden="1" customHeight="1" x14ac:dyDescent="0.25">
      <c r="B1059" s="742" t="s">
        <v>1117</v>
      </c>
      <c r="C1059" s="911" t="s">
        <v>3556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U1059" s="11"/>
    </row>
    <row r="1060" spans="2:21" ht="15" hidden="1" customHeight="1" x14ac:dyDescent="0.25">
      <c r="B1060" s="742" t="s">
        <v>1116</v>
      </c>
      <c r="C1060" s="911" t="s">
        <v>3556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U1060" s="11"/>
    </row>
    <row r="1061" spans="2:21" ht="15" hidden="1" customHeight="1" x14ac:dyDescent="0.25">
      <c r="B1061" s="742" t="s">
        <v>1115</v>
      </c>
      <c r="C1061" s="911" t="s">
        <v>3556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U1061" s="11"/>
    </row>
    <row r="1062" spans="2:21" ht="15" hidden="1" customHeight="1" x14ac:dyDescent="0.25">
      <c r="B1062" s="743" t="s">
        <v>1148</v>
      </c>
      <c r="C1062" s="911" t="s">
        <v>3556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U1062" s="11"/>
    </row>
    <row r="1063" spans="2:21" ht="15" hidden="1" customHeight="1" x14ac:dyDescent="0.25">
      <c r="B1063" s="743" t="s">
        <v>1147</v>
      </c>
      <c r="C1063" s="911" t="s">
        <v>3556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U1063" s="11"/>
    </row>
    <row r="1064" spans="2:21" ht="15" hidden="1" customHeight="1" x14ac:dyDescent="0.25">
      <c r="B1064" s="743" t="s">
        <v>1146</v>
      </c>
      <c r="C1064" s="911" t="s">
        <v>3556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U1064" s="11"/>
    </row>
    <row r="1065" spans="2:21" ht="15" hidden="1" customHeight="1" x14ac:dyDescent="0.25">
      <c r="B1065" s="743" t="s">
        <v>1145</v>
      </c>
      <c r="C1065" s="911" t="s">
        <v>3556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U1065" s="11"/>
    </row>
    <row r="1066" spans="2:21" ht="15" hidden="1" customHeight="1" x14ac:dyDescent="0.25">
      <c r="B1066" s="743" t="s">
        <v>215</v>
      </c>
      <c r="C1066" s="911" t="s">
        <v>3556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U1066" s="11"/>
    </row>
    <row r="1067" spans="2:21" ht="15" hidden="1" customHeight="1" x14ac:dyDescent="0.25">
      <c r="B1067" s="743" t="s">
        <v>1144</v>
      </c>
      <c r="C1067" s="911" t="s">
        <v>3556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U1067" s="11"/>
    </row>
    <row r="1068" spans="2:21" ht="15" hidden="1" customHeight="1" x14ac:dyDescent="0.25">
      <c r="B1068" s="743" t="s">
        <v>1143</v>
      </c>
      <c r="C1068" s="911" t="s">
        <v>3556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U1068" s="11"/>
    </row>
    <row r="1069" spans="2:21" ht="15" hidden="1" customHeight="1" x14ac:dyDescent="0.25">
      <c r="B1069" s="743" t="s">
        <v>1142</v>
      </c>
      <c r="C1069" s="911" t="s">
        <v>3556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U1069" s="11"/>
    </row>
    <row r="1070" spans="2:21" ht="15" hidden="1" customHeight="1" x14ac:dyDescent="0.25">
      <c r="B1070" s="743" t="s">
        <v>1141</v>
      </c>
      <c r="C1070" s="911" t="s">
        <v>3556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U1070" s="11"/>
    </row>
    <row r="1071" spans="2:21" ht="15" hidden="1" customHeight="1" x14ac:dyDescent="0.25">
      <c r="B1071" s="743" t="s">
        <v>1140</v>
      </c>
      <c r="C1071" s="911" t="s">
        <v>3556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U1071" s="11"/>
    </row>
    <row r="1072" spans="2:21" ht="15" hidden="1" customHeight="1" x14ac:dyDescent="0.25">
      <c r="B1072" s="744" t="s">
        <v>1159</v>
      </c>
      <c r="C1072" s="911" t="s">
        <v>3556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U1072" s="11"/>
    </row>
    <row r="1073" spans="2:21" ht="15" hidden="1" customHeight="1" x14ac:dyDescent="0.25">
      <c r="B1073" s="744" t="s">
        <v>1158</v>
      </c>
      <c r="C1073" s="911" t="s">
        <v>3556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9">
        <v>8.1300000000000008</v>
      </c>
      <c r="U1073" s="11">
        <f>T1073*0.955</f>
        <v>7.7641500000000008</v>
      </c>
    </row>
    <row r="1074" spans="2:21" ht="15" hidden="1" customHeight="1" x14ac:dyDescent="0.25">
      <c r="B1074" s="744" t="s">
        <v>1158</v>
      </c>
      <c r="C1074" s="911" t="s">
        <v>3556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9">
        <v>11.07</v>
      </c>
      <c r="U1074" s="11">
        <f>T1074*0.955</f>
        <v>10.57185</v>
      </c>
    </row>
    <row r="1075" spans="2:21" ht="15" hidden="1" customHeight="1" x14ac:dyDescent="0.25">
      <c r="B1075" s="744" t="s">
        <v>1158</v>
      </c>
      <c r="C1075" s="911" t="s">
        <v>3556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U1075" s="11">
        <f>300/(7.6-1)*0.955+7</f>
        <v>50.409090909090914</v>
      </c>
    </row>
    <row r="1076" spans="2:21" ht="15" hidden="1" customHeight="1" x14ac:dyDescent="0.25">
      <c r="B1076" s="744" t="s">
        <v>1157</v>
      </c>
      <c r="C1076" s="911" t="s">
        <v>3556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U1076" s="11"/>
    </row>
    <row r="1077" spans="2:21" ht="15" hidden="1" customHeight="1" x14ac:dyDescent="0.25">
      <c r="B1077" s="744" t="s">
        <v>1156</v>
      </c>
      <c r="C1077" s="911" t="s">
        <v>3556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U1077" s="11"/>
    </row>
    <row r="1078" spans="2:21" ht="15" hidden="1" customHeight="1" x14ac:dyDescent="0.25">
      <c r="B1078" s="744" t="s">
        <v>1155</v>
      </c>
      <c r="C1078" s="911" t="s">
        <v>3556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U1078" s="11">
        <f>300/(6.8-1)*0.955+1</f>
        <v>50.396551724137929</v>
      </c>
    </row>
    <row r="1079" spans="2:21" ht="15" hidden="1" customHeight="1" x14ac:dyDescent="0.25">
      <c r="B1079" s="744" t="s">
        <v>1154</v>
      </c>
      <c r="C1079" s="911" t="s">
        <v>3556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U1079" s="11"/>
    </row>
    <row r="1080" spans="2:21" ht="15" hidden="1" customHeight="1" x14ac:dyDescent="0.25">
      <c r="B1080" s="744" t="s">
        <v>1153</v>
      </c>
      <c r="C1080" s="911" t="s">
        <v>3556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U1080" s="11"/>
    </row>
    <row r="1081" spans="2:21" ht="15" hidden="1" customHeight="1" x14ac:dyDescent="0.25">
      <c r="B1081" s="744" t="s">
        <v>1152</v>
      </c>
      <c r="C1081" s="911" t="s">
        <v>3556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9">
        <v>18.84</v>
      </c>
      <c r="U1081" s="11">
        <f>T1081*0.955</f>
        <v>17.9922</v>
      </c>
    </row>
    <row r="1082" spans="2:21" ht="15" hidden="1" customHeight="1" x14ac:dyDescent="0.25">
      <c r="B1082" s="744" t="s">
        <v>1152</v>
      </c>
      <c r="C1082" s="911" t="s">
        <v>3556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9">
        <v>8.6</v>
      </c>
      <c r="U1082" s="11">
        <f>T1082*0.955</f>
        <v>8.2129999999999992</v>
      </c>
    </row>
    <row r="1083" spans="2:21" ht="15" hidden="1" customHeight="1" x14ac:dyDescent="0.25">
      <c r="B1083" s="744" t="s">
        <v>1151</v>
      </c>
      <c r="C1083" s="911" t="s">
        <v>3556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U1083" s="11"/>
    </row>
    <row r="1084" spans="2:21" ht="15" hidden="1" customHeight="1" x14ac:dyDescent="0.25">
      <c r="B1084" s="744" t="s">
        <v>1151</v>
      </c>
      <c r="C1084" s="911" t="s">
        <v>3556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U1084" s="11">
        <f>-250+200</f>
        <v>-50</v>
      </c>
    </row>
    <row r="1085" spans="2:21" ht="15" hidden="1" customHeight="1" x14ac:dyDescent="0.25">
      <c r="B1085" s="744" t="s">
        <v>1150</v>
      </c>
      <c r="C1085" s="911" t="s">
        <v>3556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U1085" s="11"/>
    </row>
    <row r="1086" spans="2:21" ht="15" hidden="1" customHeight="1" x14ac:dyDescent="0.25">
      <c r="B1086" s="744" t="s">
        <v>1149</v>
      </c>
      <c r="C1086" s="911" t="s">
        <v>3556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U1086" s="11"/>
    </row>
    <row r="1087" spans="2:21" ht="15" hidden="1" customHeight="1" x14ac:dyDescent="0.25">
      <c r="B1087" s="745" t="s">
        <v>1164</v>
      </c>
      <c r="C1087" s="911" t="s">
        <v>3556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U1087" s="11"/>
    </row>
    <row r="1088" spans="2:21" ht="15" hidden="1" customHeight="1" x14ac:dyDescent="0.25">
      <c r="B1088" s="745" t="s">
        <v>1163</v>
      </c>
      <c r="C1088" s="911" t="s">
        <v>3556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U1088" s="11"/>
    </row>
    <row r="1089" spans="2:21" ht="15" hidden="1" customHeight="1" x14ac:dyDescent="0.25">
      <c r="B1089" s="745" t="s">
        <v>1162</v>
      </c>
      <c r="C1089" s="911" t="s">
        <v>3556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U1089" s="11"/>
    </row>
    <row r="1090" spans="2:21" ht="15" hidden="1" customHeight="1" x14ac:dyDescent="0.25">
      <c r="B1090" s="745" t="s">
        <v>1161</v>
      </c>
      <c r="C1090" s="911" t="s">
        <v>3556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U1090" s="11"/>
    </row>
    <row r="1091" spans="2:21" ht="15" hidden="1" customHeight="1" x14ac:dyDescent="0.25">
      <c r="B1091" s="745" t="s">
        <v>1160</v>
      </c>
      <c r="C1091" s="911" t="s">
        <v>3556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U1091" s="11"/>
    </row>
    <row r="1092" spans="2:21" ht="15" hidden="1" customHeight="1" x14ac:dyDescent="0.25">
      <c r="B1092" s="746" t="s">
        <v>1173</v>
      </c>
      <c r="C1092" s="911" t="s">
        <v>3556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U1092" s="11"/>
    </row>
    <row r="1093" spans="2:21" ht="15" hidden="1" customHeight="1" x14ac:dyDescent="0.25">
      <c r="B1093" s="746" t="s">
        <v>1172</v>
      </c>
      <c r="C1093" s="911" t="s">
        <v>3556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U1093" s="11"/>
    </row>
    <row r="1094" spans="2:21" ht="15" hidden="1" customHeight="1" x14ac:dyDescent="0.25">
      <c r="B1094" s="746" t="s">
        <v>1171</v>
      </c>
      <c r="C1094" s="911" t="s">
        <v>3556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9">
        <v>8.24</v>
      </c>
      <c r="U1094" s="11">
        <f>T1094*0.955</f>
        <v>7.8692000000000002</v>
      </c>
    </row>
    <row r="1095" spans="2:21" ht="15" hidden="1" customHeight="1" x14ac:dyDescent="0.25">
      <c r="B1095" s="746" t="s">
        <v>1171</v>
      </c>
      <c r="C1095" s="911" t="s">
        <v>3556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9">
        <v>17.95</v>
      </c>
      <c r="U1095" s="11">
        <f>T1095*0.955</f>
        <v>17.142249999999997</v>
      </c>
    </row>
    <row r="1096" spans="2:21" ht="15" hidden="1" customHeight="1" x14ac:dyDescent="0.25">
      <c r="B1096" s="746" t="s">
        <v>1170</v>
      </c>
      <c r="C1096" s="911" t="s">
        <v>3556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U1096" s="11"/>
    </row>
    <row r="1097" spans="2:21" ht="15" hidden="1" customHeight="1" x14ac:dyDescent="0.25">
      <c r="B1097" s="746" t="s">
        <v>1169</v>
      </c>
      <c r="C1097" s="911" t="s">
        <v>3556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U1097" s="11"/>
    </row>
    <row r="1098" spans="2:21" ht="15" hidden="1" customHeight="1" x14ac:dyDescent="0.25">
      <c r="B1098" s="746" t="s">
        <v>1169</v>
      </c>
      <c r="C1098" s="911" t="s">
        <v>3556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U1098" s="11"/>
    </row>
    <row r="1099" spans="2:21" ht="15" hidden="1" customHeight="1" x14ac:dyDescent="0.25">
      <c r="B1099" s="746" t="s">
        <v>1168</v>
      </c>
      <c r="C1099" s="911" t="s">
        <v>3556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U1099" s="11"/>
    </row>
    <row r="1100" spans="2:21" ht="15" hidden="1" customHeight="1" x14ac:dyDescent="0.25">
      <c r="B1100" s="746" t="s">
        <v>1167</v>
      </c>
      <c r="C1100" s="911" t="s">
        <v>3556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U1100" s="11"/>
    </row>
    <row r="1101" spans="2:21" ht="15" hidden="1" customHeight="1" x14ac:dyDescent="0.25">
      <c r="B1101" s="746" t="s">
        <v>1166</v>
      </c>
      <c r="C1101" s="911" t="s">
        <v>3556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U1101" s="11"/>
    </row>
    <row r="1102" spans="2:21" ht="15" hidden="1" customHeight="1" x14ac:dyDescent="0.25">
      <c r="B1102" s="746" t="s">
        <v>1165</v>
      </c>
      <c r="C1102" s="911" t="s">
        <v>3556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U1102" s="11"/>
    </row>
    <row r="1103" spans="2:21" ht="15" hidden="1" customHeight="1" x14ac:dyDescent="0.25">
      <c r="B1103" s="747" t="s">
        <v>1181</v>
      </c>
      <c r="C1103" s="911" t="s">
        <v>3556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U1103" s="11"/>
    </row>
    <row r="1104" spans="2:21" ht="15" hidden="1" customHeight="1" x14ac:dyDescent="0.25">
      <c r="B1104" s="747" t="s">
        <v>1180</v>
      </c>
      <c r="C1104" s="911" t="s">
        <v>3556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U1104" s="11"/>
    </row>
    <row r="1105" spans="2:21" ht="15" hidden="1" customHeight="1" x14ac:dyDescent="0.25">
      <c r="B1105" s="747" t="s">
        <v>1179</v>
      </c>
      <c r="C1105" s="911" t="s">
        <v>3556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U1105" s="11"/>
    </row>
    <row r="1106" spans="2:21" ht="15" hidden="1" customHeight="1" x14ac:dyDescent="0.25">
      <c r="B1106" s="747" t="s">
        <v>1178</v>
      </c>
      <c r="C1106" s="911" t="s">
        <v>3556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U1106" s="11"/>
    </row>
    <row r="1107" spans="2:21" ht="15" hidden="1" customHeight="1" x14ac:dyDescent="0.25">
      <c r="B1107" s="747" t="s">
        <v>1177</v>
      </c>
      <c r="C1107" s="911" t="s">
        <v>3556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U1107" s="11">
        <f>300/(17.5-1)*0.955+1</f>
        <v>18.363636363636363</v>
      </c>
    </row>
    <row r="1108" spans="2:21" ht="15" hidden="1" customHeight="1" x14ac:dyDescent="0.25">
      <c r="B1108" s="747" t="s">
        <v>1176</v>
      </c>
      <c r="C1108" s="911" t="s">
        <v>3556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U1108" s="11"/>
    </row>
    <row r="1109" spans="2:21" ht="15" hidden="1" customHeight="1" x14ac:dyDescent="0.25">
      <c r="B1109" s="747" t="s">
        <v>1175</v>
      </c>
      <c r="C1109" s="911" t="s">
        <v>3556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U1109" s="11"/>
    </row>
    <row r="1110" spans="2:21" ht="15" hidden="1" customHeight="1" x14ac:dyDescent="0.25">
      <c r="B1110" s="747" t="s">
        <v>1174</v>
      </c>
      <c r="C1110" s="911" t="s">
        <v>3556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U1110" s="11"/>
    </row>
    <row r="1111" spans="2:21" ht="15" hidden="1" customHeight="1" x14ac:dyDescent="0.25">
      <c r="B1111" s="748" t="s">
        <v>1196</v>
      </c>
      <c r="C1111" s="911" t="s">
        <v>3556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U1111" s="11"/>
    </row>
    <row r="1112" spans="2:21" ht="15" hidden="1" customHeight="1" x14ac:dyDescent="0.25">
      <c r="B1112" s="748" t="s">
        <v>1195</v>
      </c>
      <c r="C1112" s="911" t="s">
        <v>3556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U1112" s="11"/>
    </row>
    <row r="1113" spans="2:21" ht="15" hidden="1" customHeight="1" x14ac:dyDescent="0.25">
      <c r="B1113" s="748" t="s">
        <v>1194</v>
      </c>
      <c r="C1113" s="911" t="s">
        <v>3556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U1113" s="11"/>
    </row>
    <row r="1114" spans="2:21" ht="15" hidden="1" customHeight="1" x14ac:dyDescent="0.25">
      <c r="B1114" s="748" t="s">
        <v>1193</v>
      </c>
      <c r="C1114" s="911" t="s">
        <v>3556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U1114" s="11"/>
    </row>
    <row r="1115" spans="2:21" ht="15" hidden="1" customHeight="1" x14ac:dyDescent="0.25">
      <c r="B1115" s="748" t="s">
        <v>1192</v>
      </c>
      <c r="C1115" s="911" t="s">
        <v>3556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U1115" s="11"/>
    </row>
    <row r="1116" spans="2:21" ht="15" hidden="1" customHeight="1" x14ac:dyDescent="0.25">
      <c r="B1116" s="748" t="s">
        <v>1191</v>
      </c>
      <c r="C1116" s="911" t="s">
        <v>3556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U1116" s="11">
        <f>-350+171</f>
        <v>-179</v>
      </c>
    </row>
    <row r="1117" spans="2:21" ht="15" hidden="1" customHeight="1" x14ac:dyDescent="0.25">
      <c r="B1117" s="748" t="s">
        <v>1191</v>
      </c>
      <c r="C1117" s="911" t="s">
        <v>3556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U1117" s="11"/>
    </row>
    <row r="1118" spans="2:21" ht="15" hidden="1" customHeight="1" x14ac:dyDescent="0.25">
      <c r="B1118" s="748" t="s">
        <v>1190</v>
      </c>
      <c r="C1118" s="911" t="s">
        <v>3556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U1118" s="11"/>
    </row>
    <row r="1119" spans="2:21" ht="15" hidden="1" customHeight="1" x14ac:dyDescent="0.25">
      <c r="B1119" s="748" t="s">
        <v>1189</v>
      </c>
      <c r="C1119" s="911" t="s">
        <v>3556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U1119" s="11"/>
    </row>
    <row r="1120" spans="2:21" ht="15" hidden="1" customHeight="1" x14ac:dyDescent="0.25">
      <c r="B1120" s="748" t="s">
        <v>1189</v>
      </c>
      <c r="C1120" s="911" t="s">
        <v>3556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U1120" s="11"/>
    </row>
    <row r="1121" spans="2:21" ht="15" hidden="1" customHeight="1" x14ac:dyDescent="0.25">
      <c r="B1121" s="748" t="s">
        <v>1188</v>
      </c>
      <c r="C1121" s="911" t="s">
        <v>3556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U1121" s="11"/>
    </row>
    <row r="1122" spans="2:21" ht="15" hidden="1" customHeight="1" x14ac:dyDescent="0.25">
      <c r="B1122" s="748" t="s">
        <v>1187</v>
      </c>
      <c r="C1122" s="911" t="s">
        <v>3556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U1122" s="11"/>
    </row>
    <row r="1123" spans="2:21" ht="15" hidden="1" customHeight="1" x14ac:dyDescent="0.25">
      <c r="B1123" s="748" t="s">
        <v>1186</v>
      </c>
      <c r="C1123" s="911" t="s">
        <v>3556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U1123" s="11"/>
    </row>
    <row r="1124" spans="2:21" ht="15" hidden="1" customHeight="1" x14ac:dyDescent="0.25">
      <c r="B1124" s="748" t="s">
        <v>1186</v>
      </c>
      <c r="C1124" s="911" t="s">
        <v>3556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U1124" s="11"/>
    </row>
    <row r="1125" spans="2:21" ht="15" hidden="1" customHeight="1" x14ac:dyDescent="0.25">
      <c r="B1125" s="748" t="s">
        <v>1185</v>
      </c>
      <c r="C1125" s="911" t="s">
        <v>3556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U1125" s="11"/>
    </row>
    <row r="1126" spans="2:21" ht="15" hidden="1" customHeight="1" x14ac:dyDescent="0.25">
      <c r="B1126" s="748" t="s">
        <v>1184</v>
      </c>
      <c r="C1126" s="911" t="s">
        <v>3556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U1126" s="11"/>
    </row>
    <row r="1127" spans="2:21" ht="15" hidden="1" customHeight="1" x14ac:dyDescent="0.25">
      <c r="B1127" s="748" t="s">
        <v>1183</v>
      </c>
      <c r="C1127" s="911" t="s">
        <v>3556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U1127" s="11"/>
    </row>
    <row r="1128" spans="2:21" ht="15" hidden="1" customHeight="1" x14ac:dyDescent="0.25">
      <c r="B1128" s="748" t="s">
        <v>1182</v>
      </c>
      <c r="C1128" s="911" t="s">
        <v>3556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U1128" s="11"/>
    </row>
    <row r="1129" spans="2:21" ht="15" hidden="1" customHeight="1" x14ac:dyDescent="0.25">
      <c r="B1129" s="749" t="s">
        <v>1253</v>
      </c>
      <c r="C1129" s="911" t="s">
        <v>3556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U1129" s="11"/>
    </row>
    <row r="1130" spans="2:21" ht="15" hidden="1" customHeight="1" x14ac:dyDescent="0.25">
      <c r="B1130" s="749" t="s">
        <v>1252</v>
      </c>
      <c r="C1130" s="911" t="s">
        <v>3556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U1130" s="11"/>
    </row>
    <row r="1131" spans="2:21" ht="15" hidden="1" customHeight="1" x14ac:dyDescent="0.25">
      <c r="B1131" s="749" t="s">
        <v>1251</v>
      </c>
      <c r="C1131" s="911" t="s">
        <v>3556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U1131" s="11"/>
    </row>
    <row r="1132" spans="2:21" ht="15" hidden="1" customHeight="1" x14ac:dyDescent="0.25">
      <c r="B1132" s="749" t="s">
        <v>1250</v>
      </c>
      <c r="C1132" s="911" t="s">
        <v>3556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U1132" s="11"/>
    </row>
    <row r="1133" spans="2:21" ht="15" hidden="1" customHeight="1" x14ac:dyDescent="0.25">
      <c r="B1133" s="749" t="s">
        <v>1249</v>
      </c>
      <c r="C1133" s="911" t="s">
        <v>3556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U1133" s="11"/>
    </row>
    <row r="1134" spans="2:21" ht="15" hidden="1" customHeight="1" x14ac:dyDescent="0.25">
      <c r="B1134" s="749" t="s">
        <v>1248</v>
      </c>
      <c r="C1134" s="911" t="s">
        <v>3556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U1134" s="11">
        <f>300/(8.2-1)*0.955+1</f>
        <v>40.791666666666671</v>
      </c>
    </row>
    <row r="1135" spans="2:21" ht="15" hidden="1" customHeight="1" x14ac:dyDescent="0.25">
      <c r="B1135" s="749" t="s">
        <v>1247</v>
      </c>
      <c r="C1135" s="911" t="s">
        <v>3556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</row>
    <row r="1136" spans="2:21" ht="15" hidden="1" customHeight="1" x14ac:dyDescent="0.25">
      <c r="B1136" s="749" t="s">
        <v>1246</v>
      </c>
      <c r="C1136" s="911" t="s">
        <v>3556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</row>
    <row r="1137" spans="2:19" ht="15" hidden="1" customHeight="1" x14ac:dyDescent="0.25">
      <c r="B1137" s="749" t="s">
        <v>1245</v>
      </c>
      <c r="C1137" s="911" t="s">
        <v>3556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</row>
    <row r="1138" spans="2:19" ht="15" hidden="1" customHeight="1" x14ac:dyDescent="0.25">
      <c r="B1138" s="749" t="s">
        <v>1244</v>
      </c>
      <c r="C1138" s="911" t="s">
        <v>3556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</row>
    <row r="1139" spans="2:19" ht="15" hidden="1" customHeight="1" x14ac:dyDescent="0.25">
      <c r="B1139" s="749" t="s">
        <v>1243</v>
      </c>
      <c r="C1139" s="911" t="s">
        <v>3556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</row>
    <row r="1140" spans="2:19" ht="15" hidden="1" customHeight="1" x14ac:dyDescent="0.25">
      <c r="B1140" s="749" t="s">
        <v>1242</v>
      </c>
      <c r="C1140" s="911" t="s">
        <v>3556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</row>
    <row r="1141" spans="2:19" ht="15" hidden="1" customHeight="1" x14ac:dyDescent="0.25">
      <c r="B1141" s="750" t="s">
        <v>1261</v>
      </c>
      <c r="C1141" s="911" t="s">
        <v>3556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</row>
    <row r="1142" spans="2:19" ht="15" hidden="1" customHeight="1" x14ac:dyDescent="0.25">
      <c r="B1142" s="750" t="s">
        <v>1261</v>
      </c>
      <c r="C1142" s="911" t="s">
        <v>3556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</row>
    <row r="1143" spans="2:19" ht="15" hidden="1" customHeight="1" x14ac:dyDescent="0.25">
      <c r="B1143" s="751" t="s">
        <v>1268</v>
      </c>
      <c r="C1143" s="911" t="s">
        <v>3556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</row>
    <row r="1144" spans="2:19" ht="15" hidden="1" customHeight="1" x14ac:dyDescent="0.25">
      <c r="B1144" s="751" t="s">
        <v>1267</v>
      </c>
      <c r="C1144" s="911" t="s">
        <v>3556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</row>
    <row r="1145" spans="2:19" ht="15" hidden="1" customHeight="1" x14ac:dyDescent="0.25">
      <c r="B1145" s="751" t="s">
        <v>1266</v>
      </c>
      <c r="C1145" s="911" t="s">
        <v>3556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</row>
    <row r="1146" spans="2:19" ht="15" hidden="1" customHeight="1" x14ac:dyDescent="0.25">
      <c r="B1146" s="751" t="s">
        <v>1265</v>
      </c>
      <c r="C1146" s="911" t="s">
        <v>3556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</row>
    <row r="1147" spans="2:19" ht="15" hidden="1" customHeight="1" x14ac:dyDescent="0.25">
      <c r="B1147" s="751" t="s">
        <v>1264</v>
      </c>
      <c r="C1147" s="911" t="s">
        <v>3556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</row>
    <row r="1148" spans="2:19" ht="15" hidden="1" customHeight="1" x14ac:dyDescent="0.25">
      <c r="B1148" s="751" t="s">
        <v>1263</v>
      </c>
      <c r="C1148" s="911" t="s">
        <v>3556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</row>
    <row r="1149" spans="2:19" ht="15" hidden="1" customHeight="1" x14ac:dyDescent="0.25">
      <c r="B1149" s="751" t="s">
        <v>1262</v>
      </c>
      <c r="C1149" s="911" t="s">
        <v>3556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</row>
    <row r="1150" spans="2:19" ht="15" hidden="1" customHeight="1" x14ac:dyDescent="0.25">
      <c r="B1150" s="752" t="s">
        <v>1320</v>
      </c>
      <c r="C1150" s="911" t="s">
        <v>3556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</row>
    <row r="1151" spans="2:19" ht="15" hidden="1" customHeight="1" x14ac:dyDescent="0.25">
      <c r="B1151" s="752" t="s">
        <v>1319</v>
      </c>
      <c r="C1151" s="911" t="s">
        <v>3556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</row>
    <row r="1152" spans="2:19" ht="15" hidden="1" customHeight="1" x14ac:dyDescent="0.25">
      <c r="B1152" s="752" t="s">
        <v>1318</v>
      </c>
      <c r="C1152" s="911" t="s">
        <v>3556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</row>
    <row r="1153" spans="2:19" ht="15" hidden="1" customHeight="1" x14ac:dyDescent="0.25">
      <c r="B1153" s="752" t="s">
        <v>1317</v>
      </c>
      <c r="C1153" s="911" t="s">
        <v>3556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</row>
    <row r="1154" spans="2:19" ht="15" hidden="1" customHeight="1" x14ac:dyDescent="0.25">
      <c r="B1154" s="752" t="s">
        <v>1316</v>
      </c>
      <c r="C1154" s="911" t="s">
        <v>3556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</row>
    <row r="1155" spans="2:19" ht="15" hidden="1" customHeight="1" x14ac:dyDescent="0.25">
      <c r="B1155" s="752" t="s">
        <v>1315</v>
      </c>
      <c r="C1155" s="911" t="s">
        <v>3556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</row>
    <row r="1156" spans="2:19" ht="15" hidden="1" customHeight="1" x14ac:dyDescent="0.25">
      <c r="B1156" s="752" t="s">
        <v>1314</v>
      </c>
      <c r="C1156" s="911" t="s">
        <v>3556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</row>
    <row r="1157" spans="2:19" ht="15" hidden="1" customHeight="1" x14ac:dyDescent="0.25">
      <c r="B1157" s="753" t="s">
        <v>1338</v>
      </c>
      <c r="C1157" s="911" t="s">
        <v>3556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</row>
    <row r="1158" spans="2:19" ht="15" hidden="1" customHeight="1" x14ac:dyDescent="0.25">
      <c r="B1158" s="753" t="s">
        <v>1337</v>
      </c>
      <c r="C1158" s="911" t="s">
        <v>3556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</row>
    <row r="1159" spans="2:19" ht="15" hidden="1" customHeight="1" x14ac:dyDescent="0.25">
      <c r="B1159" s="753" t="s">
        <v>1336</v>
      </c>
      <c r="C1159" s="911" t="s">
        <v>3556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</row>
    <row r="1160" spans="2:19" ht="15" hidden="1" customHeight="1" x14ac:dyDescent="0.25">
      <c r="B1160" s="753" t="s">
        <v>1335</v>
      </c>
      <c r="C1160" s="911" t="s">
        <v>3556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</row>
    <row r="1161" spans="2:19" ht="15" hidden="1" customHeight="1" x14ac:dyDescent="0.25">
      <c r="B1161" s="753" t="s">
        <v>1334</v>
      </c>
      <c r="C1161" s="911" t="s">
        <v>3556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</row>
    <row r="1162" spans="2:19" ht="15" hidden="1" customHeight="1" x14ac:dyDescent="0.25">
      <c r="B1162" s="753" t="s">
        <v>1333</v>
      </c>
      <c r="C1162" s="911" t="s">
        <v>3556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</row>
    <row r="1163" spans="2:19" ht="15" hidden="1" customHeight="1" x14ac:dyDescent="0.25">
      <c r="B1163" s="753" t="s">
        <v>1332</v>
      </c>
      <c r="C1163" s="911" t="s">
        <v>3556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</row>
    <row r="1164" spans="2:19" ht="15" hidden="1" customHeight="1" x14ac:dyDescent="0.25">
      <c r="B1164" s="753" t="s">
        <v>1331</v>
      </c>
      <c r="C1164" s="911" t="s">
        <v>3556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</row>
    <row r="1165" spans="2:19" ht="15" hidden="1" customHeight="1" x14ac:dyDescent="0.25">
      <c r="B1165" s="753" t="s">
        <v>1330</v>
      </c>
      <c r="C1165" s="911" t="s">
        <v>3556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</row>
    <row r="1166" spans="2:19" ht="15" hidden="1" customHeight="1" x14ac:dyDescent="0.25">
      <c r="B1166" s="753" t="s">
        <v>1329</v>
      </c>
      <c r="C1166" s="911" t="s">
        <v>3556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</row>
    <row r="1167" spans="2:19" ht="15" hidden="1" customHeight="1" x14ac:dyDescent="0.25">
      <c r="B1167" s="753" t="s">
        <v>1328</v>
      </c>
      <c r="C1167" s="911" t="s">
        <v>3556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</row>
    <row r="1168" spans="2:19" ht="15" hidden="1" customHeight="1" x14ac:dyDescent="0.25">
      <c r="B1168" s="753" t="s">
        <v>1327</v>
      </c>
      <c r="C1168" s="911" t="s">
        <v>3556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</row>
    <row r="1169" spans="2:19" ht="15" hidden="1" customHeight="1" x14ac:dyDescent="0.25">
      <c r="B1169" s="753" t="s">
        <v>1326</v>
      </c>
      <c r="C1169" s="911" t="s">
        <v>3556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</row>
    <row r="1170" spans="2:19" ht="15" hidden="1" customHeight="1" x14ac:dyDescent="0.25">
      <c r="B1170" s="753" t="s">
        <v>1325</v>
      </c>
      <c r="C1170" s="911" t="s">
        <v>3556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</row>
    <row r="1171" spans="2:19" ht="15" hidden="1" customHeight="1" x14ac:dyDescent="0.25">
      <c r="B1171" s="753" t="s">
        <v>1324</v>
      </c>
      <c r="C1171" s="911" t="s">
        <v>3556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</row>
    <row r="1172" spans="2:19" ht="15" hidden="1" customHeight="1" x14ac:dyDescent="0.25">
      <c r="B1172" s="753" t="s">
        <v>1323</v>
      </c>
      <c r="C1172" s="911" t="s">
        <v>3556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</row>
    <row r="1173" spans="2:19" ht="15" hidden="1" customHeight="1" x14ac:dyDescent="0.25">
      <c r="B1173" s="753" t="s">
        <v>1322</v>
      </c>
      <c r="C1173" s="911" t="s">
        <v>3556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</row>
    <row r="1174" spans="2:19" ht="15" hidden="1" customHeight="1" x14ac:dyDescent="0.25">
      <c r="B1174" s="754" t="s">
        <v>1347</v>
      </c>
      <c r="C1174" s="911" t="s">
        <v>3556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</row>
    <row r="1175" spans="2:19" ht="15" hidden="1" customHeight="1" x14ac:dyDescent="0.25">
      <c r="B1175" s="754" t="s">
        <v>1346</v>
      </c>
      <c r="C1175" s="911" t="s">
        <v>3556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</row>
    <row r="1176" spans="2:19" ht="15" hidden="1" customHeight="1" x14ac:dyDescent="0.25">
      <c r="B1176" s="754" t="s">
        <v>1345</v>
      </c>
      <c r="C1176" s="911" t="s">
        <v>3556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</row>
    <row r="1177" spans="2:19" ht="15" hidden="1" customHeight="1" x14ac:dyDescent="0.25">
      <c r="B1177" s="754" t="s">
        <v>1344</v>
      </c>
      <c r="C1177" s="911" t="s">
        <v>3556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</row>
    <row r="1178" spans="2:19" ht="15" hidden="1" customHeight="1" x14ac:dyDescent="0.25">
      <c r="B1178" s="754" t="s">
        <v>1343</v>
      </c>
      <c r="C1178" s="911" t="s">
        <v>3556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</row>
    <row r="1179" spans="2:19" ht="15" hidden="1" customHeight="1" x14ac:dyDescent="0.25">
      <c r="B1179" s="754" t="s">
        <v>1342</v>
      </c>
      <c r="C1179" s="911" t="s">
        <v>3556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</row>
    <row r="1180" spans="2:19" ht="15" hidden="1" customHeight="1" x14ac:dyDescent="0.25">
      <c r="B1180" s="754" t="s">
        <v>1341</v>
      </c>
      <c r="C1180" s="911" t="s">
        <v>3556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</row>
    <row r="1181" spans="2:19" ht="15" hidden="1" customHeight="1" x14ac:dyDescent="0.25">
      <c r="B1181" s="754" t="s">
        <v>1340</v>
      </c>
      <c r="C1181" s="911" t="s">
        <v>3556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</row>
    <row r="1182" spans="2:19" ht="15" hidden="1" customHeight="1" x14ac:dyDescent="0.25">
      <c r="B1182" s="754" t="s">
        <v>1339</v>
      </c>
      <c r="C1182" s="911" t="s">
        <v>3556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</row>
    <row r="1183" spans="2:19" ht="15" hidden="1" customHeight="1" x14ac:dyDescent="0.25">
      <c r="B1183" s="755" t="s">
        <v>1348</v>
      </c>
      <c r="C1183" s="911" t="s">
        <v>3556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</row>
    <row r="1184" spans="2:19" ht="15" hidden="1" customHeight="1" x14ac:dyDescent="0.25">
      <c r="B1184" s="756" t="s">
        <v>1356</v>
      </c>
      <c r="C1184" s="911" t="s">
        <v>3556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</row>
    <row r="1185" spans="2:21" ht="15" hidden="1" customHeight="1" x14ac:dyDescent="0.25">
      <c r="B1185" s="756" t="s">
        <v>1356</v>
      </c>
      <c r="C1185" s="911" t="s">
        <v>3556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</row>
    <row r="1186" spans="2:21" ht="15" hidden="1" customHeight="1" x14ac:dyDescent="0.25">
      <c r="B1186" s="756" t="s">
        <v>1355</v>
      </c>
      <c r="C1186" s="911" t="s">
        <v>3556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</row>
    <row r="1187" spans="2:21" ht="15" hidden="1" customHeight="1" x14ac:dyDescent="0.25">
      <c r="B1187" s="756" t="s">
        <v>1354</v>
      </c>
      <c r="C1187" s="911" t="s">
        <v>3556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</row>
    <row r="1188" spans="2:21" ht="15" hidden="1" customHeight="1" x14ac:dyDescent="0.25">
      <c r="B1188" s="756" t="s">
        <v>1353</v>
      </c>
      <c r="C1188" s="911" t="s">
        <v>3556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</row>
    <row r="1189" spans="2:21" ht="15" hidden="1" customHeight="1" x14ac:dyDescent="0.25">
      <c r="B1189" s="756" t="s">
        <v>1351</v>
      </c>
      <c r="C1189" s="911" t="s">
        <v>3556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U1189" s="11"/>
    </row>
    <row r="1190" spans="2:21" ht="15" hidden="1" customHeight="1" x14ac:dyDescent="0.25">
      <c r="B1190" s="756" t="s">
        <v>1351</v>
      </c>
      <c r="C1190" s="911" t="s">
        <v>3556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U1190" s="11"/>
    </row>
    <row r="1191" spans="2:21" ht="15" hidden="1" customHeight="1" x14ac:dyDescent="0.25">
      <c r="B1191" s="756" t="s">
        <v>1352</v>
      </c>
      <c r="C1191" s="911" t="s">
        <v>3556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</row>
    <row r="1192" spans="2:21" ht="15" hidden="1" customHeight="1" x14ac:dyDescent="0.25">
      <c r="B1192" s="756" t="s">
        <v>1351</v>
      </c>
      <c r="C1192" s="911" t="s">
        <v>3556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</row>
    <row r="1193" spans="2:21" ht="15" hidden="1" customHeight="1" x14ac:dyDescent="0.25">
      <c r="B1193" s="756" t="s">
        <v>1350</v>
      </c>
      <c r="C1193" s="911" t="s">
        <v>3556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</row>
    <row r="1194" spans="2:21" ht="15" hidden="1" customHeight="1" x14ac:dyDescent="0.25">
      <c r="B1194" s="756" t="s">
        <v>1349</v>
      </c>
      <c r="C1194" s="911" t="s">
        <v>3556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</row>
    <row r="1195" spans="2:21" ht="15" hidden="1" customHeight="1" x14ac:dyDescent="0.25">
      <c r="B1195" s="757" t="s">
        <v>1361</v>
      </c>
      <c r="C1195" s="911" t="s">
        <v>3556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</row>
    <row r="1196" spans="2:21" ht="15" hidden="1" customHeight="1" x14ac:dyDescent="0.25">
      <c r="B1196" s="757" t="s">
        <v>1364</v>
      </c>
      <c r="C1196" s="911" t="s">
        <v>3556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</row>
    <row r="1197" spans="2:21" ht="15" hidden="1" customHeight="1" x14ac:dyDescent="0.25">
      <c r="B1197" s="757" t="s">
        <v>1360</v>
      </c>
      <c r="C1197" s="911" t="s">
        <v>3556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</row>
    <row r="1198" spans="2:21" ht="15" hidden="1" customHeight="1" x14ac:dyDescent="0.25">
      <c r="B1198" s="757" t="s">
        <v>1363</v>
      </c>
      <c r="C1198" s="911" t="s">
        <v>3556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</row>
    <row r="1199" spans="2:21" ht="15" hidden="1" customHeight="1" x14ac:dyDescent="0.25">
      <c r="B1199" s="757" t="s">
        <v>1362</v>
      </c>
      <c r="C1199" s="911" t="s">
        <v>3556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</row>
    <row r="1200" spans="2:21" ht="15" hidden="1" customHeight="1" x14ac:dyDescent="0.25">
      <c r="B1200" s="757" t="s">
        <v>1361</v>
      </c>
      <c r="C1200" s="911" t="s">
        <v>3556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</row>
    <row r="1201" spans="2:19" ht="15" hidden="1" customHeight="1" x14ac:dyDescent="0.25">
      <c r="B1201" s="757" t="s">
        <v>1360</v>
      </c>
      <c r="C1201" s="911" t="s">
        <v>3556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</row>
    <row r="1202" spans="2:19" ht="15" hidden="1" customHeight="1" x14ac:dyDescent="0.25">
      <c r="B1202" s="757" t="s">
        <v>1359</v>
      </c>
      <c r="C1202" s="911" t="s">
        <v>3556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</row>
    <row r="1203" spans="2:19" ht="15" hidden="1" customHeight="1" x14ac:dyDescent="0.25">
      <c r="B1203" s="757" t="s">
        <v>1358</v>
      </c>
      <c r="C1203" s="911" t="s">
        <v>3556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</row>
    <row r="1204" spans="2:19" ht="15" hidden="1" customHeight="1" x14ac:dyDescent="0.25">
      <c r="B1204" s="758" t="s">
        <v>1367</v>
      </c>
      <c r="C1204" s="911" t="s">
        <v>3556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</row>
    <row r="1205" spans="2:19" ht="15" hidden="1" customHeight="1" x14ac:dyDescent="0.25">
      <c r="B1205" s="758" t="s">
        <v>1366</v>
      </c>
      <c r="C1205" s="911" t="s">
        <v>3556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</row>
    <row r="1206" spans="2:19" ht="15" hidden="1" customHeight="1" x14ac:dyDescent="0.25">
      <c r="B1206" s="758" t="s">
        <v>1365</v>
      </c>
      <c r="C1206" s="911" t="s">
        <v>3556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</row>
    <row r="1207" spans="2:19" ht="15" hidden="1" customHeight="1" x14ac:dyDescent="0.25">
      <c r="B1207" s="759" t="s">
        <v>1388</v>
      </c>
      <c r="C1207" s="911" t="s">
        <v>3556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</row>
    <row r="1208" spans="2:19" ht="15" hidden="1" customHeight="1" x14ac:dyDescent="0.25">
      <c r="B1208" s="759" t="s">
        <v>1387</v>
      </c>
      <c r="C1208" s="911" t="s">
        <v>3556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</row>
    <row r="1209" spans="2:19" ht="15" hidden="1" customHeight="1" x14ac:dyDescent="0.25">
      <c r="B1209" s="759" t="s">
        <v>1386</v>
      </c>
      <c r="C1209" s="911" t="s">
        <v>3556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</row>
    <row r="1210" spans="2:19" ht="15" hidden="1" customHeight="1" x14ac:dyDescent="0.25">
      <c r="B1210" s="759" t="s">
        <v>1385</v>
      </c>
      <c r="C1210" s="911" t="s">
        <v>3556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</row>
    <row r="1211" spans="2:19" ht="15" hidden="1" customHeight="1" x14ac:dyDescent="0.25">
      <c r="B1211" s="759" t="s">
        <v>1384</v>
      </c>
      <c r="C1211" s="911" t="s">
        <v>3556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</row>
    <row r="1212" spans="2:19" ht="15" hidden="1" customHeight="1" x14ac:dyDescent="0.25">
      <c r="B1212" s="759" t="s">
        <v>1383</v>
      </c>
      <c r="C1212" s="911" t="s">
        <v>3556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</row>
    <row r="1213" spans="2:19" ht="15" hidden="1" customHeight="1" x14ac:dyDescent="0.25">
      <c r="B1213" s="759" t="s">
        <v>1382</v>
      </c>
      <c r="C1213" s="911" t="s">
        <v>3556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</row>
    <row r="1214" spans="2:19" ht="15" hidden="1" customHeight="1" x14ac:dyDescent="0.25">
      <c r="B1214" s="759" t="s">
        <v>1381</v>
      </c>
      <c r="C1214" s="911" t="s">
        <v>3556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</row>
    <row r="1215" spans="2:19" ht="15" hidden="1" customHeight="1" x14ac:dyDescent="0.25">
      <c r="B1215" s="759" t="s">
        <v>1380</v>
      </c>
      <c r="C1215" s="911" t="s">
        <v>3556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</row>
    <row r="1216" spans="2:19" ht="15" hidden="1" customHeight="1" x14ac:dyDescent="0.25">
      <c r="B1216" s="759" t="s">
        <v>1379</v>
      </c>
      <c r="C1216" s="911" t="s">
        <v>3556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</row>
    <row r="1217" spans="2:19" ht="15" hidden="1" customHeight="1" x14ac:dyDescent="0.25">
      <c r="B1217" s="759" t="s">
        <v>1378</v>
      </c>
      <c r="C1217" s="911" t="s">
        <v>3556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</row>
    <row r="1218" spans="2:19" ht="15" hidden="1" customHeight="1" x14ac:dyDescent="0.25">
      <c r="B1218" s="759" t="s">
        <v>1377</v>
      </c>
      <c r="C1218" s="911" t="s">
        <v>3556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</row>
    <row r="1219" spans="2:19" ht="15" hidden="1" customHeight="1" x14ac:dyDescent="0.25">
      <c r="B1219" s="759" t="s">
        <v>1376</v>
      </c>
      <c r="C1219" s="911" t="s">
        <v>3556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</row>
    <row r="1220" spans="2:19" ht="15" hidden="1" customHeight="1" x14ac:dyDescent="0.25">
      <c r="B1220" s="759" t="s">
        <v>1375</v>
      </c>
      <c r="C1220" s="911" t="s">
        <v>3556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</row>
    <row r="1221" spans="2:19" ht="15" hidden="1" customHeight="1" x14ac:dyDescent="0.25">
      <c r="B1221" s="759" t="s">
        <v>1374</v>
      </c>
      <c r="C1221" s="911" t="s">
        <v>3556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</row>
    <row r="1222" spans="2:19" ht="15" hidden="1" customHeight="1" x14ac:dyDescent="0.25">
      <c r="B1222" s="759" t="s">
        <v>1373</v>
      </c>
      <c r="C1222" s="911" t="s">
        <v>3556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</row>
    <row r="1223" spans="2:19" ht="15" hidden="1" customHeight="1" x14ac:dyDescent="0.25">
      <c r="B1223" s="759" t="s">
        <v>1372</v>
      </c>
      <c r="C1223" s="911" t="s">
        <v>3556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</row>
    <row r="1224" spans="2:19" ht="15" hidden="1" customHeight="1" x14ac:dyDescent="0.25">
      <c r="B1224" s="759" t="s">
        <v>1371</v>
      </c>
      <c r="C1224" s="911" t="s">
        <v>3556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</row>
    <row r="1225" spans="2:19" ht="15" hidden="1" customHeight="1" x14ac:dyDescent="0.25">
      <c r="B1225" s="759" t="s">
        <v>1398</v>
      </c>
      <c r="C1225" s="911" t="s">
        <v>3556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</row>
    <row r="1226" spans="2:19" ht="15" hidden="1" customHeight="1" x14ac:dyDescent="0.25">
      <c r="B1226" s="759" t="s">
        <v>1397</v>
      </c>
      <c r="C1226" s="911" t="s">
        <v>3556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</row>
    <row r="1227" spans="2:19" ht="15" hidden="1" customHeight="1" x14ac:dyDescent="0.25">
      <c r="B1227" s="759" t="s">
        <v>1396</v>
      </c>
      <c r="C1227" s="911" t="s">
        <v>3556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</row>
    <row r="1228" spans="2:19" ht="15" hidden="1" customHeight="1" x14ac:dyDescent="0.25">
      <c r="B1228" s="759" t="s">
        <v>1395</v>
      </c>
      <c r="C1228" s="911" t="s">
        <v>3556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</row>
    <row r="1229" spans="2:19" ht="15" hidden="1" customHeight="1" x14ac:dyDescent="0.25">
      <c r="B1229" s="759" t="s">
        <v>1394</v>
      </c>
      <c r="C1229" s="911" t="s">
        <v>3556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</row>
    <row r="1230" spans="2:19" ht="15" hidden="1" customHeight="1" x14ac:dyDescent="0.25">
      <c r="B1230" s="759" t="s">
        <v>1393</v>
      </c>
      <c r="C1230" s="911" t="s">
        <v>3556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</row>
    <row r="1231" spans="2:19" ht="15" hidden="1" customHeight="1" x14ac:dyDescent="0.25">
      <c r="B1231" s="759" t="s">
        <v>1392</v>
      </c>
      <c r="C1231" s="911" t="s">
        <v>3556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</row>
    <row r="1232" spans="2:19" ht="15" hidden="1" customHeight="1" x14ac:dyDescent="0.25">
      <c r="B1232" s="759" t="s">
        <v>1391</v>
      </c>
      <c r="C1232" s="911" t="s">
        <v>3556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</row>
    <row r="1233" spans="2:19" ht="15" hidden="1" customHeight="1" x14ac:dyDescent="0.25">
      <c r="B1233" s="759" t="s">
        <v>1390</v>
      </c>
      <c r="C1233" s="911" t="s">
        <v>3556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</row>
    <row r="1234" spans="2:19" ht="15" hidden="1" customHeight="1" x14ac:dyDescent="0.25">
      <c r="B1234" s="759" t="s">
        <v>1389</v>
      </c>
      <c r="C1234" s="911" t="s">
        <v>3556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</row>
    <row r="1235" spans="2:19" ht="15" hidden="1" customHeight="1" x14ac:dyDescent="0.25">
      <c r="B1235" s="759" t="s">
        <v>1389</v>
      </c>
      <c r="C1235" s="911" t="s">
        <v>3556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</row>
    <row r="1236" spans="2:19" ht="15" hidden="1" customHeight="1" x14ac:dyDescent="0.25">
      <c r="B1236" s="760" t="s">
        <v>1400</v>
      </c>
      <c r="C1236" s="911" t="s">
        <v>3556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</row>
    <row r="1237" spans="2:19" ht="15" hidden="1" customHeight="1" x14ac:dyDescent="0.25">
      <c r="B1237" s="761" t="s">
        <v>1406</v>
      </c>
      <c r="C1237" s="911" t="s">
        <v>3556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</row>
    <row r="1238" spans="2:19" ht="15" hidden="1" customHeight="1" x14ac:dyDescent="0.25">
      <c r="B1238" s="761" t="s">
        <v>1405</v>
      </c>
      <c r="C1238" s="911" t="s">
        <v>3556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</row>
    <row r="1239" spans="2:19" ht="15" hidden="1" customHeight="1" x14ac:dyDescent="0.25">
      <c r="B1239" s="761" t="s">
        <v>1404</v>
      </c>
      <c r="C1239" s="911" t="s">
        <v>3556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</row>
    <row r="1240" spans="2:19" ht="15" hidden="1" customHeight="1" x14ac:dyDescent="0.25">
      <c r="B1240" s="761" t="s">
        <v>1403</v>
      </c>
      <c r="C1240" s="911" t="s">
        <v>3556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</row>
    <row r="1241" spans="2:19" ht="15" hidden="1" customHeight="1" x14ac:dyDescent="0.25">
      <c r="B1241" s="761" t="s">
        <v>1402</v>
      </c>
      <c r="C1241" s="911" t="s">
        <v>3556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</row>
    <row r="1242" spans="2:19" ht="15" hidden="1" customHeight="1" x14ac:dyDescent="0.25">
      <c r="B1242" s="761" t="s">
        <v>1401</v>
      </c>
      <c r="C1242" s="911" t="s">
        <v>3556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</row>
    <row r="1243" spans="2:19" ht="15" hidden="1" customHeight="1" x14ac:dyDescent="0.25">
      <c r="B1243" s="762" t="s">
        <v>1412</v>
      </c>
      <c r="C1243" s="911" t="s">
        <v>3556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</row>
    <row r="1244" spans="2:19" ht="15" hidden="1" customHeight="1" x14ac:dyDescent="0.25">
      <c r="B1244" s="762" t="s">
        <v>1411</v>
      </c>
      <c r="C1244" s="911" t="s">
        <v>3556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</row>
    <row r="1245" spans="2:19" ht="15" hidden="1" customHeight="1" x14ac:dyDescent="0.25">
      <c r="B1245" s="762" t="s">
        <v>1410</v>
      </c>
      <c r="C1245" s="911" t="s">
        <v>3556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</row>
    <row r="1246" spans="2:19" ht="15" hidden="1" customHeight="1" x14ac:dyDescent="0.25">
      <c r="B1246" s="762" t="s">
        <v>1409</v>
      </c>
      <c r="C1246" s="911" t="s">
        <v>3556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</row>
    <row r="1247" spans="2:19" ht="15" hidden="1" customHeight="1" x14ac:dyDescent="0.25">
      <c r="B1247" s="762" t="s">
        <v>1409</v>
      </c>
      <c r="C1247" s="911" t="s">
        <v>3556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</row>
    <row r="1248" spans="2:19" ht="15" hidden="1" customHeight="1" x14ac:dyDescent="0.25">
      <c r="B1248" s="762" t="s">
        <v>1408</v>
      </c>
      <c r="C1248" s="911" t="s">
        <v>3556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</row>
    <row r="1249" spans="2:19" ht="15" hidden="1" customHeight="1" x14ac:dyDescent="0.25">
      <c r="B1249" s="762" t="s">
        <v>1407</v>
      </c>
      <c r="C1249" s="911" t="s">
        <v>3556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</row>
    <row r="1250" spans="2:19" ht="15" hidden="1" customHeight="1" x14ac:dyDescent="0.25">
      <c r="B1250" s="763" t="s">
        <v>1415</v>
      </c>
      <c r="C1250" s="911" t="s">
        <v>3556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</row>
    <row r="1251" spans="2:19" ht="15" hidden="1" customHeight="1" x14ac:dyDescent="0.25">
      <c r="B1251" s="763" t="s">
        <v>1414</v>
      </c>
      <c r="C1251" s="911" t="s">
        <v>3556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</row>
    <row r="1252" spans="2:19" ht="15" hidden="1" customHeight="1" x14ac:dyDescent="0.25">
      <c r="B1252" s="763" t="s">
        <v>1413</v>
      </c>
      <c r="C1252" s="911" t="s">
        <v>3556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</row>
    <row r="1253" spans="2:19" ht="15" hidden="1" customHeight="1" x14ac:dyDescent="0.25">
      <c r="B1253" s="764" t="s">
        <v>1433</v>
      </c>
      <c r="C1253" s="911" t="s">
        <v>3556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</row>
    <row r="1254" spans="2:19" ht="15" hidden="1" customHeight="1" x14ac:dyDescent="0.25">
      <c r="B1254" s="764" t="s">
        <v>1432</v>
      </c>
      <c r="C1254" s="911" t="s">
        <v>3556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</row>
    <row r="1255" spans="2:19" ht="15" hidden="1" customHeight="1" x14ac:dyDescent="0.25">
      <c r="B1255" s="764" t="s">
        <v>1431</v>
      </c>
      <c r="C1255" s="911" t="s">
        <v>3556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</row>
    <row r="1256" spans="2:19" ht="15" hidden="1" customHeight="1" x14ac:dyDescent="0.25">
      <c r="B1256" s="764" t="s">
        <v>1428</v>
      </c>
      <c r="C1256" s="911" t="s">
        <v>3556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</row>
    <row r="1257" spans="2:19" ht="15" hidden="1" customHeight="1" x14ac:dyDescent="0.25">
      <c r="B1257" s="764" t="s">
        <v>1430</v>
      </c>
      <c r="C1257" s="911" t="s">
        <v>3556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</row>
    <row r="1258" spans="2:19" ht="15" hidden="1" customHeight="1" x14ac:dyDescent="0.25">
      <c r="B1258" s="764" t="s">
        <v>1429</v>
      </c>
      <c r="C1258" s="911" t="s">
        <v>3556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</row>
    <row r="1259" spans="2:19" ht="15" hidden="1" customHeight="1" x14ac:dyDescent="0.25">
      <c r="B1259" s="764" t="s">
        <v>1428</v>
      </c>
      <c r="C1259" s="911" t="s">
        <v>3556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</row>
    <row r="1260" spans="2:19" ht="15" hidden="1" customHeight="1" x14ac:dyDescent="0.25">
      <c r="B1260" s="764" t="s">
        <v>1427</v>
      </c>
      <c r="C1260" s="911" t="s">
        <v>3556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</row>
    <row r="1261" spans="2:19" ht="15" hidden="1" customHeight="1" x14ac:dyDescent="0.25">
      <c r="B1261" s="764" t="s">
        <v>1426</v>
      </c>
      <c r="C1261" s="911" t="s">
        <v>3556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</row>
    <row r="1262" spans="2:19" ht="15" hidden="1" customHeight="1" x14ac:dyDescent="0.25">
      <c r="B1262" s="764" t="s">
        <v>1425</v>
      </c>
      <c r="C1262" s="911" t="s">
        <v>3556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</row>
    <row r="1263" spans="2:19" ht="15" hidden="1" customHeight="1" x14ac:dyDescent="0.25">
      <c r="B1263" s="764" t="s">
        <v>1424</v>
      </c>
      <c r="C1263" s="911" t="s">
        <v>3556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</row>
    <row r="1264" spans="2:19" ht="15" hidden="1" customHeight="1" x14ac:dyDescent="0.25">
      <c r="B1264" s="764" t="s">
        <v>1423</v>
      </c>
      <c r="C1264" s="911" t="s">
        <v>3556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</row>
    <row r="1265" spans="2:19" ht="15" hidden="1" customHeight="1" x14ac:dyDescent="0.25">
      <c r="B1265" s="764" t="s">
        <v>1422</v>
      </c>
      <c r="C1265" s="911" t="s">
        <v>3556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</row>
    <row r="1266" spans="2:19" ht="15" hidden="1" customHeight="1" x14ac:dyDescent="0.25">
      <c r="B1266" s="764" t="s">
        <v>1421</v>
      </c>
      <c r="C1266" s="911" t="s">
        <v>3556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</row>
    <row r="1267" spans="2:19" ht="15" hidden="1" customHeight="1" x14ac:dyDescent="0.25">
      <c r="B1267" s="764" t="s">
        <v>1420</v>
      </c>
      <c r="C1267" s="911" t="s">
        <v>3556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</row>
    <row r="1268" spans="2:19" ht="15" hidden="1" customHeight="1" x14ac:dyDescent="0.25">
      <c r="B1268" s="764" t="s">
        <v>1419</v>
      </c>
      <c r="C1268" s="911" t="s">
        <v>3556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</row>
    <row r="1269" spans="2:19" ht="15" hidden="1" customHeight="1" x14ac:dyDescent="0.25">
      <c r="B1269" s="764" t="s">
        <v>1419</v>
      </c>
      <c r="C1269" s="911" t="s">
        <v>3556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</row>
    <row r="1270" spans="2:19" ht="15" hidden="1" customHeight="1" x14ac:dyDescent="0.25">
      <c r="B1270" s="764" t="s">
        <v>1418</v>
      </c>
      <c r="C1270" s="911" t="s">
        <v>3556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</row>
    <row r="1271" spans="2:19" ht="15" hidden="1" customHeight="1" x14ac:dyDescent="0.25">
      <c r="B1271" s="764" t="s">
        <v>1417</v>
      </c>
      <c r="C1271" s="911" t="s">
        <v>3556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</row>
    <row r="1272" spans="2:19" ht="15" hidden="1" customHeight="1" x14ac:dyDescent="0.25">
      <c r="B1272" s="764" t="s">
        <v>1416</v>
      </c>
      <c r="C1272" s="911" t="s">
        <v>3556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</row>
    <row r="1273" spans="2:19" ht="15" hidden="1" customHeight="1" x14ac:dyDescent="0.25">
      <c r="B1273" s="765" t="s">
        <v>1445</v>
      </c>
      <c r="C1273" s="911" t="s">
        <v>3556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</row>
    <row r="1274" spans="2:19" ht="15" hidden="1" customHeight="1" x14ac:dyDescent="0.25">
      <c r="B1274" s="765" t="s">
        <v>1446</v>
      </c>
      <c r="C1274" s="911" t="s">
        <v>3556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</row>
    <row r="1275" spans="2:19" ht="15" hidden="1" customHeight="1" x14ac:dyDescent="0.25">
      <c r="B1275" s="765" t="s">
        <v>1445</v>
      </c>
      <c r="C1275" s="911" t="s">
        <v>3556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</row>
    <row r="1276" spans="2:19" ht="15" hidden="1" customHeight="1" x14ac:dyDescent="0.25">
      <c r="B1276" s="765" t="s">
        <v>1444</v>
      </c>
      <c r="C1276" s="911" t="s">
        <v>3556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</row>
    <row r="1277" spans="2:19" ht="15" hidden="1" customHeight="1" x14ac:dyDescent="0.25">
      <c r="B1277" s="765" t="s">
        <v>1443</v>
      </c>
      <c r="C1277" s="911" t="s">
        <v>3556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</row>
    <row r="1278" spans="2:19" ht="15" hidden="1" customHeight="1" x14ac:dyDescent="0.25">
      <c r="B1278" s="765" t="s">
        <v>1443</v>
      </c>
      <c r="C1278" s="911" t="s">
        <v>3556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</row>
    <row r="1279" spans="2:19" ht="15" hidden="1" customHeight="1" x14ac:dyDescent="0.25">
      <c r="B1279" s="765" t="s">
        <v>1442</v>
      </c>
      <c r="C1279" s="911" t="s">
        <v>3556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</row>
    <row r="1280" spans="2:19" ht="15" hidden="1" customHeight="1" x14ac:dyDescent="0.25">
      <c r="B1280" s="765" t="s">
        <v>1441</v>
      </c>
      <c r="C1280" s="911" t="s">
        <v>3556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</row>
    <row r="1281" spans="2:19" ht="15" hidden="1" customHeight="1" x14ac:dyDescent="0.25">
      <c r="B1281" s="765" t="s">
        <v>1440</v>
      </c>
      <c r="C1281" s="911" t="s">
        <v>3556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</row>
    <row r="1282" spans="2:19" ht="15" hidden="1" customHeight="1" x14ac:dyDescent="0.25">
      <c r="B1282" s="765" t="s">
        <v>1439</v>
      </c>
      <c r="C1282" s="911" t="s">
        <v>3556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</row>
    <row r="1283" spans="2:19" ht="15" hidden="1" customHeight="1" x14ac:dyDescent="0.25">
      <c r="B1283" s="765" t="s">
        <v>1438</v>
      </c>
      <c r="C1283" s="911" t="s">
        <v>3556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</row>
    <row r="1284" spans="2:19" ht="15" hidden="1" customHeight="1" x14ac:dyDescent="0.25">
      <c r="B1284" s="765" t="s">
        <v>1437</v>
      </c>
      <c r="C1284" s="911" t="s">
        <v>3556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</row>
    <row r="1285" spans="2:19" ht="15" hidden="1" customHeight="1" x14ac:dyDescent="0.25">
      <c r="B1285" s="765" t="s">
        <v>1436</v>
      </c>
      <c r="C1285" s="911" t="s">
        <v>3556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</row>
    <row r="1286" spans="2:19" ht="15" hidden="1" customHeight="1" x14ac:dyDescent="0.25">
      <c r="B1286" s="765" t="s">
        <v>1435</v>
      </c>
      <c r="C1286" s="911" t="s">
        <v>3556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</row>
    <row r="1287" spans="2:19" ht="15" hidden="1" customHeight="1" x14ac:dyDescent="0.25">
      <c r="B1287" s="765" t="s">
        <v>1434</v>
      </c>
      <c r="C1287" s="911" t="s">
        <v>3556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</row>
    <row r="1288" spans="2:19" ht="15" hidden="1" customHeight="1" x14ac:dyDescent="0.25">
      <c r="B1288" s="766" t="s">
        <v>1456</v>
      </c>
      <c r="C1288" s="911" t="s">
        <v>3556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</row>
    <row r="1289" spans="2:19" ht="15" hidden="1" customHeight="1" x14ac:dyDescent="0.25">
      <c r="B1289" s="766" t="s">
        <v>1455</v>
      </c>
      <c r="C1289" s="911" t="s">
        <v>3556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</row>
    <row r="1290" spans="2:19" ht="15" hidden="1" customHeight="1" x14ac:dyDescent="0.25">
      <c r="B1290" s="766" t="s">
        <v>1454</v>
      </c>
      <c r="C1290" s="911" t="s">
        <v>3556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</row>
    <row r="1291" spans="2:19" ht="15" hidden="1" customHeight="1" x14ac:dyDescent="0.25">
      <c r="B1291" s="766" t="s">
        <v>1453</v>
      </c>
      <c r="C1291" s="911" t="s">
        <v>3556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</row>
    <row r="1292" spans="2:19" ht="15" hidden="1" customHeight="1" x14ac:dyDescent="0.25">
      <c r="B1292" s="766" t="s">
        <v>1452</v>
      </c>
      <c r="C1292" s="911" t="s">
        <v>3556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</row>
    <row r="1293" spans="2:19" ht="15" hidden="1" customHeight="1" x14ac:dyDescent="0.25">
      <c r="B1293" s="766" t="s">
        <v>1452</v>
      </c>
      <c r="C1293" s="911" t="s">
        <v>3556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</row>
    <row r="1294" spans="2:19" ht="15" hidden="1" customHeight="1" x14ac:dyDescent="0.25">
      <c r="B1294" s="767" t="s">
        <v>1487</v>
      </c>
      <c r="C1294" s="911" t="s">
        <v>3556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</row>
    <row r="1295" spans="2:19" ht="15" hidden="1" customHeight="1" x14ac:dyDescent="0.25">
      <c r="B1295" s="767" t="s">
        <v>1486</v>
      </c>
      <c r="C1295" s="911" t="s">
        <v>3556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</row>
    <row r="1296" spans="2:19" ht="15" hidden="1" customHeight="1" x14ac:dyDescent="0.25">
      <c r="B1296" s="767" t="s">
        <v>1485</v>
      </c>
      <c r="C1296" s="911" t="s">
        <v>3556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</row>
    <row r="1297" spans="2:19" ht="15" hidden="1" customHeight="1" x14ac:dyDescent="0.25">
      <c r="B1297" s="767" t="s">
        <v>1484</v>
      </c>
      <c r="C1297" s="911" t="s">
        <v>3556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</row>
    <row r="1298" spans="2:19" ht="15" hidden="1" customHeight="1" x14ac:dyDescent="0.25">
      <c r="B1298" s="767" t="s">
        <v>1483</v>
      </c>
      <c r="C1298" s="911" t="s">
        <v>3556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</row>
    <row r="1299" spans="2:19" ht="15" hidden="1" customHeight="1" x14ac:dyDescent="0.25">
      <c r="B1299" s="767" t="s">
        <v>1482</v>
      </c>
      <c r="C1299" s="911" t="s">
        <v>3556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</row>
    <row r="1300" spans="2:19" ht="15" hidden="1" customHeight="1" x14ac:dyDescent="0.25">
      <c r="B1300" s="767" t="s">
        <v>1481</v>
      </c>
      <c r="C1300" s="911" t="s">
        <v>3556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</row>
    <row r="1301" spans="2:19" ht="15" hidden="1" customHeight="1" x14ac:dyDescent="0.25">
      <c r="B1301" s="767" t="s">
        <v>1480</v>
      </c>
      <c r="C1301" s="911" t="s">
        <v>3556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</row>
    <row r="1302" spans="2:19" ht="15" hidden="1" customHeight="1" x14ac:dyDescent="0.25">
      <c r="B1302" s="767" t="s">
        <v>1479</v>
      </c>
      <c r="C1302" s="911" t="s">
        <v>3556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</row>
    <row r="1303" spans="2:19" ht="15" hidden="1" customHeight="1" x14ac:dyDescent="0.25">
      <c r="B1303" s="767" t="s">
        <v>1478</v>
      </c>
      <c r="C1303" s="911" t="s">
        <v>3556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</row>
    <row r="1304" spans="2:19" ht="15" hidden="1" customHeight="1" x14ac:dyDescent="0.25">
      <c r="B1304" s="767" t="s">
        <v>1477</v>
      </c>
      <c r="C1304" s="911" t="s">
        <v>3556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</row>
    <row r="1305" spans="2:19" ht="15" hidden="1" customHeight="1" x14ac:dyDescent="0.25">
      <c r="B1305" s="767" t="s">
        <v>1476</v>
      </c>
      <c r="C1305" s="911" t="s">
        <v>3556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</row>
    <row r="1306" spans="2:19" ht="15" hidden="1" customHeight="1" x14ac:dyDescent="0.25">
      <c r="B1306" s="767" t="s">
        <v>1475</v>
      </c>
      <c r="C1306" s="911" t="s">
        <v>3556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</row>
    <row r="1307" spans="2:19" ht="15" hidden="1" customHeight="1" x14ac:dyDescent="0.25">
      <c r="B1307" s="767" t="s">
        <v>1474</v>
      </c>
      <c r="C1307" s="911" t="s">
        <v>3556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</row>
    <row r="1308" spans="2:19" ht="15" hidden="1" customHeight="1" x14ac:dyDescent="0.25">
      <c r="B1308" s="767" t="s">
        <v>1473</v>
      </c>
      <c r="C1308" s="911" t="s">
        <v>3556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</row>
    <row r="1309" spans="2:19" ht="15" hidden="1" customHeight="1" x14ac:dyDescent="0.25">
      <c r="B1309" s="767" t="s">
        <v>1472</v>
      </c>
      <c r="C1309" s="911" t="s">
        <v>3556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</row>
    <row r="1310" spans="2:19" ht="15" hidden="1" customHeight="1" x14ac:dyDescent="0.25">
      <c r="B1310" s="767" t="s">
        <v>1471</v>
      </c>
      <c r="C1310" s="911" t="s">
        <v>3556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</row>
    <row r="1311" spans="2:19" ht="15" hidden="1" customHeight="1" x14ac:dyDescent="0.25">
      <c r="B1311" s="767" t="s">
        <v>1470</v>
      </c>
      <c r="C1311" s="911" t="s">
        <v>3556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</row>
    <row r="1312" spans="2:19" ht="15" hidden="1" customHeight="1" x14ac:dyDescent="0.25">
      <c r="B1312" s="767" t="s">
        <v>1469</v>
      </c>
      <c r="C1312" s="911" t="s">
        <v>3556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</row>
    <row r="1313" spans="2:19" ht="15" hidden="1" customHeight="1" x14ac:dyDescent="0.25">
      <c r="B1313" s="767" t="s">
        <v>1468</v>
      </c>
      <c r="C1313" s="911" t="s">
        <v>3556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</row>
    <row r="1314" spans="2:19" ht="15" hidden="1" customHeight="1" x14ac:dyDescent="0.25">
      <c r="B1314" s="767" t="s">
        <v>1467</v>
      </c>
      <c r="C1314" s="911" t="s">
        <v>3556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</row>
    <row r="1315" spans="2:19" ht="15" hidden="1" customHeight="1" x14ac:dyDescent="0.25">
      <c r="B1315" s="767" t="s">
        <v>1466</v>
      </c>
      <c r="C1315" s="911" t="s">
        <v>3556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</row>
    <row r="1316" spans="2:19" ht="15" hidden="1" customHeight="1" x14ac:dyDescent="0.25">
      <c r="B1316" s="767" t="s">
        <v>1465</v>
      </c>
      <c r="C1316" s="911" t="s">
        <v>3556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</row>
    <row r="1317" spans="2:19" ht="15" hidden="1" customHeight="1" x14ac:dyDescent="0.25">
      <c r="B1317" s="767" t="s">
        <v>1464</v>
      </c>
      <c r="C1317" s="911" t="s">
        <v>3556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</row>
    <row r="1318" spans="2:19" ht="15" hidden="1" customHeight="1" x14ac:dyDescent="0.25">
      <c r="B1318" s="767" t="s">
        <v>1463</v>
      </c>
      <c r="C1318" s="911" t="s">
        <v>3556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</row>
    <row r="1319" spans="2:19" ht="15" hidden="1" customHeight="1" x14ac:dyDescent="0.25">
      <c r="B1319" s="767" t="s">
        <v>1462</v>
      </c>
      <c r="C1319" s="911" t="s">
        <v>3556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</row>
    <row r="1320" spans="2:19" ht="15" hidden="1" customHeight="1" x14ac:dyDescent="0.25">
      <c r="B1320" s="767" t="s">
        <v>1461</v>
      </c>
      <c r="C1320" s="911" t="s">
        <v>3556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</row>
    <row r="1321" spans="2:19" ht="15" hidden="1" customHeight="1" x14ac:dyDescent="0.25">
      <c r="B1321" s="767" t="s">
        <v>1460</v>
      </c>
      <c r="C1321" s="911" t="s">
        <v>3556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</row>
    <row r="1322" spans="2:19" ht="15" hidden="1" customHeight="1" x14ac:dyDescent="0.25">
      <c r="B1322" s="767" t="s">
        <v>1459</v>
      </c>
      <c r="C1322" s="911" t="s">
        <v>3556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</row>
    <row r="1323" spans="2:19" ht="15" hidden="1" customHeight="1" x14ac:dyDescent="0.25">
      <c r="B1323" s="767" t="s">
        <v>1458</v>
      </c>
      <c r="C1323" s="911" t="s">
        <v>3556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</row>
    <row r="1324" spans="2:19" ht="15" hidden="1" customHeight="1" x14ac:dyDescent="0.25">
      <c r="B1324" s="767" t="s">
        <v>1457</v>
      </c>
      <c r="C1324" s="911" t="s">
        <v>3556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</row>
    <row r="1325" spans="2:19" ht="15" hidden="1" customHeight="1" x14ac:dyDescent="0.25">
      <c r="B1325" s="768" t="s">
        <v>1495</v>
      </c>
      <c r="C1325" s="911" t="s">
        <v>3556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</row>
    <row r="1326" spans="2:19" ht="15" hidden="1" customHeight="1" x14ac:dyDescent="0.25">
      <c r="B1326" s="768" t="s">
        <v>1494</v>
      </c>
      <c r="C1326" s="911" t="s">
        <v>3556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</row>
    <row r="1327" spans="2:19" ht="15" hidden="1" customHeight="1" x14ac:dyDescent="0.25">
      <c r="B1327" s="768" t="s">
        <v>1493</v>
      </c>
      <c r="C1327" s="911" t="s">
        <v>3556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</row>
    <row r="1328" spans="2:19" ht="15" hidden="1" customHeight="1" x14ac:dyDescent="0.25">
      <c r="B1328" s="768" t="s">
        <v>1492</v>
      </c>
      <c r="C1328" s="911" t="s">
        <v>3556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</row>
    <row r="1329" spans="2:19" ht="15" hidden="1" customHeight="1" x14ac:dyDescent="0.25">
      <c r="B1329" s="768" t="s">
        <v>1491</v>
      </c>
      <c r="C1329" s="911" t="s">
        <v>3556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</row>
    <row r="1330" spans="2:19" ht="15" hidden="1" customHeight="1" x14ac:dyDescent="0.25">
      <c r="B1330" s="768" t="s">
        <v>1490</v>
      </c>
      <c r="C1330" s="911" t="s">
        <v>3556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</row>
    <row r="1331" spans="2:19" ht="15" hidden="1" customHeight="1" x14ac:dyDescent="0.25">
      <c r="B1331" s="768" t="s">
        <v>1489</v>
      </c>
      <c r="C1331" s="911" t="s">
        <v>3556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</row>
    <row r="1332" spans="2:19" ht="15" hidden="1" customHeight="1" x14ac:dyDescent="0.25">
      <c r="B1332" s="769" t="s">
        <v>1509</v>
      </c>
      <c r="C1332" s="911" t="s">
        <v>3556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</row>
    <row r="1333" spans="2:19" ht="15" hidden="1" customHeight="1" x14ac:dyDescent="0.25">
      <c r="B1333" s="769" t="s">
        <v>1508</v>
      </c>
      <c r="C1333" s="911" t="s">
        <v>3556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</row>
    <row r="1334" spans="2:19" ht="15" hidden="1" customHeight="1" x14ac:dyDescent="0.25">
      <c r="B1334" s="769" t="s">
        <v>1507</v>
      </c>
      <c r="C1334" s="911" t="s">
        <v>3556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</row>
    <row r="1335" spans="2:19" ht="15" hidden="1" customHeight="1" x14ac:dyDescent="0.25">
      <c r="B1335" s="769" t="s">
        <v>1506</v>
      </c>
      <c r="C1335" s="911" t="s">
        <v>3556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</row>
    <row r="1336" spans="2:19" ht="15" hidden="1" customHeight="1" x14ac:dyDescent="0.25">
      <c r="B1336" s="769" t="s">
        <v>1505</v>
      </c>
      <c r="C1336" s="911" t="s">
        <v>3556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</row>
    <row r="1337" spans="2:19" ht="15" hidden="1" customHeight="1" x14ac:dyDescent="0.25">
      <c r="B1337" s="769" t="s">
        <v>1504</v>
      </c>
      <c r="C1337" s="911" t="s">
        <v>3556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</row>
    <row r="1338" spans="2:19" ht="15" hidden="1" customHeight="1" x14ac:dyDescent="0.25">
      <c r="B1338" s="769" t="s">
        <v>1503</v>
      </c>
      <c r="C1338" s="911" t="s">
        <v>3556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</row>
    <row r="1339" spans="2:19" ht="15" hidden="1" customHeight="1" x14ac:dyDescent="0.25">
      <c r="B1339" s="769" t="s">
        <v>1502</v>
      </c>
      <c r="C1339" s="911" t="s">
        <v>3556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</row>
    <row r="1340" spans="2:19" ht="15" hidden="1" customHeight="1" x14ac:dyDescent="0.25">
      <c r="B1340" s="769" t="s">
        <v>1501</v>
      </c>
      <c r="C1340" s="911" t="s">
        <v>3556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</row>
    <row r="1341" spans="2:19" ht="15" hidden="1" customHeight="1" x14ac:dyDescent="0.25">
      <c r="B1341" s="769" t="s">
        <v>1500</v>
      </c>
      <c r="C1341" s="911" t="s">
        <v>3556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</row>
    <row r="1342" spans="2:19" ht="15" hidden="1" customHeight="1" x14ac:dyDescent="0.25">
      <c r="B1342" s="769" t="s">
        <v>1499</v>
      </c>
      <c r="C1342" s="911" t="s">
        <v>3556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</row>
    <row r="1343" spans="2:19" ht="15" hidden="1" customHeight="1" x14ac:dyDescent="0.25">
      <c r="B1343" s="769" t="s">
        <v>1498</v>
      </c>
      <c r="C1343" s="911" t="s">
        <v>3556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</row>
    <row r="1344" spans="2:19" ht="15" hidden="1" customHeight="1" x14ac:dyDescent="0.25">
      <c r="B1344" s="770" t="s">
        <v>1512</v>
      </c>
      <c r="C1344" s="911" t="s">
        <v>3556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</row>
    <row r="1345" spans="2:19" ht="15" hidden="1" customHeight="1" x14ac:dyDescent="0.25">
      <c r="B1345" s="771" t="s">
        <v>1521</v>
      </c>
      <c r="C1345" s="911" t="s">
        <v>3556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</row>
    <row r="1346" spans="2:19" ht="15" hidden="1" customHeight="1" x14ac:dyDescent="0.25">
      <c r="B1346" s="771" t="s">
        <v>1520</v>
      </c>
      <c r="C1346" s="911" t="s">
        <v>3556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</row>
    <row r="1347" spans="2:19" ht="15" hidden="1" customHeight="1" x14ac:dyDescent="0.25">
      <c r="B1347" s="771" t="s">
        <v>1520</v>
      </c>
      <c r="C1347" s="911" t="s">
        <v>3556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</row>
    <row r="1348" spans="2:19" ht="15" hidden="1" customHeight="1" x14ac:dyDescent="0.25">
      <c r="B1348" s="771" t="s">
        <v>1519</v>
      </c>
      <c r="C1348" s="911" t="s">
        <v>3556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</row>
    <row r="1349" spans="2:19" ht="15" hidden="1" customHeight="1" x14ac:dyDescent="0.25">
      <c r="B1349" s="771" t="s">
        <v>1518</v>
      </c>
      <c r="C1349" s="911" t="s">
        <v>3556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</row>
    <row r="1350" spans="2:19" ht="15" hidden="1" customHeight="1" x14ac:dyDescent="0.25">
      <c r="B1350" s="771" t="s">
        <v>1518</v>
      </c>
      <c r="C1350" s="911" t="s">
        <v>3556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</row>
    <row r="1351" spans="2:19" ht="15" hidden="1" customHeight="1" x14ac:dyDescent="0.25">
      <c r="B1351" s="771" t="s">
        <v>1517</v>
      </c>
      <c r="C1351" s="911" t="s">
        <v>3556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</row>
    <row r="1352" spans="2:19" ht="15" hidden="1" customHeight="1" x14ac:dyDescent="0.25">
      <c r="B1352" s="771" t="s">
        <v>1517</v>
      </c>
      <c r="C1352" s="911" t="s">
        <v>3556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</row>
    <row r="1353" spans="2:19" ht="15" hidden="1" customHeight="1" x14ac:dyDescent="0.25">
      <c r="B1353" s="771" t="s">
        <v>1516</v>
      </c>
      <c r="C1353" s="911" t="s">
        <v>3556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</row>
    <row r="1354" spans="2:19" ht="15" hidden="1" customHeight="1" x14ac:dyDescent="0.25">
      <c r="B1354" s="771" t="s">
        <v>1515</v>
      </c>
      <c r="C1354" s="911" t="s">
        <v>3556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</row>
    <row r="1355" spans="2:19" ht="15" hidden="1" customHeight="1" x14ac:dyDescent="0.25">
      <c r="B1355" s="771" t="s">
        <v>1514</v>
      </c>
      <c r="C1355" s="911" t="s">
        <v>3556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</row>
    <row r="1356" spans="2:19" ht="15" hidden="1" customHeight="1" x14ac:dyDescent="0.25">
      <c r="B1356" s="772" t="s">
        <v>1537</v>
      </c>
      <c r="C1356" s="911" t="s">
        <v>3556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</row>
    <row r="1357" spans="2:19" ht="15" hidden="1" customHeight="1" x14ac:dyDescent="0.25">
      <c r="B1357" s="772" t="s">
        <v>1536</v>
      </c>
      <c r="C1357" s="911" t="s">
        <v>3556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</row>
    <row r="1358" spans="2:19" ht="15" hidden="1" customHeight="1" x14ac:dyDescent="0.25">
      <c r="B1358" s="772" t="s">
        <v>1535</v>
      </c>
      <c r="C1358" s="911" t="s">
        <v>3556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</row>
    <row r="1359" spans="2:19" ht="15" hidden="1" customHeight="1" x14ac:dyDescent="0.25">
      <c r="B1359" s="772" t="s">
        <v>1534</v>
      </c>
      <c r="C1359" s="911" t="s">
        <v>3556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</row>
    <row r="1360" spans="2:19" ht="15" hidden="1" customHeight="1" x14ac:dyDescent="0.25">
      <c r="B1360" s="772" t="s">
        <v>1533</v>
      </c>
      <c r="C1360" s="911" t="s">
        <v>3556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</row>
    <row r="1361" spans="2:19" ht="15" hidden="1" customHeight="1" x14ac:dyDescent="0.25">
      <c r="B1361" s="772" t="s">
        <v>1532</v>
      </c>
      <c r="C1361" s="911" t="s">
        <v>3556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</row>
    <row r="1362" spans="2:19" ht="15" hidden="1" customHeight="1" x14ac:dyDescent="0.25">
      <c r="B1362" s="772" t="s">
        <v>1531</v>
      </c>
      <c r="C1362" s="911" t="s">
        <v>3556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</row>
    <row r="1363" spans="2:19" ht="15" hidden="1" customHeight="1" x14ac:dyDescent="0.25">
      <c r="B1363" s="772" t="s">
        <v>1530</v>
      </c>
      <c r="C1363" s="911" t="s">
        <v>3556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</row>
    <row r="1364" spans="2:19" ht="15" hidden="1" customHeight="1" x14ac:dyDescent="0.25">
      <c r="B1364" s="772" t="s">
        <v>1529</v>
      </c>
      <c r="C1364" s="911" t="s">
        <v>3556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</row>
    <row r="1365" spans="2:19" ht="15" hidden="1" customHeight="1" x14ac:dyDescent="0.25">
      <c r="B1365" s="772" t="s">
        <v>1528</v>
      </c>
      <c r="C1365" s="911" t="s">
        <v>3556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</row>
    <row r="1366" spans="2:19" ht="15" hidden="1" customHeight="1" x14ac:dyDescent="0.25">
      <c r="B1366" s="772" t="s">
        <v>1527</v>
      </c>
      <c r="C1366" s="911" t="s">
        <v>3556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</row>
    <row r="1367" spans="2:19" ht="15" hidden="1" customHeight="1" x14ac:dyDescent="0.25">
      <c r="B1367" s="772" t="s">
        <v>1526</v>
      </c>
      <c r="C1367" s="911" t="s">
        <v>3556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</row>
    <row r="1368" spans="2:19" ht="15" hidden="1" customHeight="1" x14ac:dyDescent="0.25">
      <c r="B1368" s="772" t="s">
        <v>1525</v>
      </c>
      <c r="C1368" s="911" t="s">
        <v>3556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</row>
    <row r="1369" spans="2:19" ht="15" hidden="1" customHeight="1" x14ac:dyDescent="0.25">
      <c r="B1369" s="772" t="s">
        <v>1524</v>
      </c>
      <c r="C1369" s="911" t="s">
        <v>3556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</row>
    <row r="1370" spans="2:19" ht="15" hidden="1" customHeight="1" x14ac:dyDescent="0.25">
      <c r="B1370" s="772" t="s">
        <v>1523</v>
      </c>
      <c r="C1370" s="911" t="s">
        <v>3556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</row>
    <row r="1371" spans="2:19" ht="15" hidden="1" customHeight="1" x14ac:dyDescent="0.25">
      <c r="B1371" s="773" t="s">
        <v>1548</v>
      </c>
      <c r="C1371" s="911" t="s">
        <v>3556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</row>
    <row r="1372" spans="2:19" ht="15" hidden="1" customHeight="1" x14ac:dyDescent="0.25">
      <c r="B1372" s="773" t="s">
        <v>1547</v>
      </c>
      <c r="C1372" s="911" t="s">
        <v>3556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</row>
    <row r="1373" spans="2:19" ht="15" hidden="1" customHeight="1" x14ac:dyDescent="0.25">
      <c r="B1373" s="773" t="s">
        <v>1546</v>
      </c>
      <c r="C1373" s="911" t="s">
        <v>3556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</row>
    <row r="1374" spans="2:19" ht="15" hidden="1" customHeight="1" x14ac:dyDescent="0.25">
      <c r="B1374" s="773" t="s">
        <v>1545</v>
      </c>
      <c r="C1374" s="911" t="s">
        <v>3556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</row>
    <row r="1375" spans="2:19" ht="15" hidden="1" customHeight="1" x14ac:dyDescent="0.25">
      <c r="B1375" s="773" t="s">
        <v>1544</v>
      </c>
      <c r="C1375" s="911" t="s">
        <v>3556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</row>
    <row r="1376" spans="2:19" ht="15" hidden="1" customHeight="1" x14ac:dyDescent="0.25">
      <c r="B1376" s="773" t="s">
        <v>1543</v>
      </c>
      <c r="C1376" s="911" t="s">
        <v>3556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</row>
    <row r="1377" spans="2:19" ht="15" hidden="1" customHeight="1" x14ac:dyDescent="0.25">
      <c r="B1377" s="773" t="s">
        <v>1542</v>
      </c>
      <c r="C1377" s="911" t="s">
        <v>3556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</row>
    <row r="1378" spans="2:19" ht="15" hidden="1" customHeight="1" x14ac:dyDescent="0.25">
      <c r="B1378" s="773" t="s">
        <v>1541</v>
      </c>
      <c r="C1378" s="911" t="s">
        <v>3556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</row>
    <row r="1379" spans="2:19" ht="15" hidden="1" customHeight="1" x14ac:dyDescent="0.25">
      <c r="B1379" s="773" t="s">
        <v>1540</v>
      </c>
      <c r="C1379" s="911" t="s">
        <v>3556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</row>
    <row r="1380" spans="2:19" ht="15" hidden="1" customHeight="1" x14ac:dyDescent="0.25">
      <c r="B1380" s="773" t="s">
        <v>1539</v>
      </c>
      <c r="C1380" s="911" t="s">
        <v>3556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</row>
    <row r="1381" spans="2:19" ht="15" hidden="1" customHeight="1" x14ac:dyDescent="0.25">
      <c r="B1381" s="773" t="s">
        <v>1538</v>
      </c>
      <c r="C1381" s="911" t="s">
        <v>3556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</row>
    <row r="1382" spans="2:19" ht="15" hidden="1" customHeight="1" x14ac:dyDescent="0.25">
      <c r="B1382" s="774" t="s">
        <v>1554</v>
      </c>
      <c r="C1382" s="911" t="s">
        <v>3556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</row>
    <row r="1383" spans="2:19" ht="15" hidden="1" customHeight="1" x14ac:dyDescent="0.25">
      <c r="B1383" s="774" t="s">
        <v>1553</v>
      </c>
      <c r="C1383" s="911" t="s">
        <v>3556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</row>
    <row r="1384" spans="2:19" ht="15" hidden="1" customHeight="1" x14ac:dyDescent="0.25">
      <c r="B1384" s="774" t="s">
        <v>1552</v>
      </c>
      <c r="C1384" s="911" t="s">
        <v>3556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</row>
    <row r="1385" spans="2:19" ht="15" hidden="1" customHeight="1" x14ac:dyDescent="0.25">
      <c r="B1385" s="775" t="s">
        <v>1557</v>
      </c>
      <c r="C1385" s="911" t="s">
        <v>3556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</row>
    <row r="1386" spans="2:19" ht="15" hidden="1" customHeight="1" x14ac:dyDescent="0.25">
      <c r="B1386" s="775" t="s">
        <v>1556</v>
      </c>
      <c r="C1386" s="911" t="s">
        <v>3556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</row>
    <row r="1387" spans="2:19" ht="15" hidden="1" customHeight="1" x14ac:dyDescent="0.25">
      <c r="B1387" s="776" t="s">
        <v>1577</v>
      </c>
      <c r="C1387" s="911" t="s">
        <v>3556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</row>
    <row r="1388" spans="2:19" ht="15" hidden="1" customHeight="1" x14ac:dyDescent="0.25">
      <c r="B1388" s="776" t="s">
        <v>1576</v>
      </c>
      <c r="C1388" s="911" t="s">
        <v>3556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</row>
    <row r="1389" spans="2:19" ht="15" hidden="1" customHeight="1" x14ac:dyDescent="0.25">
      <c r="B1389" s="776" t="s">
        <v>1575</v>
      </c>
      <c r="C1389" s="911" t="s">
        <v>3556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</row>
    <row r="1390" spans="2:19" ht="15" hidden="1" customHeight="1" x14ac:dyDescent="0.25">
      <c r="B1390" s="776" t="s">
        <v>1571</v>
      </c>
      <c r="C1390" s="911" t="s">
        <v>3556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</row>
    <row r="1391" spans="2:19" ht="15" hidden="1" customHeight="1" x14ac:dyDescent="0.25">
      <c r="B1391" s="776" t="s">
        <v>1570</v>
      </c>
      <c r="C1391" s="911" t="s">
        <v>3556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</row>
    <row r="1392" spans="2:19" ht="15" hidden="1" customHeight="1" x14ac:dyDescent="0.25">
      <c r="B1392" s="776" t="s">
        <v>1569</v>
      </c>
      <c r="C1392" s="911" t="s">
        <v>3556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</row>
    <row r="1393" spans="2:21" ht="15" hidden="1" customHeight="1" x14ac:dyDescent="0.25">
      <c r="B1393" s="776" t="s">
        <v>1568</v>
      </c>
      <c r="C1393" s="911" t="s">
        <v>3556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9">
        <v>16.670000000000002</v>
      </c>
      <c r="U1393" s="11">
        <f>T1393*0.955</f>
        <v>15.91985</v>
      </c>
    </row>
    <row r="1394" spans="2:21" ht="15" hidden="1" customHeight="1" x14ac:dyDescent="0.25">
      <c r="B1394" s="776" t="s">
        <v>1567</v>
      </c>
      <c r="C1394" s="911" t="s">
        <v>3556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9">
        <v>24.67</v>
      </c>
      <c r="U1394" s="11">
        <f>T1394*0.955</f>
        <v>23.559850000000001</v>
      </c>
    </row>
    <row r="1395" spans="2:21" ht="15" hidden="1" customHeight="1" x14ac:dyDescent="0.25">
      <c r="B1395" s="776" t="s">
        <v>1566</v>
      </c>
      <c r="C1395" s="911" t="s">
        <v>3556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</row>
    <row r="1396" spans="2:21" ht="15" hidden="1" customHeight="1" x14ac:dyDescent="0.25">
      <c r="B1396" s="776" t="s">
        <v>1565</v>
      </c>
      <c r="C1396" s="911" t="s">
        <v>3556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</row>
    <row r="1397" spans="2:21" ht="15" hidden="1" customHeight="1" x14ac:dyDescent="0.25">
      <c r="B1397" s="776" t="s">
        <v>1565</v>
      </c>
      <c r="C1397" s="911" t="s">
        <v>3556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</row>
    <row r="1398" spans="2:21" ht="15" hidden="1" customHeight="1" x14ac:dyDescent="0.25">
      <c r="B1398" s="776" t="s">
        <v>1564</v>
      </c>
      <c r="C1398" s="911" t="s">
        <v>3556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</row>
    <row r="1399" spans="2:21" ht="15" hidden="1" customHeight="1" x14ac:dyDescent="0.25">
      <c r="B1399" s="776" t="s">
        <v>1563</v>
      </c>
      <c r="C1399" s="911" t="s">
        <v>3556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</row>
    <row r="1400" spans="2:21" ht="15" hidden="1" customHeight="1" x14ac:dyDescent="0.25">
      <c r="B1400" s="776" t="s">
        <v>1562</v>
      </c>
      <c r="C1400" s="911" t="s">
        <v>3556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</row>
    <row r="1401" spans="2:21" ht="15" hidden="1" customHeight="1" x14ac:dyDescent="0.25">
      <c r="B1401" s="776" t="s">
        <v>1561</v>
      </c>
      <c r="C1401" s="911" t="s">
        <v>3556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</row>
    <row r="1402" spans="2:21" ht="15" hidden="1" customHeight="1" x14ac:dyDescent="0.25">
      <c r="B1402" s="776" t="s">
        <v>1560</v>
      </c>
      <c r="C1402" s="911" t="s">
        <v>3556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</row>
    <row r="1403" spans="2:21" ht="15" hidden="1" customHeight="1" x14ac:dyDescent="0.25">
      <c r="B1403" s="777" t="s">
        <v>1593</v>
      </c>
      <c r="C1403" s="911" t="s">
        <v>3556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</row>
    <row r="1404" spans="2:21" ht="15" hidden="1" customHeight="1" x14ac:dyDescent="0.25">
      <c r="B1404" s="777" t="s">
        <v>1592</v>
      </c>
      <c r="C1404" s="911" t="s">
        <v>3556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</row>
    <row r="1405" spans="2:21" ht="15" hidden="1" customHeight="1" x14ac:dyDescent="0.25">
      <c r="B1405" s="777" t="s">
        <v>1591</v>
      </c>
      <c r="C1405" s="911" t="s">
        <v>3556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</row>
    <row r="1406" spans="2:21" ht="15" hidden="1" customHeight="1" x14ac:dyDescent="0.25">
      <c r="B1406" s="777" t="s">
        <v>1590</v>
      </c>
      <c r="C1406" s="911" t="s">
        <v>3556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</row>
    <row r="1407" spans="2:21" ht="15" hidden="1" customHeight="1" x14ac:dyDescent="0.25">
      <c r="B1407" s="777" t="s">
        <v>1589</v>
      </c>
      <c r="C1407" s="911" t="s">
        <v>3556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</row>
    <row r="1408" spans="2:21" ht="15" hidden="1" customHeight="1" x14ac:dyDescent="0.25">
      <c r="B1408" s="777" t="s">
        <v>1588</v>
      </c>
      <c r="C1408" s="911" t="s">
        <v>3556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</row>
    <row r="1409" spans="2:21" ht="15" hidden="1" customHeight="1" x14ac:dyDescent="0.25">
      <c r="B1409" s="777" t="s">
        <v>1587</v>
      </c>
      <c r="C1409" s="911" t="s">
        <v>3556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</row>
    <row r="1410" spans="2:21" ht="15" hidden="1" customHeight="1" x14ac:dyDescent="0.25">
      <c r="B1410" s="777" t="s">
        <v>1586</v>
      </c>
      <c r="C1410" s="911" t="s">
        <v>3556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9">
        <v>16.670000000000002</v>
      </c>
      <c r="U1410" s="11">
        <f>T1410*0.955</f>
        <v>15.91985</v>
      </c>
    </row>
    <row r="1411" spans="2:21" ht="15" hidden="1" customHeight="1" x14ac:dyDescent="0.25">
      <c r="B1411" s="777" t="s">
        <v>1586</v>
      </c>
      <c r="C1411" s="911" t="s">
        <v>3556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9">
        <v>67.31</v>
      </c>
      <c r="U1411" s="11">
        <f>T1411*0.955</f>
        <v>64.281049999999993</v>
      </c>
    </row>
    <row r="1412" spans="2:21" ht="15" hidden="1" customHeight="1" x14ac:dyDescent="0.25">
      <c r="B1412" s="777" t="s">
        <v>1585</v>
      </c>
      <c r="C1412" s="911" t="s">
        <v>3556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</row>
    <row r="1413" spans="2:21" ht="15" hidden="1" customHeight="1" x14ac:dyDescent="0.25">
      <c r="B1413" s="777" t="s">
        <v>1584</v>
      </c>
      <c r="C1413" s="911" t="s">
        <v>3556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</row>
    <row r="1414" spans="2:21" ht="15" hidden="1" customHeight="1" x14ac:dyDescent="0.25">
      <c r="B1414" s="777" t="s">
        <v>1583</v>
      </c>
      <c r="C1414" s="911" t="s">
        <v>3556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</row>
    <row r="1415" spans="2:21" ht="15" hidden="1" customHeight="1" x14ac:dyDescent="0.25">
      <c r="B1415" s="777" t="s">
        <v>1582</v>
      </c>
      <c r="C1415" s="911" t="s">
        <v>3556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</row>
    <row r="1416" spans="2:21" ht="15" hidden="1" customHeight="1" x14ac:dyDescent="0.25">
      <c r="B1416" s="777" t="s">
        <v>1581</v>
      </c>
      <c r="C1416" s="911" t="s">
        <v>3556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</row>
    <row r="1417" spans="2:21" ht="15" hidden="1" customHeight="1" x14ac:dyDescent="0.25">
      <c r="B1417" s="777" t="s">
        <v>1580</v>
      </c>
      <c r="C1417" s="911" t="s">
        <v>3556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</row>
    <row r="1418" spans="2:21" ht="15" hidden="1" customHeight="1" x14ac:dyDescent="0.25">
      <c r="B1418" s="777" t="s">
        <v>1579</v>
      </c>
      <c r="C1418" s="911" t="s">
        <v>3556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</row>
    <row r="1419" spans="2:21" ht="15" hidden="1" customHeight="1" x14ac:dyDescent="0.25">
      <c r="B1419" s="778" t="s">
        <v>1602</v>
      </c>
      <c r="C1419" s="911" t="s">
        <v>3556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</row>
    <row r="1420" spans="2:21" ht="15" hidden="1" customHeight="1" x14ac:dyDescent="0.25">
      <c r="B1420" s="778" t="s">
        <v>1601</v>
      </c>
      <c r="C1420" s="911" t="s">
        <v>3556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</row>
    <row r="1421" spans="2:21" ht="15" hidden="1" customHeight="1" x14ac:dyDescent="0.25">
      <c r="B1421" s="778" t="s">
        <v>1600</v>
      </c>
      <c r="C1421" s="911" t="s">
        <v>3556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</row>
    <row r="1422" spans="2:21" ht="15" hidden="1" customHeight="1" x14ac:dyDescent="0.25">
      <c r="B1422" s="778" t="s">
        <v>1599</v>
      </c>
      <c r="C1422" s="911" t="s">
        <v>3556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</row>
    <row r="1423" spans="2:21" ht="15" hidden="1" customHeight="1" x14ac:dyDescent="0.25">
      <c r="B1423" s="778" t="s">
        <v>1598</v>
      </c>
      <c r="C1423" s="911" t="s">
        <v>3556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</row>
    <row r="1424" spans="2:21" ht="15" hidden="1" customHeight="1" x14ac:dyDescent="0.25">
      <c r="B1424" s="778" t="s">
        <v>1597</v>
      </c>
      <c r="C1424" s="911" t="s">
        <v>3556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</row>
    <row r="1425" spans="2:21" ht="15" hidden="1" customHeight="1" x14ac:dyDescent="0.25">
      <c r="B1425" s="778" t="s">
        <v>1596</v>
      </c>
      <c r="C1425" s="911" t="s">
        <v>3556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</row>
    <row r="1426" spans="2:21" ht="15" hidden="1" customHeight="1" x14ac:dyDescent="0.25">
      <c r="B1426" s="778" t="s">
        <v>1595</v>
      </c>
      <c r="C1426" s="911" t="s">
        <v>3556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</row>
    <row r="1427" spans="2:21" ht="15" hidden="1" customHeight="1" x14ac:dyDescent="0.25">
      <c r="B1427" s="779" t="s">
        <v>1612</v>
      </c>
      <c r="C1427" s="911" t="s">
        <v>3556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</row>
    <row r="1428" spans="2:21" ht="15" hidden="1" customHeight="1" x14ac:dyDescent="0.25">
      <c r="B1428" s="779" t="s">
        <v>1611</v>
      </c>
      <c r="C1428" s="911" t="s">
        <v>3556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</row>
    <row r="1429" spans="2:21" ht="15" hidden="1" customHeight="1" x14ac:dyDescent="0.25">
      <c r="B1429" s="779" t="s">
        <v>1610</v>
      </c>
      <c r="C1429" s="911" t="s">
        <v>3556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</row>
    <row r="1430" spans="2:21" ht="15" hidden="1" customHeight="1" x14ac:dyDescent="0.25">
      <c r="B1430" s="779" t="s">
        <v>1609</v>
      </c>
      <c r="C1430" s="911" t="s">
        <v>3556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</row>
    <row r="1431" spans="2:21" ht="15" hidden="1" customHeight="1" x14ac:dyDescent="0.25">
      <c r="B1431" s="779" t="s">
        <v>1608</v>
      </c>
      <c r="C1431" s="911" t="s">
        <v>3556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</row>
    <row r="1432" spans="2:21" ht="15" hidden="1" customHeight="1" x14ac:dyDescent="0.25">
      <c r="B1432" s="779" t="s">
        <v>1607</v>
      </c>
      <c r="C1432" s="911" t="s">
        <v>3556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</row>
    <row r="1433" spans="2:21" ht="15" hidden="1" customHeight="1" x14ac:dyDescent="0.25">
      <c r="B1433" s="779" t="s">
        <v>1606</v>
      </c>
      <c r="C1433" s="911" t="s">
        <v>3556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</row>
    <row r="1434" spans="2:21" ht="15" hidden="1" customHeight="1" x14ac:dyDescent="0.25">
      <c r="B1434" s="779" t="s">
        <v>1605</v>
      </c>
      <c r="C1434" s="911" t="s">
        <v>3556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9">
        <v>28.89</v>
      </c>
      <c r="U1434" s="11">
        <f>T1434*0.955</f>
        <v>27.589949999999998</v>
      </c>
    </row>
    <row r="1435" spans="2:21" ht="15" hidden="1" customHeight="1" x14ac:dyDescent="0.25">
      <c r="B1435" s="779" t="s">
        <v>1605</v>
      </c>
      <c r="C1435" s="911" t="s">
        <v>3556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9">
        <v>14.71</v>
      </c>
      <c r="U1435" s="11">
        <f>T1435*0.955</f>
        <v>14.04805</v>
      </c>
    </row>
    <row r="1436" spans="2:21" s="5" customFormat="1" ht="15" hidden="1" customHeight="1" x14ac:dyDescent="0.25">
      <c r="B1436" s="780" t="s">
        <v>1613</v>
      </c>
      <c r="C1436" s="911" t="s">
        <v>3556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</row>
    <row r="1437" spans="2:21" ht="15" hidden="1" customHeight="1" x14ac:dyDescent="0.25">
      <c r="B1437" s="781" t="s">
        <v>1661</v>
      </c>
      <c r="C1437" s="911" t="s">
        <v>3556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</row>
    <row r="1438" spans="2:21" ht="15" hidden="1" customHeight="1" x14ac:dyDescent="0.25">
      <c r="B1438" s="781" t="s">
        <v>1660</v>
      </c>
      <c r="C1438" s="911" t="s">
        <v>3556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</row>
    <row r="1439" spans="2:21" ht="15" hidden="1" customHeight="1" x14ac:dyDescent="0.25">
      <c r="B1439" s="781" t="s">
        <v>1659</v>
      </c>
      <c r="C1439" s="911" t="s">
        <v>3556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</row>
    <row r="1440" spans="2:21" ht="15" hidden="1" customHeight="1" x14ac:dyDescent="0.25">
      <c r="B1440" s="781" t="s">
        <v>1658</v>
      </c>
      <c r="C1440" s="911" t="s">
        <v>3556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</row>
    <row r="1441" spans="2:21" ht="15" hidden="1" customHeight="1" x14ac:dyDescent="0.25">
      <c r="B1441" s="781" t="s">
        <v>1657</v>
      </c>
      <c r="C1441" s="911" t="s">
        <v>3556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</row>
    <row r="1442" spans="2:21" ht="15" hidden="1" customHeight="1" x14ac:dyDescent="0.25">
      <c r="B1442" s="781" t="s">
        <v>1656</v>
      </c>
      <c r="C1442" s="911" t="s">
        <v>3556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</row>
    <row r="1443" spans="2:21" ht="15" hidden="1" customHeight="1" x14ac:dyDescent="0.25">
      <c r="B1443" s="781" t="s">
        <v>1655</v>
      </c>
      <c r="C1443" s="911" t="s">
        <v>3556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</row>
    <row r="1444" spans="2:21" ht="15" hidden="1" customHeight="1" x14ac:dyDescent="0.25">
      <c r="B1444" s="781" t="s">
        <v>1654</v>
      </c>
      <c r="C1444" s="911" t="s">
        <v>3556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</row>
    <row r="1445" spans="2:21" ht="15" hidden="1" customHeight="1" x14ac:dyDescent="0.25">
      <c r="B1445" s="781" t="s">
        <v>1653</v>
      </c>
      <c r="C1445" s="911" t="s">
        <v>3556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</row>
    <row r="1446" spans="2:21" ht="15" hidden="1" customHeight="1" x14ac:dyDescent="0.25">
      <c r="B1446" s="781" t="s">
        <v>1652</v>
      </c>
      <c r="C1446" s="911" t="s">
        <v>3556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9">
        <v>92.22</v>
      </c>
      <c r="U1446" s="11">
        <f>T1446*0.955</f>
        <v>88.070099999999996</v>
      </c>
    </row>
    <row r="1447" spans="2:21" ht="15" hidden="1" customHeight="1" x14ac:dyDescent="0.25">
      <c r="B1447" s="781" t="s">
        <v>1652</v>
      </c>
      <c r="C1447" s="911" t="s">
        <v>3556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9">
        <v>23.81</v>
      </c>
      <c r="U1447" s="11">
        <f>T1447*0.955</f>
        <v>22.738549999999996</v>
      </c>
    </row>
    <row r="1448" spans="2:21" ht="15" hidden="1" customHeight="1" x14ac:dyDescent="0.25">
      <c r="B1448" s="781" t="s">
        <v>1651</v>
      </c>
      <c r="C1448" s="911" t="s">
        <v>3556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</row>
    <row r="1449" spans="2:21" ht="15" hidden="1" customHeight="1" x14ac:dyDescent="0.25">
      <c r="B1449" s="781" t="s">
        <v>1650</v>
      </c>
      <c r="C1449" s="911" t="s">
        <v>3556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</row>
    <row r="1450" spans="2:21" ht="15" hidden="1" customHeight="1" x14ac:dyDescent="0.25">
      <c r="B1450" s="781" t="s">
        <v>1649</v>
      </c>
      <c r="C1450" s="911" t="s">
        <v>3556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</row>
    <row r="1451" spans="2:21" ht="15" hidden="1" customHeight="1" x14ac:dyDescent="0.25">
      <c r="B1451" s="781" t="s">
        <v>1648</v>
      </c>
      <c r="C1451" s="911" t="s">
        <v>3556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</row>
    <row r="1452" spans="2:21" ht="15" hidden="1" customHeight="1" x14ac:dyDescent="0.25">
      <c r="B1452" s="781" t="s">
        <v>1647</v>
      </c>
      <c r="C1452" s="911" t="s">
        <v>3556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</row>
    <row r="1453" spans="2:21" ht="15" hidden="1" customHeight="1" x14ac:dyDescent="0.25">
      <c r="B1453" s="781" t="s">
        <v>1646</v>
      </c>
      <c r="C1453" s="911" t="s">
        <v>3556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</row>
    <row r="1454" spans="2:21" ht="15" hidden="1" customHeight="1" x14ac:dyDescent="0.25">
      <c r="B1454" s="781" t="s">
        <v>1645</v>
      </c>
      <c r="C1454" s="911" t="s">
        <v>3556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</row>
    <row r="1455" spans="2:21" ht="15" hidden="1" customHeight="1" x14ac:dyDescent="0.25">
      <c r="B1455" s="781" t="s">
        <v>1644</v>
      </c>
      <c r="C1455" s="911" t="s">
        <v>3556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</row>
    <row r="1456" spans="2:21" ht="15" hidden="1" customHeight="1" x14ac:dyDescent="0.25">
      <c r="B1456" s="781" t="s">
        <v>1643</v>
      </c>
      <c r="C1456" s="911" t="s">
        <v>3556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</row>
    <row r="1457" spans="2:19" ht="15" hidden="1" customHeight="1" x14ac:dyDescent="0.25">
      <c r="B1457" s="781" t="s">
        <v>1642</v>
      </c>
      <c r="C1457" s="911" t="s">
        <v>3556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</row>
    <row r="1458" spans="2:19" ht="15" hidden="1" customHeight="1" x14ac:dyDescent="0.25">
      <c r="B1458" s="781" t="s">
        <v>1641</v>
      </c>
      <c r="C1458" s="911" t="s">
        <v>3556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</row>
    <row r="1459" spans="2:19" ht="15" hidden="1" customHeight="1" x14ac:dyDescent="0.25">
      <c r="B1459" s="781" t="s">
        <v>1640</v>
      </c>
      <c r="C1459" s="911" t="s">
        <v>3556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</row>
    <row r="1460" spans="2:19" ht="15" hidden="1" customHeight="1" x14ac:dyDescent="0.25">
      <c r="B1460" s="781" t="s">
        <v>1639</v>
      </c>
      <c r="C1460" s="911" t="s">
        <v>3556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</row>
    <row r="1461" spans="2:19" ht="15" hidden="1" customHeight="1" x14ac:dyDescent="0.25">
      <c r="B1461" s="781" t="s">
        <v>1638</v>
      </c>
      <c r="C1461" s="911" t="s">
        <v>3556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</row>
    <row r="1462" spans="2:19" ht="15" hidden="1" customHeight="1" x14ac:dyDescent="0.25">
      <c r="B1462" s="781" t="s">
        <v>1637</v>
      </c>
      <c r="C1462" s="911" t="s">
        <v>3556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</row>
    <row r="1463" spans="2:19" ht="15" hidden="1" customHeight="1" x14ac:dyDescent="0.25">
      <c r="B1463" s="781" t="s">
        <v>1636</v>
      </c>
      <c r="C1463" s="911" t="s">
        <v>3556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</row>
    <row r="1464" spans="2:19" ht="15" hidden="1" customHeight="1" x14ac:dyDescent="0.25">
      <c r="B1464" s="781" t="s">
        <v>1635</v>
      </c>
      <c r="C1464" s="911" t="s">
        <v>3556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</row>
    <row r="1465" spans="2:19" ht="15" hidden="1" customHeight="1" x14ac:dyDescent="0.25">
      <c r="B1465" s="781" t="s">
        <v>1634</v>
      </c>
      <c r="C1465" s="911" t="s">
        <v>3556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</row>
    <row r="1466" spans="2:19" ht="15" hidden="1" customHeight="1" x14ac:dyDescent="0.25">
      <c r="B1466" s="781" t="s">
        <v>1633</v>
      </c>
      <c r="C1466" s="911" t="s">
        <v>3556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</row>
    <row r="1467" spans="2:19" ht="15" hidden="1" customHeight="1" x14ac:dyDescent="0.25">
      <c r="B1467" s="781" t="s">
        <v>1632</v>
      </c>
      <c r="C1467" s="911" t="s">
        <v>3556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</row>
    <row r="1468" spans="2:19" ht="15" hidden="1" customHeight="1" x14ac:dyDescent="0.25">
      <c r="B1468" s="781" t="s">
        <v>1632</v>
      </c>
      <c r="C1468" s="911" t="s">
        <v>3556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</row>
    <row r="1469" spans="2:19" ht="15" hidden="1" customHeight="1" x14ac:dyDescent="0.25">
      <c r="B1469" s="781" t="s">
        <v>1631</v>
      </c>
      <c r="C1469" s="911" t="s">
        <v>3556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</row>
    <row r="1470" spans="2:19" ht="15" hidden="1" customHeight="1" x14ac:dyDescent="0.25">
      <c r="B1470" s="781" t="s">
        <v>1630</v>
      </c>
      <c r="C1470" s="911" t="s">
        <v>3556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</row>
    <row r="1471" spans="2:19" ht="15" hidden="1" customHeight="1" x14ac:dyDescent="0.25">
      <c r="B1471" s="781" t="s">
        <v>1629</v>
      </c>
      <c r="C1471" s="911" t="s">
        <v>3556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</row>
    <row r="1472" spans="2:19" ht="15" hidden="1" customHeight="1" x14ac:dyDescent="0.25">
      <c r="B1472" s="781" t="s">
        <v>1628</v>
      </c>
      <c r="C1472" s="911" t="s">
        <v>3556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</row>
    <row r="1473" spans="2:19" ht="15" hidden="1" customHeight="1" x14ac:dyDescent="0.25">
      <c r="B1473" s="781" t="s">
        <v>1627</v>
      </c>
      <c r="C1473" s="911" t="s">
        <v>3556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</row>
    <row r="1474" spans="2:19" ht="15" hidden="1" customHeight="1" x14ac:dyDescent="0.25">
      <c r="B1474" s="781" t="s">
        <v>1626</v>
      </c>
      <c r="C1474" s="911" t="s">
        <v>3556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</row>
    <row r="1475" spans="2:19" ht="15" hidden="1" customHeight="1" x14ac:dyDescent="0.25">
      <c r="B1475" s="781" t="s">
        <v>1625</v>
      </c>
      <c r="C1475" s="911" t="s">
        <v>3556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</row>
    <row r="1476" spans="2:19" ht="15" hidden="1" customHeight="1" x14ac:dyDescent="0.25">
      <c r="B1476" s="781" t="s">
        <v>1624</v>
      </c>
      <c r="C1476" s="911" t="s">
        <v>3556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</row>
    <row r="1477" spans="2:19" ht="15" hidden="1" customHeight="1" x14ac:dyDescent="0.25">
      <c r="B1477" s="781" t="s">
        <v>1623</v>
      </c>
      <c r="C1477" s="911" t="s">
        <v>3556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</row>
    <row r="1478" spans="2:19" ht="15" hidden="1" customHeight="1" x14ac:dyDescent="0.25">
      <c r="B1478" s="781" t="s">
        <v>1622</v>
      </c>
      <c r="C1478" s="911" t="s">
        <v>3556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</row>
    <row r="1479" spans="2:19" ht="15" hidden="1" customHeight="1" x14ac:dyDescent="0.25">
      <c r="B1479" s="781" t="s">
        <v>1621</v>
      </c>
      <c r="C1479" s="911" t="s">
        <v>3556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</row>
    <row r="1480" spans="2:19" ht="15" hidden="1" customHeight="1" x14ac:dyDescent="0.25">
      <c r="B1480" s="781" t="s">
        <v>1620</v>
      </c>
      <c r="C1480" s="911" t="s">
        <v>3556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</row>
    <row r="1481" spans="2:19" ht="15" hidden="1" customHeight="1" x14ac:dyDescent="0.25">
      <c r="B1481" s="781" t="s">
        <v>1619</v>
      </c>
      <c r="C1481" s="911" t="s">
        <v>3556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</row>
    <row r="1482" spans="2:19" ht="15" hidden="1" customHeight="1" x14ac:dyDescent="0.25">
      <c r="B1482" s="781" t="s">
        <v>1618</v>
      </c>
      <c r="C1482" s="911" t="s">
        <v>3556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</row>
    <row r="1483" spans="2:19" ht="15" hidden="1" customHeight="1" x14ac:dyDescent="0.25">
      <c r="B1483" s="781" t="s">
        <v>1618</v>
      </c>
      <c r="C1483" s="911" t="s">
        <v>3556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</row>
    <row r="1484" spans="2:19" ht="15" hidden="1" customHeight="1" x14ac:dyDescent="0.25">
      <c r="B1484" s="781" t="s">
        <v>1617</v>
      </c>
      <c r="C1484" s="911" t="s">
        <v>3556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</row>
    <row r="1485" spans="2:19" ht="15" hidden="1" customHeight="1" x14ac:dyDescent="0.25">
      <c r="B1485" s="782" t="s">
        <v>1664</v>
      </c>
      <c r="C1485" s="911" t="s">
        <v>3556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</row>
    <row r="1486" spans="2:19" ht="15" hidden="1" customHeight="1" x14ac:dyDescent="0.25">
      <c r="B1486" s="782" t="s">
        <v>1714</v>
      </c>
      <c r="C1486" s="911" t="s">
        <v>3556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</row>
    <row r="1487" spans="2:19" ht="15" hidden="1" customHeight="1" x14ac:dyDescent="0.25">
      <c r="B1487" s="782" t="s">
        <v>1713</v>
      </c>
      <c r="C1487" s="911" t="s">
        <v>3556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</row>
    <row r="1488" spans="2:19" ht="15" hidden="1" customHeight="1" x14ac:dyDescent="0.25">
      <c r="B1488" s="782" t="s">
        <v>1712</v>
      </c>
      <c r="C1488" s="911" t="s">
        <v>3556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</row>
    <row r="1489" spans="2:19" ht="15" hidden="1" customHeight="1" x14ac:dyDescent="0.25">
      <c r="B1489" s="782" t="s">
        <v>1711</v>
      </c>
      <c r="C1489" s="911" t="s">
        <v>3556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</row>
    <row r="1490" spans="2:19" ht="15" hidden="1" customHeight="1" x14ac:dyDescent="0.25">
      <c r="B1490" s="782" t="s">
        <v>1710</v>
      </c>
      <c r="C1490" s="911" t="s">
        <v>3556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</row>
    <row r="1491" spans="2:19" ht="15" hidden="1" customHeight="1" x14ac:dyDescent="0.25">
      <c r="B1491" s="782" t="s">
        <v>1709</v>
      </c>
      <c r="C1491" s="911" t="s">
        <v>3556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</row>
    <row r="1492" spans="2:19" ht="15" hidden="1" customHeight="1" x14ac:dyDescent="0.25">
      <c r="B1492" s="782" t="s">
        <v>1708</v>
      </c>
      <c r="C1492" s="911" t="s">
        <v>3556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</row>
    <row r="1493" spans="2:19" ht="15" hidden="1" customHeight="1" x14ac:dyDescent="0.25">
      <c r="B1493" s="782" t="s">
        <v>1707</v>
      </c>
      <c r="C1493" s="911" t="s">
        <v>3556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</row>
    <row r="1494" spans="2:19" ht="15" hidden="1" customHeight="1" x14ac:dyDescent="0.25">
      <c r="B1494" s="782" t="s">
        <v>1706</v>
      </c>
      <c r="C1494" s="911" t="s">
        <v>3556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</row>
    <row r="1495" spans="2:19" ht="15" hidden="1" customHeight="1" x14ac:dyDescent="0.25">
      <c r="B1495" s="782" t="s">
        <v>1705</v>
      </c>
      <c r="C1495" s="911" t="s">
        <v>3556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</row>
    <row r="1496" spans="2:19" ht="15" hidden="1" customHeight="1" x14ac:dyDescent="0.25">
      <c r="B1496" s="782" t="s">
        <v>1704</v>
      </c>
      <c r="C1496" s="911" t="s">
        <v>3556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</row>
    <row r="1497" spans="2:19" ht="15" hidden="1" customHeight="1" x14ac:dyDescent="0.25">
      <c r="B1497" s="782" t="s">
        <v>1703</v>
      </c>
      <c r="C1497" s="911" t="s">
        <v>3556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</row>
    <row r="1498" spans="2:19" ht="15" hidden="1" customHeight="1" x14ac:dyDescent="0.25">
      <c r="B1498" s="782" t="s">
        <v>1702</v>
      </c>
      <c r="C1498" s="911" t="s">
        <v>3556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</row>
    <row r="1499" spans="2:19" ht="15" hidden="1" customHeight="1" x14ac:dyDescent="0.25">
      <c r="B1499" s="782" t="s">
        <v>1701</v>
      </c>
      <c r="C1499" s="911" t="s">
        <v>3556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</row>
    <row r="1500" spans="2:19" ht="15" hidden="1" customHeight="1" x14ac:dyDescent="0.25">
      <c r="B1500" s="782" t="s">
        <v>1700</v>
      </c>
      <c r="C1500" s="911" t="s">
        <v>3556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</row>
    <row r="1501" spans="2:19" ht="15" hidden="1" customHeight="1" x14ac:dyDescent="0.25">
      <c r="B1501" s="782" t="s">
        <v>1699</v>
      </c>
      <c r="C1501" s="911" t="s">
        <v>3556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</row>
    <row r="1502" spans="2:19" ht="15" hidden="1" customHeight="1" x14ac:dyDescent="0.25">
      <c r="B1502" s="782" t="s">
        <v>1698</v>
      </c>
      <c r="C1502" s="911" t="s">
        <v>3556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</row>
    <row r="1503" spans="2:19" ht="15" hidden="1" customHeight="1" x14ac:dyDescent="0.25">
      <c r="B1503" s="782" t="s">
        <v>1697</v>
      </c>
      <c r="C1503" s="911" t="s">
        <v>3556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</row>
    <row r="1504" spans="2:19" ht="15" hidden="1" customHeight="1" x14ac:dyDescent="0.25">
      <c r="B1504" s="782" t="s">
        <v>1696</v>
      </c>
      <c r="C1504" s="911" t="s">
        <v>3556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</row>
    <row r="1505" spans="2:21" ht="15" hidden="1" customHeight="1" x14ac:dyDescent="0.25">
      <c r="B1505" s="782" t="s">
        <v>1695</v>
      </c>
      <c r="C1505" s="911" t="s">
        <v>3556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</row>
    <row r="1506" spans="2:21" ht="15" hidden="1" customHeight="1" x14ac:dyDescent="0.25">
      <c r="B1506" s="782" t="s">
        <v>1694</v>
      </c>
      <c r="C1506" s="911" t="s">
        <v>3556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</row>
    <row r="1507" spans="2:21" ht="15" hidden="1" customHeight="1" x14ac:dyDescent="0.25">
      <c r="B1507" s="782" t="s">
        <v>1693</v>
      </c>
      <c r="C1507" s="911" t="s">
        <v>3556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</row>
    <row r="1508" spans="2:21" ht="15" hidden="1" customHeight="1" x14ac:dyDescent="0.25">
      <c r="B1508" s="782" t="s">
        <v>1692</v>
      </c>
      <c r="C1508" s="911" t="s">
        <v>3556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</row>
    <row r="1509" spans="2:21" ht="15" hidden="1" customHeight="1" x14ac:dyDescent="0.25">
      <c r="B1509" s="782" t="s">
        <v>1691</v>
      </c>
      <c r="C1509" s="911" t="s">
        <v>3556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</row>
    <row r="1510" spans="2:21" ht="15" hidden="1" customHeight="1" x14ac:dyDescent="0.25">
      <c r="B1510" s="782" t="s">
        <v>1690</v>
      </c>
      <c r="C1510" s="911" t="s">
        <v>3556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</row>
    <row r="1511" spans="2:21" ht="15" hidden="1" customHeight="1" x14ac:dyDescent="0.25">
      <c r="B1511" s="782" t="s">
        <v>1689</v>
      </c>
      <c r="C1511" s="911" t="s">
        <v>3556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</row>
    <row r="1512" spans="2:21" ht="15" hidden="1" customHeight="1" x14ac:dyDescent="0.25">
      <c r="B1512" s="782" t="s">
        <v>1688</v>
      </c>
      <c r="C1512" s="911" t="s">
        <v>3556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</row>
    <row r="1513" spans="2:21" ht="15" hidden="1" customHeight="1" x14ac:dyDescent="0.25">
      <c r="B1513" s="782" t="s">
        <v>1687</v>
      </c>
      <c r="C1513" s="911" t="s">
        <v>3556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</row>
    <row r="1514" spans="2:21" ht="15" hidden="1" customHeight="1" x14ac:dyDescent="0.25">
      <c r="B1514" s="782" t="s">
        <v>1686</v>
      </c>
      <c r="C1514" s="911" t="s">
        <v>3556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</row>
    <row r="1515" spans="2:21" ht="15" hidden="1" customHeight="1" x14ac:dyDescent="0.25">
      <c r="B1515" s="782" t="s">
        <v>1685</v>
      </c>
      <c r="C1515" s="911" t="s">
        <v>3556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</row>
    <row r="1516" spans="2:21" ht="15" hidden="1" customHeight="1" x14ac:dyDescent="0.25">
      <c r="B1516" s="782" t="s">
        <v>1684</v>
      </c>
      <c r="C1516" s="911" t="s">
        <v>3556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9">
        <v>42.63</v>
      </c>
      <c r="U1516" s="11">
        <f>T1516*0.955</f>
        <v>40.711649999999999</v>
      </c>
    </row>
    <row r="1517" spans="2:21" ht="15" hidden="1" customHeight="1" x14ac:dyDescent="0.25">
      <c r="B1517" s="782" t="s">
        <v>1684</v>
      </c>
      <c r="C1517" s="911" t="s">
        <v>3556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9">
        <v>21.28</v>
      </c>
      <c r="U1517" s="11">
        <f>T1517*0.955</f>
        <v>20.322400000000002</v>
      </c>
    </row>
    <row r="1518" spans="2:21" ht="15" hidden="1" customHeight="1" x14ac:dyDescent="0.25">
      <c r="B1518" s="782" t="s">
        <v>1683</v>
      </c>
      <c r="C1518" s="911" t="s">
        <v>3556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</row>
    <row r="1519" spans="2:21" ht="15" hidden="1" customHeight="1" x14ac:dyDescent="0.25">
      <c r="B1519" s="782" t="s">
        <v>1682</v>
      </c>
      <c r="C1519" s="911" t="s">
        <v>3556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</row>
    <row r="1520" spans="2:21" ht="15" hidden="1" customHeight="1" x14ac:dyDescent="0.25">
      <c r="B1520" s="782" t="s">
        <v>1681</v>
      </c>
      <c r="C1520" s="911" t="s">
        <v>3556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</row>
    <row r="1521" spans="2:21" ht="15" hidden="1" customHeight="1" x14ac:dyDescent="0.25">
      <c r="B1521" s="782" t="s">
        <v>1680</v>
      </c>
      <c r="C1521" s="911" t="s">
        <v>3556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9">
        <v>54.05</v>
      </c>
      <c r="U1521" s="11">
        <f>T1521*0.955</f>
        <v>51.617749999999994</v>
      </c>
    </row>
    <row r="1522" spans="2:21" ht="15" hidden="1" customHeight="1" x14ac:dyDescent="0.25">
      <c r="B1522" s="782" t="s">
        <v>1680</v>
      </c>
      <c r="C1522" s="911" t="s">
        <v>3556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9">
        <v>3.95</v>
      </c>
      <c r="U1522" s="11">
        <f>T1522*0.955</f>
        <v>3.7722500000000001</v>
      </c>
    </row>
    <row r="1523" spans="2:21" ht="15" hidden="1" customHeight="1" x14ac:dyDescent="0.25">
      <c r="B1523" s="782" t="s">
        <v>1679</v>
      </c>
      <c r="C1523" s="911" t="s">
        <v>3556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</row>
    <row r="1524" spans="2:21" ht="15" hidden="1" customHeight="1" x14ac:dyDescent="0.25">
      <c r="B1524" s="782" t="s">
        <v>1678</v>
      </c>
      <c r="C1524" s="911" t="s">
        <v>3556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</row>
    <row r="1525" spans="2:21" ht="15" hidden="1" customHeight="1" x14ac:dyDescent="0.25">
      <c r="B1525" s="782" t="s">
        <v>1677</v>
      </c>
      <c r="C1525" s="911" t="s">
        <v>3556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</row>
    <row r="1526" spans="2:21" ht="15" hidden="1" customHeight="1" x14ac:dyDescent="0.25">
      <c r="B1526" s="782" t="s">
        <v>1676</v>
      </c>
      <c r="C1526" s="911" t="s">
        <v>3556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</row>
    <row r="1527" spans="2:21" ht="15" hidden="1" customHeight="1" x14ac:dyDescent="0.25">
      <c r="B1527" s="782" t="s">
        <v>1675</v>
      </c>
      <c r="C1527" s="911" t="s">
        <v>3556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</row>
    <row r="1528" spans="2:21" ht="15" hidden="1" customHeight="1" x14ac:dyDescent="0.25">
      <c r="B1528" s="782" t="s">
        <v>1674</v>
      </c>
      <c r="C1528" s="911" t="s">
        <v>3556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</row>
    <row r="1529" spans="2:21" ht="15" hidden="1" customHeight="1" x14ac:dyDescent="0.25">
      <c r="B1529" s="782" t="s">
        <v>1673</v>
      </c>
      <c r="C1529" s="911" t="s">
        <v>3556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</row>
    <row r="1530" spans="2:21" ht="15" hidden="1" customHeight="1" x14ac:dyDescent="0.25">
      <c r="B1530" s="782" t="s">
        <v>1672</v>
      </c>
      <c r="C1530" s="911" t="s">
        <v>3556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</row>
    <row r="1531" spans="2:21" ht="15" hidden="1" customHeight="1" x14ac:dyDescent="0.25">
      <c r="B1531" s="782" t="s">
        <v>1671</v>
      </c>
      <c r="C1531" s="911" t="s">
        <v>3556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</row>
    <row r="1532" spans="2:21" ht="15" hidden="1" customHeight="1" x14ac:dyDescent="0.25">
      <c r="B1532" s="782" t="s">
        <v>1670</v>
      </c>
      <c r="C1532" s="911" t="s">
        <v>3556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</row>
    <row r="1533" spans="2:21" ht="15" hidden="1" customHeight="1" x14ac:dyDescent="0.25">
      <c r="B1533" s="782" t="s">
        <v>1669</v>
      </c>
      <c r="C1533" s="911" t="s">
        <v>3556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</row>
    <row r="1534" spans="2:21" ht="15" hidden="1" customHeight="1" x14ac:dyDescent="0.25">
      <c r="B1534" s="782" t="s">
        <v>1668</v>
      </c>
      <c r="C1534" s="911" t="s">
        <v>3556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</row>
    <row r="1535" spans="2:21" ht="15" hidden="1" customHeight="1" x14ac:dyDescent="0.25">
      <c r="B1535" s="782" t="s">
        <v>1667</v>
      </c>
      <c r="C1535" s="911" t="s">
        <v>3556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</row>
    <row r="1536" spans="2:21" ht="15" hidden="1" customHeight="1" x14ac:dyDescent="0.25">
      <c r="B1536" s="782" t="s">
        <v>1748</v>
      </c>
      <c r="C1536" s="911" t="s">
        <v>3556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</row>
    <row r="1537" spans="2:19" ht="15" hidden="1" customHeight="1" x14ac:dyDescent="0.25">
      <c r="B1537" s="782" t="s">
        <v>1747</v>
      </c>
      <c r="C1537" s="911" t="s">
        <v>3556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</row>
    <row r="1538" spans="2:19" ht="15" hidden="1" customHeight="1" x14ac:dyDescent="0.25">
      <c r="B1538" s="782" t="s">
        <v>1746</v>
      </c>
      <c r="C1538" s="911" t="s">
        <v>3556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</row>
    <row r="1539" spans="2:19" ht="15" hidden="1" customHeight="1" x14ac:dyDescent="0.25">
      <c r="B1539" s="782" t="s">
        <v>1745</v>
      </c>
      <c r="C1539" s="911" t="s">
        <v>3556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</row>
    <row r="1540" spans="2:19" ht="15" hidden="1" customHeight="1" x14ac:dyDescent="0.25">
      <c r="B1540" s="782" t="s">
        <v>1744</v>
      </c>
      <c r="C1540" s="911" t="s">
        <v>3556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</row>
    <row r="1541" spans="2:19" ht="15" hidden="1" customHeight="1" x14ac:dyDescent="0.25">
      <c r="B1541" s="782" t="s">
        <v>1743</v>
      </c>
      <c r="C1541" s="911" t="s">
        <v>3556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</row>
    <row r="1542" spans="2:19" ht="15" hidden="1" customHeight="1" x14ac:dyDescent="0.25">
      <c r="B1542" s="782" t="s">
        <v>1742</v>
      </c>
      <c r="C1542" s="911" t="s">
        <v>3556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</row>
    <row r="1543" spans="2:19" ht="15" hidden="1" customHeight="1" x14ac:dyDescent="0.25">
      <c r="B1543" s="782" t="s">
        <v>1741</v>
      </c>
      <c r="C1543" s="911" t="s">
        <v>3556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</row>
    <row r="1544" spans="2:19" ht="15" hidden="1" customHeight="1" x14ac:dyDescent="0.25">
      <c r="B1544" s="782" t="s">
        <v>1740</v>
      </c>
      <c r="C1544" s="911" t="s">
        <v>3556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</row>
    <row r="1545" spans="2:19" ht="15" hidden="1" customHeight="1" x14ac:dyDescent="0.25">
      <c r="B1545" s="782" t="s">
        <v>1739</v>
      </c>
      <c r="C1545" s="911" t="s">
        <v>3556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</row>
    <row r="1546" spans="2:19" ht="15" hidden="1" customHeight="1" x14ac:dyDescent="0.25">
      <c r="B1546" s="782" t="s">
        <v>1738</v>
      </c>
      <c r="C1546" s="911" t="s">
        <v>3556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</row>
    <row r="1547" spans="2:19" ht="15" hidden="1" customHeight="1" x14ac:dyDescent="0.25">
      <c r="B1547" s="782" t="s">
        <v>1737</v>
      </c>
      <c r="C1547" s="911" t="s">
        <v>3556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</row>
    <row r="1548" spans="2:19" ht="15" hidden="1" customHeight="1" x14ac:dyDescent="0.25">
      <c r="B1548" s="782" t="s">
        <v>1736</v>
      </c>
      <c r="C1548" s="911" t="s">
        <v>3556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</row>
    <row r="1549" spans="2:19" ht="15" hidden="1" customHeight="1" x14ac:dyDescent="0.25">
      <c r="B1549" s="782" t="s">
        <v>1735</v>
      </c>
      <c r="C1549" s="911" t="s">
        <v>3556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</row>
    <row r="1550" spans="2:19" ht="15" hidden="1" customHeight="1" x14ac:dyDescent="0.25">
      <c r="B1550" s="782" t="s">
        <v>1734</v>
      </c>
      <c r="C1550" s="911" t="s">
        <v>3556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</row>
    <row r="1551" spans="2:19" ht="15" hidden="1" customHeight="1" x14ac:dyDescent="0.25">
      <c r="B1551" s="782" t="s">
        <v>1733</v>
      </c>
      <c r="C1551" s="911" t="s">
        <v>3556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</row>
    <row r="1552" spans="2:19" ht="15" hidden="1" customHeight="1" x14ac:dyDescent="0.25">
      <c r="B1552" s="782" t="s">
        <v>1732</v>
      </c>
      <c r="C1552" s="911" t="s">
        <v>3556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</row>
    <row r="1553" spans="2:21" ht="15" hidden="1" customHeight="1" x14ac:dyDescent="0.25">
      <c r="B1553" s="782" t="s">
        <v>1731</v>
      </c>
      <c r="C1553" s="911" t="s">
        <v>3556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</row>
    <row r="1554" spans="2:21" ht="15" hidden="1" customHeight="1" x14ac:dyDescent="0.25">
      <c r="B1554" s="782" t="s">
        <v>1730</v>
      </c>
      <c r="C1554" s="911" t="s">
        <v>3556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</row>
    <row r="1555" spans="2:21" ht="15" hidden="1" customHeight="1" x14ac:dyDescent="0.25">
      <c r="B1555" s="782" t="s">
        <v>1729</v>
      </c>
      <c r="C1555" s="911" t="s">
        <v>3556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</row>
    <row r="1556" spans="2:21" ht="15" hidden="1" customHeight="1" x14ac:dyDescent="0.25">
      <c r="B1556" s="782" t="s">
        <v>1728</v>
      </c>
      <c r="C1556" s="911" t="s">
        <v>3556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9">
        <v>20.41</v>
      </c>
      <c r="U1556" s="11">
        <f>T1556*0.955</f>
        <v>19.49155</v>
      </c>
    </row>
    <row r="1557" spans="2:21" ht="15" hidden="1" customHeight="1" x14ac:dyDescent="0.25">
      <c r="B1557" s="782" t="s">
        <v>1728</v>
      </c>
      <c r="C1557" s="911" t="s">
        <v>3556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9">
        <v>25.93</v>
      </c>
      <c r="U1557" s="11">
        <f>T1557*0.955</f>
        <v>24.76315</v>
      </c>
    </row>
    <row r="1558" spans="2:21" ht="15" hidden="1" customHeight="1" x14ac:dyDescent="0.25">
      <c r="B1558" s="782" t="s">
        <v>1727</v>
      </c>
      <c r="C1558" s="911" t="s">
        <v>3556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</row>
    <row r="1559" spans="2:21" ht="15" hidden="1" customHeight="1" x14ac:dyDescent="0.25">
      <c r="B1559" s="782" t="s">
        <v>1726</v>
      </c>
      <c r="C1559" s="911" t="s">
        <v>3556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</row>
    <row r="1560" spans="2:21" ht="15" hidden="1" customHeight="1" x14ac:dyDescent="0.25">
      <c r="B1560" s="782" t="s">
        <v>1725</v>
      </c>
      <c r="C1560" s="911" t="s">
        <v>3556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</row>
    <row r="1561" spans="2:21" ht="15" hidden="1" customHeight="1" x14ac:dyDescent="0.25">
      <c r="B1561" s="782" t="s">
        <v>1724</v>
      </c>
      <c r="C1561" s="911" t="s">
        <v>3556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</row>
    <row r="1562" spans="2:21" ht="15" hidden="1" customHeight="1" x14ac:dyDescent="0.25">
      <c r="B1562" s="782" t="s">
        <v>1723</v>
      </c>
      <c r="C1562" s="911" t="s">
        <v>3556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</row>
    <row r="1563" spans="2:21" ht="15" hidden="1" customHeight="1" x14ac:dyDescent="0.25">
      <c r="B1563" s="782" t="s">
        <v>1722</v>
      </c>
      <c r="C1563" s="911" t="s">
        <v>3556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</row>
    <row r="1564" spans="2:21" ht="15" hidden="1" customHeight="1" x14ac:dyDescent="0.25">
      <c r="B1564" s="782" t="s">
        <v>1721</v>
      </c>
      <c r="C1564" s="911" t="s">
        <v>3556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</row>
    <row r="1565" spans="2:21" ht="15" hidden="1" customHeight="1" x14ac:dyDescent="0.25">
      <c r="B1565" s="782" t="s">
        <v>1720</v>
      </c>
      <c r="C1565" s="911" t="s">
        <v>3556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</row>
    <row r="1566" spans="2:21" ht="15" hidden="1" customHeight="1" x14ac:dyDescent="0.25">
      <c r="B1566" s="782" t="s">
        <v>1757</v>
      </c>
      <c r="C1566" s="911" t="s">
        <v>3556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</row>
    <row r="1567" spans="2:21" ht="15" hidden="1" customHeight="1" x14ac:dyDescent="0.25">
      <c r="B1567" s="782" t="s">
        <v>1756</v>
      </c>
      <c r="C1567" s="911" t="s">
        <v>3556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</row>
    <row r="1568" spans="2:21" ht="15" hidden="1" customHeight="1" x14ac:dyDescent="0.25">
      <c r="B1568" s="782" t="s">
        <v>1755</v>
      </c>
      <c r="C1568" s="911" t="s">
        <v>3556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</row>
    <row r="1569" spans="2:21" ht="15" hidden="1" customHeight="1" x14ac:dyDescent="0.25">
      <c r="B1569" s="782" t="s">
        <v>1754</v>
      </c>
      <c r="C1569" s="911" t="s">
        <v>3556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</row>
    <row r="1570" spans="2:21" ht="15" hidden="1" customHeight="1" x14ac:dyDescent="0.25">
      <c r="B1570" s="782" t="s">
        <v>1753</v>
      </c>
      <c r="C1570" s="911" t="s">
        <v>3556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9">
        <v>1.52</v>
      </c>
      <c r="U1570" s="11">
        <f>T1570*0.955</f>
        <v>1.4516</v>
      </c>
    </row>
    <row r="1571" spans="2:21" ht="15" hidden="1" customHeight="1" x14ac:dyDescent="0.25">
      <c r="B1571" s="782" t="s">
        <v>1753</v>
      </c>
      <c r="C1571" s="911" t="s">
        <v>3556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9">
        <v>1.78</v>
      </c>
      <c r="U1571" s="11">
        <f>T1571*0.955</f>
        <v>1.6999</v>
      </c>
    </row>
    <row r="1572" spans="2:21" ht="15" hidden="1" customHeight="1" x14ac:dyDescent="0.25">
      <c r="B1572" s="782" t="s">
        <v>1752</v>
      </c>
      <c r="C1572" s="911" t="s">
        <v>3556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</row>
    <row r="1573" spans="2:21" ht="15" hidden="1" customHeight="1" x14ac:dyDescent="0.25">
      <c r="B1573" s="782" t="s">
        <v>1751</v>
      </c>
      <c r="C1573" s="911" t="s">
        <v>3556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</row>
    <row r="1574" spans="2:21" ht="15" hidden="1" customHeight="1" x14ac:dyDescent="0.25">
      <c r="B1574" s="783" t="s">
        <v>1764</v>
      </c>
      <c r="C1574" s="911" t="s">
        <v>3556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</row>
    <row r="1575" spans="2:21" ht="15" hidden="1" customHeight="1" x14ac:dyDescent="0.25">
      <c r="B1575" s="783" t="s">
        <v>1763</v>
      </c>
      <c r="C1575" s="911" t="s">
        <v>3556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</row>
    <row r="1576" spans="2:21" ht="15" hidden="1" customHeight="1" x14ac:dyDescent="0.25">
      <c r="B1576" s="784" t="s">
        <v>1776</v>
      </c>
      <c r="C1576" s="911" t="s">
        <v>3556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</row>
    <row r="1577" spans="2:21" ht="15" hidden="1" customHeight="1" x14ac:dyDescent="0.25">
      <c r="B1577" s="784" t="s">
        <v>1775</v>
      </c>
      <c r="C1577" s="911" t="s">
        <v>3556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</row>
    <row r="1578" spans="2:21" ht="15" hidden="1" customHeight="1" x14ac:dyDescent="0.25">
      <c r="B1578" s="784" t="s">
        <v>1774</v>
      </c>
      <c r="C1578" s="911" t="s">
        <v>3556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</row>
    <row r="1579" spans="2:21" ht="15" hidden="1" customHeight="1" x14ac:dyDescent="0.25">
      <c r="B1579" s="784" t="s">
        <v>1773</v>
      </c>
      <c r="C1579" s="911" t="s">
        <v>3556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</row>
    <row r="1580" spans="2:21" ht="15" hidden="1" customHeight="1" x14ac:dyDescent="0.25">
      <c r="B1580" s="784" t="s">
        <v>1772</v>
      </c>
      <c r="C1580" s="911" t="s">
        <v>3556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</row>
    <row r="1581" spans="2:21" ht="15" hidden="1" customHeight="1" x14ac:dyDescent="0.25">
      <c r="B1581" s="784" t="s">
        <v>1771</v>
      </c>
      <c r="C1581" s="911" t="s">
        <v>3556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</row>
    <row r="1582" spans="2:21" ht="15" hidden="1" customHeight="1" x14ac:dyDescent="0.25">
      <c r="B1582" s="784" t="s">
        <v>1770</v>
      </c>
      <c r="C1582" s="911" t="s">
        <v>3556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</row>
    <row r="1583" spans="2:21" ht="15" hidden="1" customHeight="1" x14ac:dyDescent="0.25">
      <c r="B1583" s="784" t="s">
        <v>1769</v>
      </c>
      <c r="C1583" s="911" t="s">
        <v>3556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</row>
    <row r="1584" spans="2:21" ht="15" hidden="1" customHeight="1" x14ac:dyDescent="0.25">
      <c r="B1584" s="784" t="s">
        <v>1768</v>
      </c>
      <c r="C1584" s="911" t="s">
        <v>3556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</row>
    <row r="1585" spans="2:21" ht="15" hidden="1" customHeight="1" x14ac:dyDescent="0.25">
      <c r="B1585" s="784" t="s">
        <v>1767</v>
      </c>
      <c r="C1585" s="911" t="s">
        <v>3556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</row>
    <row r="1586" spans="2:21" ht="15" hidden="1" customHeight="1" x14ac:dyDescent="0.25">
      <c r="B1586" s="784" t="s">
        <v>1766</v>
      </c>
      <c r="C1586" s="911" t="s">
        <v>3556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9">
        <v>20.95</v>
      </c>
      <c r="U1586" s="11">
        <f>T1586*0.955</f>
        <v>20.007249999999999</v>
      </c>
    </row>
    <row r="1587" spans="2:21" ht="15" hidden="1" customHeight="1" x14ac:dyDescent="0.25">
      <c r="B1587" s="784" t="s">
        <v>1766</v>
      </c>
      <c r="C1587" s="911" t="s">
        <v>3556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U1587" s="11"/>
    </row>
    <row r="1588" spans="2:21" ht="15" hidden="1" customHeight="1" x14ac:dyDescent="0.25">
      <c r="B1588" s="784" t="s">
        <v>1765</v>
      </c>
      <c r="C1588" s="911" t="s">
        <v>3556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</row>
    <row r="1589" spans="2:21" ht="15" hidden="1" customHeight="1" x14ac:dyDescent="0.25">
      <c r="B1589" s="785" t="s">
        <v>1837</v>
      </c>
      <c r="C1589" s="911" t="s">
        <v>3556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</row>
    <row r="1590" spans="2:21" ht="15" hidden="1" customHeight="1" x14ac:dyDescent="0.25">
      <c r="B1590" s="785" t="s">
        <v>1836</v>
      </c>
      <c r="C1590" s="911" t="s">
        <v>3556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</row>
    <row r="1591" spans="2:21" ht="15" hidden="1" customHeight="1" x14ac:dyDescent="0.25">
      <c r="B1591" s="785" t="s">
        <v>1835</v>
      </c>
      <c r="C1591" s="911" t="s">
        <v>3556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</row>
    <row r="1592" spans="2:21" ht="15" hidden="1" customHeight="1" x14ac:dyDescent="0.25">
      <c r="B1592" s="785" t="s">
        <v>1834</v>
      </c>
      <c r="C1592" s="911" t="s">
        <v>3556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</row>
    <row r="1593" spans="2:21" ht="15" hidden="1" customHeight="1" x14ac:dyDescent="0.25">
      <c r="B1593" s="785" t="s">
        <v>1833</v>
      </c>
      <c r="C1593" s="911" t="s">
        <v>3556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</row>
    <row r="1594" spans="2:21" ht="15" hidden="1" customHeight="1" x14ac:dyDescent="0.25">
      <c r="B1594" s="785" t="s">
        <v>1832</v>
      </c>
      <c r="C1594" s="911" t="s">
        <v>3556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</row>
    <row r="1595" spans="2:21" ht="15" hidden="1" customHeight="1" x14ac:dyDescent="0.25">
      <c r="B1595" s="785" t="s">
        <v>1831</v>
      </c>
      <c r="C1595" s="911" t="s">
        <v>3556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</row>
    <row r="1596" spans="2:21" ht="15" hidden="1" customHeight="1" x14ac:dyDescent="0.25">
      <c r="B1596" s="785" t="s">
        <v>1830</v>
      </c>
      <c r="C1596" s="911" t="s">
        <v>3556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9">
        <v>27.06</v>
      </c>
      <c r="U1596" s="11">
        <f>T1596*0.955</f>
        <v>25.842299999999998</v>
      </c>
    </row>
    <row r="1597" spans="2:21" ht="15" hidden="1" customHeight="1" x14ac:dyDescent="0.25">
      <c r="B1597" s="785" t="s">
        <v>1830</v>
      </c>
      <c r="C1597" s="911" t="s">
        <v>3556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9">
        <v>2.38</v>
      </c>
      <c r="U1597" s="11">
        <f>T1597*0.955</f>
        <v>2.2728999999999999</v>
      </c>
    </row>
    <row r="1598" spans="2:21" ht="15" hidden="1" customHeight="1" x14ac:dyDescent="0.25">
      <c r="B1598" s="785" t="s">
        <v>1829</v>
      </c>
      <c r="C1598" s="911" t="s">
        <v>3556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</row>
    <row r="1599" spans="2:21" ht="15" hidden="1" customHeight="1" x14ac:dyDescent="0.25">
      <c r="B1599" s="785" t="s">
        <v>1828</v>
      </c>
      <c r="C1599" s="911" t="s">
        <v>3556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</row>
    <row r="1600" spans="2:21" ht="15" hidden="1" customHeight="1" x14ac:dyDescent="0.25">
      <c r="B1600" s="786" t="s">
        <v>1843</v>
      </c>
      <c r="C1600" s="911" t="s">
        <v>3556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</row>
    <row r="1601" spans="2:19" ht="15" hidden="1" customHeight="1" x14ac:dyDescent="0.25">
      <c r="B1601" s="786" t="s">
        <v>1842</v>
      </c>
      <c r="C1601" s="911" t="s">
        <v>3556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</row>
    <row r="1602" spans="2:19" ht="15" hidden="1" customHeight="1" x14ac:dyDescent="0.25">
      <c r="B1602" s="786" t="s">
        <v>1841</v>
      </c>
      <c r="C1602" s="911" t="s">
        <v>3556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</row>
    <row r="1603" spans="2:19" ht="15" hidden="1" customHeight="1" x14ac:dyDescent="0.25">
      <c r="B1603" s="786" t="s">
        <v>1840</v>
      </c>
      <c r="C1603" s="911" t="s">
        <v>3556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</row>
    <row r="1604" spans="2:19" ht="15" hidden="1" customHeight="1" x14ac:dyDescent="0.25">
      <c r="B1604" s="786" t="s">
        <v>1950</v>
      </c>
      <c r="C1604" s="911" t="s">
        <v>3556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</row>
    <row r="1605" spans="2:19" ht="15" hidden="1" customHeight="1" x14ac:dyDescent="0.25">
      <c r="B1605" s="786" t="s">
        <v>1949</v>
      </c>
      <c r="C1605" s="911" t="s">
        <v>3556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</row>
    <row r="1606" spans="2:19" ht="15" hidden="1" customHeight="1" x14ac:dyDescent="0.25">
      <c r="B1606" s="786" t="s">
        <v>1948</v>
      </c>
      <c r="C1606" s="911" t="s">
        <v>3556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</row>
    <row r="1607" spans="2:19" ht="15" hidden="1" customHeight="1" x14ac:dyDescent="0.25">
      <c r="B1607" s="786" t="s">
        <v>1947</v>
      </c>
      <c r="C1607" s="911" t="s">
        <v>3556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</row>
    <row r="1608" spans="2:19" ht="15" hidden="1" customHeight="1" x14ac:dyDescent="0.25">
      <c r="B1608" s="786" t="s">
        <v>1946</v>
      </c>
      <c r="C1608" s="911" t="s">
        <v>3556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</row>
    <row r="1609" spans="2:19" ht="15" hidden="1" customHeight="1" x14ac:dyDescent="0.25">
      <c r="B1609" s="786" t="s">
        <v>1945</v>
      </c>
      <c r="C1609" s="911" t="s">
        <v>3556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</row>
    <row r="1610" spans="2:19" ht="15" hidden="1" customHeight="1" x14ac:dyDescent="0.25">
      <c r="B1610" s="786" t="s">
        <v>1944</v>
      </c>
      <c r="C1610" s="911" t="s">
        <v>3556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</row>
    <row r="1611" spans="2:19" ht="15" hidden="1" customHeight="1" x14ac:dyDescent="0.25">
      <c r="B1611" s="786" t="s">
        <v>1943</v>
      </c>
      <c r="C1611" s="911" t="s">
        <v>3556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</row>
    <row r="1612" spans="2:19" ht="15" hidden="1" customHeight="1" x14ac:dyDescent="0.25">
      <c r="B1612" s="786" t="s">
        <v>1942</v>
      </c>
      <c r="C1612" s="911" t="s">
        <v>3556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</row>
    <row r="1613" spans="2:19" ht="15" hidden="1" customHeight="1" x14ac:dyDescent="0.25">
      <c r="B1613" s="786" t="s">
        <v>1941</v>
      </c>
      <c r="C1613" s="911" t="s">
        <v>3556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</row>
    <row r="1614" spans="2:19" ht="15" hidden="1" customHeight="1" x14ac:dyDescent="0.25">
      <c r="B1614" s="786" t="s">
        <v>1940</v>
      </c>
      <c r="C1614" s="911" t="s">
        <v>3556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</row>
    <row r="1615" spans="2:19" ht="15" hidden="1" customHeight="1" x14ac:dyDescent="0.25">
      <c r="B1615" s="786" t="s">
        <v>1939</v>
      </c>
      <c r="C1615" s="911" t="s">
        <v>3556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</row>
    <row r="1616" spans="2:19" ht="15" hidden="1" customHeight="1" x14ac:dyDescent="0.25">
      <c r="B1616" s="786" t="s">
        <v>1938</v>
      </c>
      <c r="C1616" s="911" t="s">
        <v>3556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</row>
    <row r="1617" spans="2:19" ht="15" hidden="1" customHeight="1" x14ac:dyDescent="0.25">
      <c r="B1617" s="786" t="s">
        <v>1937</v>
      </c>
      <c r="C1617" s="911" t="s">
        <v>3556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</row>
    <row r="1618" spans="2:19" ht="15" hidden="1" customHeight="1" x14ac:dyDescent="0.25">
      <c r="B1618" s="786" t="s">
        <v>1936</v>
      </c>
      <c r="C1618" s="911" t="s">
        <v>3556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</row>
    <row r="1619" spans="2:19" ht="15" hidden="1" customHeight="1" x14ac:dyDescent="0.25">
      <c r="B1619" s="786" t="s">
        <v>1935</v>
      </c>
      <c r="C1619" s="911" t="s">
        <v>3556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</row>
    <row r="1620" spans="2:19" ht="15" hidden="1" customHeight="1" x14ac:dyDescent="0.25">
      <c r="B1620" s="786" t="s">
        <v>1934</v>
      </c>
      <c r="C1620" s="911" t="s">
        <v>3556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</row>
    <row r="1621" spans="2:19" ht="15" hidden="1" customHeight="1" x14ac:dyDescent="0.25">
      <c r="B1621" s="786" t="s">
        <v>1933</v>
      </c>
      <c r="C1621" s="911" t="s">
        <v>3556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</row>
    <row r="1622" spans="2:19" ht="15" hidden="1" customHeight="1" x14ac:dyDescent="0.25">
      <c r="B1622" s="786" t="s">
        <v>1932</v>
      </c>
      <c r="C1622" s="911" t="s">
        <v>3556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</row>
    <row r="1623" spans="2:19" ht="15" hidden="1" customHeight="1" x14ac:dyDescent="0.25">
      <c r="B1623" s="786" t="s">
        <v>1931</v>
      </c>
      <c r="C1623" s="911" t="s">
        <v>3556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</row>
    <row r="1624" spans="2:19" ht="15" hidden="1" customHeight="1" x14ac:dyDescent="0.25">
      <c r="B1624" s="786" t="s">
        <v>1930</v>
      </c>
      <c r="C1624" s="911" t="s">
        <v>3556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</row>
    <row r="1625" spans="2:19" ht="15" hidden="1" customHeight="1" x14ac:dyDescent="0.25">
      <c r="B1625" s="786" t="s">
        <v>2031</v>
      </c>
      <c r="C1625" s="911" t="s">
        <v>3556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</row>
    <row r="1626" spans="2:19" ht="15" hidden="1" customHeight="1" x14ac:dyDescent="0.25">
      <c r="B1626" s="786" t="s">
        <v>2030</v>
      </c>
      <c r="C1626" s="911" t="s">
        <v>3556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</row>
    <row r="1627" spans="2:19" ht="15" hidden="1" customHeight="1" x14ac:dyDescent="0.25">
      <c r="B1627" s="786" t="s">
        <v>2029</v>
      </c>
      <c r="C1627" s="911" t="s">
        <v>3556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</row>
    <row r="1628" spans="2:19" ht="15" hidden="1" customHeight="1" x14ac:dyDescent="0.25">
      <c r="B1628" s="786" t="s">
        <v>2028</v>
      </c>
      <c r="C1628" s="911" t="s">
        <v>3556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</row>
    <row r="1629" spans="2:19" ht="15" hidden="1" customHeight="1" x14ac:dyDescent="0.25">
      <c r="B1629" s="786" t="s">
        <v>2027</v>
      </c>
      <c r="C1629" s="911" t="s">
        <v>3556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</row>
    <row r="1630" spans="2:19" ht="15" hidden="1" customHeight="1" x14ac:dyDescent="0.25">
      <c r="B1630" s="786" t="s">
        <v>2026</v>
      </c>
      <c r="C1630" s="911" t="s">
        <v>3556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</row>
    <row r="1631" spans="2:19" ht="15" hidden="1" customHeight="1" x14ac:dyDescent="0.25">
      <c r="B1631" s="786" t="s">
        <v>2025</v>
      </c>
      <c r="C1631" s="911" t="s">
        <v>3556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</row>
    <row r="1632" spans="2:19" ht="15" hidden="1" customHeight="1" x14ac:dyDescent="0.25">
      <c r="B1632" s="786" t="s">
        <v>2024</v>
      </c>
      <c r="C1632" s="911" t="s">
        <v>3556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</row>
    <row r="1633" spans="2:21" ht="15" hidden="1" customHeight="1" x14ac:dyDescent="0.25">
      <c r="B1633" s="786" t="s">
        <v>2023</v>
      </c>
      <c r="C1633" s="911" t="s">
        <v>3556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</row>
    <row r="1634" spans="2:21" ht="15" hidden="1" customHeight="1" x14ac:dyDescent="0.25">
      <c r="B1634" s="786" t="s">
        <v>2023</v>
      </c>
      <c r="C1634" s="911" t="s">
        <v>3556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9">
        <v>1.79</v>
      </c>
      <c r="U1634" s="11">
        <f>T1634*0.955</f>
        <v>1.7094499999999999</v>
      </c>
    </row>
    <row r="1635" spans="2:21" ht="15" hidden="1" customHeight="1" x14ac:dyDescent="0.25">
      <c r="B1635" s="786" t="s">
        <v>2022</v>
      </c>
      <c r="C1635" s="911" t="s">
        <v>3556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</row>
    <row r="1636" spans="2:21" ht="15" hidden="1" customHeight="1" x14ac:dyDescent="0.25">
      <c r="B1636" s="786" t="s">
        <v>2021</v>
      </c>
      <c r="C1636" s="911" t="s">
        <v>3556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</row>
    <row r="1637" spans="2:21" ht="15" hidden="1" customHeight="1" x14ac:dyDescent="0.25">
      <c r="B1637" s="786" t="s">
        <v>2020</v>
      </c>
      <c r="C1637" s="911" t="s">
        <v>3556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</row>
    <row r="1638" spans="2:21" ht="15" hidden="1" customHeight="1" x14ac:dyDescent="0.25">
      <c r="B1638" s="786" t="s">
        <v>2019</v>
      </c>
      <c r="C1638" s="911" t="s">
        <v>3556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</row>
    <row r="1639" spans="2:21" ht="15" hidden="1" customHeight="1" x14ac:dyDescent="0.25">
      <c r="B1639" s="786" t="s">
        <v>2018</v>
      </c>
      <c r="C1639" s="911" t="s">
        <v>3556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</row>
    <row r="1640" spans="2:21" ht="15" hidden="1" customHeight="1" x14ac:dyDescent="0.25">
      <c r="B1640" s="786" t="s">
        <v>2017</v>
      </c>
      <c r="C1640" s="911" t="s">
        <v>3556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</row>
    <row r="1641" spans="2:21" ht="15" hidden="1" customHeight="1" x14ac:dyDescent="0.25">
      <c r="B1641" s="786" t="s">
        <v>2016</v>
      </c>
      <c r="C1641" s="911" t="s">
        <v>3556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</row>
    <row r="1642" spans="2:21" ht="15" hidden="1" customHeight="1" x14ac:dyDescent="0.25">
      <c r="B1642" s="786" t="s">
        <v>2015</v>
      </c>
      <c r="C1642" s="911" t="s">
        <v>3556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</row>
    <row r="1643" spans="2:21" ht="15" hidden="1" customHeight="1" x14ac:dyDescent="0.25">
      <c r="B1643" s="786" t="s">
        <v>2014</v>
      </c>
      <c r="C1643" s="911" t="s">
        <v>3556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</row>
    <row r="1644" spans="2:21" ht="15" hidden="1" customHeight="1" x14ac:dyDescent="0.25">
      <c r="B1644" s="786" t="s">
        <v>2013</v>
      </c>
      <c r="C1644" s="911" t="s">
        <v>3556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</row>
    <row r="1645" spans="2:21" ht="15" hidden="1" customHeight="1" x14ac:dyDescent="0.25">
      <c r="B1645" s="786" t="s">
        <v>2012</v>
      </c>
      <c r="C1645" s="911" t="s">
        <v>3556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</row>
    <row r="1646" spans="2:21" ht="15" hidden="1" customHeight="1" x14ac:dyDescent="0.25">
      <c r="B1646" s="786" t="s">
        <v>2011</v>
      </c>
      <c r="C1646" s="911" t="s">
        <v>3556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</row>
    <row r="1647" spans="2:21" ht="15" hidden="1" customHeight="1" x14ac:dyDescent="0.25">
      <c r="B1647" s="786" t="s">
        <v>2010</v>
      </c>
      <c r="C1647" s="911" t="s">
        <v>3556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</row>
    <row r="1648" spans="2:21" ht="15" hidden="1" customHeight="1" x14ac:dyDescent="0.25">
      <c r="B1648" s="786" t="s">
        <v>2009</v>
      </c>
      <c r="C1648" s="911" t="s">
        <v>3556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</row>
    <row r="1649" spans="2:19" ht="15" hidden="1" customHeight="1" x14ac:dyDescent="0.25">
      <c r="B1649" s="786" t="s">
        <v>2008</v>
      </c>
      <c r="C1649" s="911" t="s">
        <v>3556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</row>
    <row r="1650" spans="2:19" ht="15" hidden="1" customHeight="1" x14ac:dyDescent="0.25">
      <c r="B1650" s="786" t="s">
        <v>2007</v>
      </c>
      <c r="C1650" s="911" t="s">
        <v>3556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</row>
    <row r="1651" spans="2:19" ht="15" hidden="1" customHeight="1" x14ac:dyDescent="0.25">
      <c r="B1651" s="786" t="s">
        <v>2006</v>
      </c>
      <c r="C1651" s="911" t="s">
        <v>3556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</row>
    <row r="1652" spans="2:19" ht="15" hidden="1" customHeight="1" x14ac:dyDescent="0.25">
      <c r="B1652" s="786" t="s">
        <v>2005</v>
      </c>
      <c r="C1652" s="911" t="s">
        <v>3556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</row>
    <row r="1653" spans="2:19" ht="15" hidden="1" customHeight="1" x14ac:dyDescent="0.25">
      <c r="B1653" s="786" t="s">
        <v>2004</v>
      </c>
      <c r="C1653" s="911" t="s">
        <v>3556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</row>
    <row r="1654" spans="2:19" ht="15" hidden="1" customHeight="1" x14ac:dyDescent="0.25">
      <c r="B1654" s="786" t="s">
        <v>2003</v>
      </c>
      <c r="C1654" s="911" t="s">
        <v>3556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</row>
    <row r="1655" spans="2:19" ht="15" hidden="1" customHeight="1" x14ac:dyDescent="0.25">
      <c r="B1655" s="786" t="s">
        <v>2002</v>
      </c>
      <c r="C1655" s="911" t="s">
        <v>3556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</row>
    <row r="1656" spans="2:19" ht="15" hidden="1" customHeight="1" x14ac:dyDescent="0.25">
      <c r="B1656" s="786" t="s">
        <v>2001</v>
      </c>
      <c r="C1656" s="911" t="s">
        <v>3556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</row>
    <row r="1657" spans="2:19" ht="15" hidden="1" customHeight="1" x14ac:dyDescent="0.25">
      <c r="B1657" s="786" t="s">
        <v>2000</v>
      </c>
      <c r="C1657" s="911" t="s">
        <v>3556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</row>
    <row r="1658" spans="2:19" ht="15" hidden="1" customHeight="1" x14ac:dyDescent="0.25">
      <c r="B1658" s="786" t="s">
        <v>1999</v>
      </c>
      <c r="C1658" s="911" t="s">
        <v>3556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</row>
    <row r="1659" spans="2:19" ht="15" hidden="1" customHeight="1" x14ac:dyDescent="0.25">
      <c r="B1659" s="786" t="s">
        <v>1998</v>
      </c>
      <c r="C1659" s="911" t="s">
        <v>3556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</row>
    <row r="1660" spans="2:19" ht="15" hidden="1" customHeight="1" x14ac:dyDescent="0.25">
      <c r="B1660" s="786" t="s">
        <v>1997</v>
      </c>
      <c r="C1660" s="911" t="s">
        <v>3556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</row>
    <row r="1661" spans="2:19" ht="15" hidden="1" customHeight="1" x14ac:dyDescent="0.25">
      <c r="B1661" s="786" t="s">
        <v>1996</v>
      </c>
      <c r="C1661" s="911" t="s">
        <v>3556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</row>
    <row r="1662" spans="2:19" ht="15" hidden="1" customHeight="1" x14ac:dyDescent="0.25">
      <c r="B1662" s="786" t="s">
        <v>1995</v>
      </c>
      <c r="C1662" s="911" t="s">
        <v>3556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</row>
    <row r="1663" spans="2:19" ht="15" hidden="1" customHeight="1" x14ac:dyDescent="0.25">
      <c r="B1663" s="786" t="s">
        <v>1994</v>
      </c>
      <c r="C1663" s="911" t="s">
        <v>3556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</row>
    <row r="1664" spans="2:19" ht="15" hidden="1" customHeight="1" x14ac:dyDescent="0.25">
      <c r="B1664" s="786" t="s">
        <v>1993</v>
      </c>
      <c r="C1664" s="911" t="s">
        <v>3556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</row>
    <row r="1665" spans="2:19" ht="15" hidden="1" customHeight="1" x14ac:dyDescent="0.25">
      <c r="B1665" s="786" t="s">
        <v>1992</v>
      </c>
      <c r="C1665" s="911" t="s">
        <v>3556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</row>
    <row r="1666" spans="2:19" ht="15" hidden="1" customHeight="1" x14ac:dyDescent="0.25">
      <c r="B1666" s="786" t="s">
        <v>1991</v>
      </c>
      <c r="C1666" s="911" t="s">
        <v>3556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</row>
    <row r="1667" spans="2:19" ht="15" hidden="1" customHeight="1" x14ac:dyDescent="0.25">
      <c r="B1667" s="786" t="s">
        <v>1990</v>
      </c>
      <c r="C1667" s="911" t="s">
        <v>3556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</row>
    <row r="1668" spans="2:19" ht="15" hidden="1" customHeight="1" x14ac:dyDescent="0.25">
      <c r="B1668" s="786" t="s">
        <v>1989</v>
      </c>
      <c r="C1668" s="911" t="s">
        <v>3556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</row>
    <row r="1669" spans="2:19" ht="15" hidden="1" customHeight="1" x14ac:dyDescent="0.25">
      <c r="B1669" s="786" t="s">
        <v>1988</v>
      </c>
      <c r="C1669" s="911" t="s">
        <v>3556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</row>
    <row r="1670" spans="2:19" ht="15" hidden="1" customHeight="1" x14ac:dyDescent="0.25">
      <c r="B1670" s="786" t="s">
        <v>1987</v>
      </c>
      <c r="C1670" s="911" t="s">
        <v>3556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</row>
    <row r="1671" spans="2:19" ht="15" hidden="1" customHeight="1" x14ac:dyDescent="0.25">
      <c r="B1671" s="786" t="s">
        <v>1986</v>
      </c>
      <c r="C1671" s="911" t="s">
        <v>3556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</row>
    <row r="1672" spans="2:19" ht="15" hidden="1" customHeight="1" x14ac:dyDescent="0.25">
      <c r="B1672" s="786" t="s">
        <v>1985</v>
      </c>
      <c r="C1672" s="911" t="s">
        <v>3556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</row>
    <row r="1673" spans="2:19" ht="15" hidden="1" customHeight="1" x14ac:dyDescent="0.25">
      <c r="B1673" s="786" t="s">
        <v>1984</v>
      </c>
      <c r="C1673" s="911" t="s">
        <v>3556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</row>
    <row r="1674" spans="2:19" ht="15" hidden="1" customHeight="1" x14ac:dyDescent="0.25">
      <c r="B1674" s="786" t="s">
        <v>1983</v>
      </c>
      <c r="C1674" s="911" t="s">
        <v>3556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</row>
    <row r="1675" spans="2:19" ht="15" hidden="1" customHeight="1" x14ac:dyDescent="0.25">
      <c r="B1675" s="786" t="s">
        <v>1982</v>
      </c>
      <c r="C1675" s="911" t="s">
        <v>3556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</row>
    <row r="1676" spans="2:19" ht="15" hidden="1" customHeight="1" x14ac:dyDescent="0.25">
      <c r="B1676" s="786" t="s">
        <v>1981</v>
      </c>
      <c r="C1676" s="911" t="s">
        <v>3556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</row>
    <row r="1677" spans="2:19" ht="15" hidden="1" customHeight="1" x14ac:dyDescent="0.25">
      <c r="B1677" s="786" t="s">
        <v>1980</v>
      </c>
      <c r="C1677" s="911" t="s">
        <v>3556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</row>
    <row r="1678" spans="2:19" ht="15" hidden="1" customHeight="1" x14ac:dyDescent="0.25">
      <c r="B1678" s="786" t="s">
        <v>1979</v>
      </c>
      <c r="C1678" s="911" t="s">
        <v>3556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</row>
    <row r="1679" spans="2:19" ht="15" hidden="1" customHeight="1" x14ac:dyDescent="0.25">
      <c r="B1679" s="786" t="s">
        <v>1978</v>
      </c>
      <c r="C1679" s="911" t="s">
        <v>3556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</row>
    <row r="1680" spans="2:19" ht="15" hidden="1" customHeight="1" x14ac:dyDescent="0.25">
      <c r="B1680" s="786" t="s">
        <v>1977</v>
      </c>
      <c r="C1680" s="911" t="s">
        <v>3556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</row>
    <row r="1681" spans="2:21" ht="15" hidden="1" customHeight="1" x14ac:dyDescent="0.25">
      <c r="B1681" s="786" t="s">
        <v>1976</v>
      </c>
      <c r="C1681" s="911" t="s">
        <v>3556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</row>
    <row r="1682" spans="2:21" ht="15" hidden="1" customHeight="1" x14ac:dyDescent="0.25">
      <c r="B1682" s="786" t="s">
        <v>1975</v>
      </c>
      <c r="C1682" s="911" t="s">
        <v>3556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</row>
    <row r="1683" spans="2:21" ht="15" hidden="1" customHeight="1" x14ac:dyDescent="0.25">
      <c r="B1683" s="786" t="s">
        <v>1974</v>
      </c>
      <c r="C1683" s="911" t="s">
        <v>3556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</row>
    <row r="1684" spans="2:21" ht="15" hidden="1" customHeight="1" x14ac:dyDescent="0.25">
      <c r="B1684" s="786" t="s">
        <v>1973</v>
      </c>
      <c r="C1684" s="911" t="s">
        <v>3556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</row>
    <row r="1685" spans="2:21" ht="15" hidden="1" customHeight="1" x14ac:dyDescent="0.25">
      <c r="B1685" s="786" t="s">
        <v>1972</v>
      </c>
      <c r="C1685" s="911" t="s">
        <v>3556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</row>
    <row r="1686" spans="2:21" ht="15" hidden="1" customHeight="1" x14ac:dyDescent="0.25">
      <c r="B1686" s="786" t="s">
        <v>1971</v>
      </c>
      <c r="C1686" s="911" t="s">
        <v>3556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</row>
    <row r="1687" spans="2:21" ht="15" hidden="1" customHeight="1" x14ac:dyDescent="0.25">
      <c r="B1687" s="786" t="s">
        <v>1970</v>
      </c>
      <c r="C1687" s="911" t="s">
        <v>3556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</row>
    <row r="1688" spans="2:21" ht="15" hidden="1" customHeight="1" x14ac:dyDescent="0.25">
      <c r="B1688" s="786" t="s">
        <v>1969</v>
      </c>
      <c r="C1688" s="911" t="s">
        <v>3556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</row>
    <row r="1689" spans="2:21" ht="15" hidden="1" customHeight="1" x14ac:dyDescent="0.25">
      <c r="B1689" s="786" t="s">
        <v>1968</v>
      </c>
      <c r="C1689" s="911" t="s">
        <v>3556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</row>
    <row r="1690" spans="2:21" ht="15" hidden="1" customHeight="1" x14ac:dyDescent="0.25">
      <c r="B1690" s="786" t="s">
        <v>1967</v>
      </c>
      <c r="C1690" s="911" t="s">
        <v>3556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</row>
    <row r="1691" spans="2:21" ht="15" hidden="1" customHeight="1" x14ac:dyDescent="0.25">
      <c r="B1691" s="786" t="s">
        <v>1966</v>
      </c>
      <c r="C1691" s="911" t="s">
        <v>3556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</row>
    <row r="1692" spans="2:21" ht="15" hidden="1" customHeight="1" x14ac:dyDescent="0.25">
      <c r="B1692" s="786" t="s">
        <v>1965</v>
      </c>
      <c r="C1692" s="911" t="s">
        <v>3556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9">
        <v>29.23</v>
      </c>
      <c r="U1692" s="11">
        <f>T1692*0.955</f>
        <v>27.914649999999998</v>
      </c>
    </row>
    <row r="1693" spans="2:21" ht="15" hidden="1" customHeight="1" x14ac:dyDescent="0.25">
      <c r="B1693" s="786" t="s">
        <v>1965</v>
      </c>
      <c r="C1693" s="911" t="s">
        <v>3556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9">
        <v>12.82</v>
      </c>
      <c r="U1693" s="11">
        <f>T1693*0.955</f>
        <v>12.2431</v>
      </c>
    </row>
    <row r="1694" spans="2:21" ht="15" hidden="1" customHeight="1" x14ac:dyDescent="0.25">
      <c r="B1694" s="786" t="s">
        <v>1964</v>
      </c>
      <c r="C1694" s="911" t="s">
        <v>3556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</row>
    <row r="1695" spans="2:21" ht="15" hidden="1" customHeight="1" x14ac:dyDescent="0.25">
      <c r="B1695" s="786" t="s">
        <v>1963</v>
      </c>
      <c r="C1695" s="911" t="s">
        <v>3556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</row>
    <row r="1696" spans="2:21" ht="15" hidden="1" customHeight="1" x14ac:dyDescent="0.25">
      <c r="B1696" s="786" t="s">
        <v>1962</v>
      </c>
      <c r="C1696" s="911" t="s">
        <v>3556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</row>
    <row r="1697" spans="2:21" ht="15" hidden="1" customHeight="1" x14ac:dyDescent="0.25">
      <c r="B1697" s="786" t="s">
        <v>1961</v>
      </c>
      <c r="C1697" s="911" t="s">
        <v>3556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9">
        <v>54.29</v>
      </c>
      <c r="U1697" s="11">
        <f>T1697*0.955</f>
        <v>51.84695</v>
      </c>
    </row>
    <row r="1698" spans="2:21" ht="15" hidden="1" customHeight="1" x14ac:dyDescent="0.25">
      <c r="B1698" s="786" t="s">
        <v>1961</v>
      </c>
      <c r="C1698" s="911" t="s">
        <v>3556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9">
        <v>3.33</v>
      </c>
      <c r="U1698" s="11">
        <f>T1698*0.955</f>
        <v>3.1801499999999998</v>
      </c>
    </row>
    <row r="1699" spans="2:21" ht="15" hidden="1" customHeight="1" x14ac:dyDescent="0.25">
      <c r="B1699" s="786" t="s">
        <v>1960</v>
      </c>
      <c r="C1699" s="911" t="s">
        <v>3556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</row>
    <row r="1700" spans="2:21" ht="15" hidden="1" customHeight="1" x14ac:dyDescent="0.25">
      <c r="B1700" s="786" t="s">
        <v>1959</v>
      </c>
      <c r="C1700" s="911" t="s">
        <v>3556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</row>
    <row r="1701" spans="2:21" ht="15" hidden="1" customHeight="1" x14ac:dyDescent="0.25">
      <c r="B1701" s="786" t="s">
        <v>1958</v>
      </c>
      <c r="C1701" s="911" t="s">
        <v>3556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</row>
    <row r="1702" spans="2:21" ht="15" hidden="1" customHeight="1" x14ac:dyDescent="0.25">
      <c r="B1702" s="786" t="s">
        <v>1957</v>
      </c>
      <c r="C1702" s="911" t="s">
        <v>3556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</row>
    <row r="1703" spans="2:21" ht="15" hidden="1" customHeight="1" x14ac:dyDescent="0.25">
      <c r="B1703" s="786" t="s">
        <v>1956</v>
      </c>
      <c r="C1703" s="911" t="s">
        <v>3556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</row>
    <row r="1704" spans="2:21" ht="15" hidden="1" customHeight="1" x14ac:dyDescent="0.25">
      <c r="B1704" s="786" t="s">
        <v>1955</v>
      </c>
      <c r="C1704" s="911" t="s">
        <v>3556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</row>
    <row r="1705" spans="2:21" ht="15" hidden="1" customHeight="1" x14ac:dyDescent="0.25">
      <c r="B1705" s="786" t="s">
        <v>1954</v>
      </c>
      <c r="C1705" s="911" t="s">
        <v>3556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</row>
    <row r="1706" spans="2:21" ht="15" hidden="1" customHeight="1" x14ac:dyDescent="0.25">
      <c r="B1706" s="786" t="s">
        <v>1953</v>
      </c>
      <c r="C1706" s="911" t="s">
        <v>3556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</row>
    <row r="1707" spans="2:21" ht="15" hidden="1" customHeight="1" x14ac:dyDescent="0.25">
      <c r="B1707" s="786" t="s">
        <v>1952</v>
      </c>
      <c r="C1707" s="911" t="s">
        <v>3556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</row>
    <row r="1708" spans="2:21" ht="15" hidden="1" customHeight="1" x14ac:dyDescent="0.25">
      <c r="B1708" s="786" t="s">
        <v>1951</v>
      </c>
      <c r="C1708" s="911" t="s">
        <v>3556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</row>
    <row r="1709" spans="2:21" ht="15" hidden="1" customHeight="1" x14ac:dyDescent="0.25">
      <c r="B1709" s="786" t="s">
        <v>2089</v>
      </c>
      <c r="C1709" s="911" t="s">
        <v>3556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</row>
    <row r="1710" spans="2:21" ht="15" hidden="1" customHeight="1" x14ac:dyDescent="0.25">
      <c r="B1710" s="786" t="s">
        <v>2088</v>
      </c>
      <c r="C1710" s="911" t="s">
        <v>3556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</row>
    <row r="1711" spans="2:21" ht="15" hidden="1" customHeight="1" x14ac:dyDescent="0.25">
      <c r="B1711" s="786" t="s">
        <v>2087</v>
      </c>
      <c r="C1711" s="911" t="s">
        <v>3556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</row>
    <row r="1712" spans="2:21" ht="15" hidden="1" customHeight="1" x14ac:dyDescent="0.25">
      <c r="B1712" s="786" t="s">
        <v>2086</v>
      </c>
      <c r="C1712" s="911" t="s">
        <v>3556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</row>
    <row r="1713" spans="2:19" ht="15" hidden="1" customHeight="1" x14ac:dyDescent="0.25">
      <c r="B1713" s="786" t="s">
        <v>2085</v>
      </c>
      <c r="C1713" s="911" t="s">
        <v>3556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</row>
    <row r="1714" spans="2:19" ht="15" hidden="1" customHeight="1" x14ac:dyDescent="0.25">
      <c r="B1714" s="786" t="s">
        <v>2084</v>
      </c>
      <c r="C1714" s="911" t="s">
        <v>3556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</row>
    <row r="1715" spans="2:19" ht="15" hidden="1" customHeight="1" x14ac:dyDescent="0.25">
      <c r="B1715" s="786" t="s">
        <v>2083</v>
      </c>
      <c r="C1715" s="911" t="s">
        <v>3556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</row>
    <row r="1716" spans="2:19" ht="15" hidden="1" customHeight="1" x14ac:dyDescent="0.25">
      <c r="B1716" s="786" t="s">
        <v>2082</v>
      </c>
      <c r="C1716" s="911" t="s">
        <v>3556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</row>
    <row r="1717" spans="2:19" ht="15" hidden="1" customHeight="1" x14ac:dyDescent="0.25">
      <c r="B1717" s="786" t="s">
        <v>2081</v>
      </c>
      <c r="C1717" s="911" t="s">
        <v>3556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</row>
    <row r="1718" spans="2:19" ht="15" hidden="1" customHeight="1" x14ac:dyDescent="0.25">
      <c r="B1718" s="786" t="s">
        <v>2080</v>
      </c>
      <c r="C1718" s="911" t="s">
        <v>3556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</row>
    <row r="1719" spans="2:19" ht="15" hidden="1" customHeight="1" x14ac:dyDescent="0.25">
      <c r="B1719" s="786" t="s">
        <v>2079</v>
      </c>
      <c r="C1719" s="911" t="s">
        <v>3556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</row>
    <row r="1720" spans="2:19" ht="15" hidden="1" customHeight="1" x14ac:dyDescent="0.25">
      <c r="B1720" s="786" t="s">
        <v>2078</v>
      </c>
      <c r="C1720" s="911" t="s">
        <v>3556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</row>
    <row r="1721" spans="2:19" ht="15" hidden="1" customHeight="1" x14ac:dyDescent="0.25">
      <c r="B1721" s="786" t="s">
        <v>2077</v>
      </c>
      <c r="C1721" s="911" t="s">
        <v>3556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</row>
    <row r="1722" spans="2:19" ht="15" hidden="1" customHeight="1" x14ac:dyDescent="0.25">
      <c r="B1722" s="786" t="s">
        <v>2076</v>
      </c>
      <c r="C1722" s="911" t="s">
        <v>3556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</row>
    <row r="1723" spans="2:19" ht="15" hidden="1" customHeight="1" x14ac:dyDescent="0.25">
      <c r="B1723" s="786" t="s">
        <v>2075</v>
      </c>
      <c r="C1723" s="911" t="s">
        <v>3556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</row>
    <row r="1724" spans="2:19" ht="15" hidden="1" customHeight="1" x14ac:dyDescent="0.25">
      <c r="B1724" s="786" t="s">
        <v>2074</v>
      </c>
      <c r="C1724" s="911" t="s">
        <v>3556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</row>
    <row r="1725" spans="2:19" ht="15" hidden="1" customHeight="1" x14ac:dyDescent="0.25">
      <c r="B1725" s="786" t="s">
        <v>2073</v>
      </c>
      <c r="C1725" s="911" t="s">
        <v>3556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</row>
    <row r="1726" spans="2:19" ht="15" hidden="1" customHeight="1" x14ac:dyDescent="0.25">
      <c r="B1726" s="786" t="s">
        <v>2072</v>
      </c>
      <c r="C1726" s="911" t="s">
        <v>3556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</row>
    <row r="1727" spans="2:19" ht="15" hidden="1" customHeight="1" x14ac:dyDescent="0.25">
      <c r="B1727" s="786" t="s">
        <v>2071</v>
      </c>
      <c r="C1727" s="911" t="s">
        <v>3556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</row>
    <row r="1728" spans="2:19" ht="15" hidden="1" customHeight="1" x14ac:dyDescent="0.25">
      <c r="B1728" s="786" t="s">
        <v>2070</v>
      </c>
      <c r="C1728" s="911" t="s">
        <v>3556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</row>
    <row r="1729" spans="2:19" ht="15" hidden="1" customHeight="1" x14ac:dyDescent="0.25">
      <c r="B1729" s="786" t="s">
        <v>2069</v>
      </c>
      <c r="C1729" s="911" t="s">
        <v>3556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</row>
    <row r="1730" spans="2:19" ht="15" hidden="1" customHeight="1" x14ac:dyDescent="0.25">
      <c r="B1730" s="786" t="s">
        <v>2068</v>
      </c>
      <c r="C1730" s="911" t="s">
        <v>3556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</row>
    <row r="1731" spans="2:19" ht="15" hidden="1" customHeight="1" x14ac:dyDescent="0.25">
      <c r="B1731" s="786" t="s">
        <v>2067</v>
      </c>
      <c r="C1731" s="911" t="s">
        <v>3556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</row>
    <row r="1732" spans="2:19" ht="15" hidden="1" customHeight="1" x14ac:dyDescent="0.25">
      <c r="B1732" s="786" t="s">
        <v>2066</v>
      </c>
      <c r="C1732" s="911" t="s">
        <v>3556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</row>
    <row r="1733" spans="2:19" ht="15" hidden="1" customHeight="1" x14ac:dyDescent="0.25">
      <c r="B1733" s="786" t="s">
        <v>2065</v>
      </c>
      <c r="C1733" s="911" t="s">
        <v>3556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</row>
    <row r="1734" spans="2:19" ht="15" hidden="1" customHeight="1" x14ac:dyDescent="0.25">
      <c r="B1734" s="786" t="s">
        <v>2064</v>
      </c>
      <c r="C1734" s="911" t="s">
        <v>3556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</row>
    <row r="1735" spans="2:19" ht="15" hidden="1" customHeight="1" x14ac:dyDescent="0.25">
      <c r="B1735" s="786" t="s">
        <v>2063</v>
      </c>
      <c r="C1735" s="911" t="s">
        <v>3556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</row>
    <row r="1736" spans="2:19" ht="15" hidden="1" customHeight="1" x14ac:dyDescent="0.25">
      <c r="B1736" s="786" t="s">
        <v>2062</v>
      </c>
      <c r="C1736" s="911" t="s">
        <v>3556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</row>
    <row r="1737" spans="2:19" ht="15" hidden="1" customHeight="1" x14ac:dyDescent="0.25">
      <c r="B1737" s="786" t="s">
        <v>2061</v>
      </c>
      <c r="C1737" s="911" t="s">
        <v>3556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</row>
    <row r="1738" spans="2:19" ht="15" hidden="1" customHeight="1" x14ac:dyDescent="0.25">
      <c r="B1738" s="786" t="s">
        <v>2060</v>
      </c>
      <c r="C1738" s="911" t="s">
        <v>3556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</row>
    <row r="1739" spans="2:19" ht="15" hidden="1" customHeight="1" x14ac:dyDescent="0.25">
      <c r="B1739" s="786" t="s">
        <v>2059</v>
      </c>
      <c r="C1739" s="911" t="s">
        <v>3556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</row>
    <row r="1740" spans="2:19" ht="15" hidden="1" customHeight="1" x14ac:dyDescent="0.25">
      <c r="B1740" s="786" t="s">
        <v>2058</v>
      </c>
      <c r="C1740" s="911" t="s">
        <v>3556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</row>
    <row r="1741" spans="2:19" ht="15" hidden="1" customHeight="1" x14ac:dyDescent="0.25">
      <c r="B1741" s="786" t="s">
        <v>2057</v>
      </c>
      <c r="C1741" s="911" t="s">
        <v>3556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</row>
    <row r="1742" spans="2:19" ht="15" hidden="1" customHeight="1" x14ac:dyDescent="0.25">
      <c r="B1742" s="786" t="s">
        <v>2056</v>
      </c>
      <c r="C1742" s="911" t="s">
        <v>3556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</row>
    <row r="1743" spans="2:19" ht="15" hidden="1" customHeight="1" x14ac:dyDescent="0.25">
      <c r="B1743" s="786" t="s">
        <v>2055</v>
      </c>
      <c r="C1743" s="911" t="s">
        <v>3556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</row>
    <row r="1744" spans="2:19" ht="15" hidden="1" customHeight="1" x14ac:dyDescent="0.25">
      <c r="B1744" s="786" t="s">
        <v>2054</v>
      </c>
      <c r="C1744" s="911" t="s">
        <v>3556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</row>
    <row r="1745" spans="2:21" ht="15" hidden="1" customHeight="1" x14ac:dyDescent="0.25">
      <c r="B1745" s="786" t="s">
        <v>2053</v>
      </c>
      <c r="C1745" s="911" t="s">
        <v>3556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</row>
    <row r="1746" spans="2:21" ht="15" hidden="1" customHeight="1" x14ac:dyDescent="0.25">
      <c r="B1746" s="786" t="s">
        <v>2052</v>
      </c>
      <c r="C1746" s="911" t="s">
        <v>3556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</row>
    <row r="1747" spans="2:21" ht="15" hidden="1" customHeight="1" x14ac:dyDescent="0.25">
      <c r="B1747" s="786" t="s">
        <v>2051</v>
      </c>
      <c r="C1747" s="911" t="s">
        <v>3556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</row>
    <row r="1748" spans="2:21" ht="15" hidden="1" customHeight="1" x14ac:dyDescent="0.25">
      <c r="B1748" s="786" t="s">
        <v>2050</v>
      </c>
      <c r="C1748" s="911" t="s">
        <v>3556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</row>
    <row r="1749" spans="2:21" ht="15" hidden="1" customHeight="1" x14ac:dyDescent="0.25">
      <c r="B1749" s="786" t="s">
        <v>2050</v>
      </c>
      <c r="C1749" s="911" t="s">
        <v>3556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</row>
    <row r="1750" spans="2:21" ht="15" hidden="1" customHeight="1" x14ac:dyDescent="0.25">
      <c r="B1750" s="786" t="s">
        <v>2049</v>
      </c>
      <c r="C1750" s="911" t="s">
        <v>3556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</row>
    <row r="1751" spans="2:21" ht="15" hidden="1" customHeight="1" x14ac:dyDescent="0.25">
      <c r="B1751" s="786" t="s">
        <v>2048</v>
      </c>
      <c r="C1751" s="911" t="s">
        <v>3556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</row>
    <row r="1752" spans="2:21" ht="15" hidden="1" customHeight="1" x14ac:dyDescent="0.25">
      <c r="B1752" s="786" t="s">
        <v>2047</v>
      </c>
      <c r="C1752" s="911" t="s">
        <v>3556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</row>
    <row r="1753" spans="2:21" ht="15" hidden="1" customHeight="1" x14ac:dyDescent="0.25">
      <c r="B1753" s="786" t="s">
        <v>2046</v>
      </c>
      <c r="C1753" s="911" t="s">
        <v>3556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</row>
    <row r="1754" spans="2:21" ht="15" hidden="1" customHeight="1" x14ac:dyDescent="0.25">
      <c r="B1754" s="786" t="s">
        <v>2045</v>
      </c>
      <c r="C1754" s="911" t="s">
        <v>3556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9">
        <v>4.17</v>
      </c>
      <c r="U1754" s="11">
        <f>T1754*0.955</f>
        <v>3.9823499999999998</v>
      </c>
    </row>
    <row r="1755" spans="2:21" ht="15" hidden="1" customHeight="1" x14ac:dyDescent="0.25">
      <c r="B1755" s="786" t="s">
        <v>2045</v>
      </c>
      <c r="C1755" s="911" t="s">
        <v>3556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9">
        <v>6</v>
      </c>
      <c r="U1755" s="11">
        <f>T1755*0.955</f>
        <v>5.7299999999999995</v>
      </c>
    </row>
    <row r="1756" spans="2:21" ht="15" hidden="1" customHeight="1" x14ac:dyDescent="0.25">
      <c r="B1756" s="786" t="s">
        <v>2044</v>
      </c>
      <c r="C1756" s="911" t="s">
        <v>3556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</row>
    <row r="1757" spans="2:21" ht="15" hidden="1" customHeight="1" x14ac:dyDescent="0.25">
      <c r="B1757" s="786" t="s">
        <v>2043</v>
      </c>
      <c r="C1757" s="911" t="s">
        <v>3556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</row>
    <row r="1758" spans="2:21" ht="15" hidden="1" customHeight="1" x14ac:dyDescent="0.25">
      <c r="B1758" s="786" t="s">
        <v>2042</v>
      </c>
      <c r="C1758" s="911" t="s">
        <v>3556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</row>
    <row r="1759" spans="2:21" ht="15" hidden="1" customHeight="1" x14ac:dyDescent="0.25">
      <c r="B1759" s="786" t="s">
        <v>2041</v>
      </c>
      <c r="C1759" s="911" t="s">
        <v>3556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</row>
    <row r="1760" spans="2:21" ht="15" hidden="1" customHeight="1" x14ac:dyDescent="0.25">
      <c r="B1760" s="786" t="s">
        <v>2040</v>
      </c>
      <c r="C1760" s="911" t="s">
        <v>3556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</row>
    <row r="1761" spans="2:21" ht="15" hidden="1" customHeight="1" x14ac:dyDescent="0.25">
      <c r="B1761" s="786" t="s">
        <v>2039</v>
      </c>
      <c r="C1761" s="911" t="s">
        <v>3556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</row>
    <row r="1762" spans="2:21" ht="15" hidden="1" customHeight="1" x14ac:dyDescent="0.25">
      <c r="B1762" s="786" t="s">
        <v>2039</v>
      </c>
      <c r="C1762" s="911" t="s">
        <v>3556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</row>
    <row r="1763" spans="2:21" ht="15" hidden="1" customHeight="1" x14ac:dyDescent="0.25">
      <c r="B1763" s="786" t="s">
        <v>2039</v>
      </c>
      <c r="C1763" s="911" t="s">
        <v>3556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</row>
    <row r="1764" spans="2:21" ht="15" hidden="1" customHeight="1" x14ac:dyDescent="0.25">
      <c r="B1764" s="786" t="s">
        <v>2038</v>
      </c>
      <c r="C1764" s="911" t="s">
        <v>3556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</row>
    <row r="1765" spans="2:21" ht="15" hidden="1" customHeight="1" x14ac:dyDescent="0.25">
      <c r="B1765" s="786" t="s">
        <v>2037</v>
      </c>
      <c r="C1765" s="911" t="s">
        <v>3556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</row>
    <row r="1766" spans="2:21" ht="15" hidden="1" customHeight="1" x14ac:dyDescent="0.25">
      <c r="B1766" s="786" t="s">
        <v>2036</v>
      </c>
      <c r="C1766" s="911" t="s">
        <v>3556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</row>
    <row r="1767" spans="2:21" ht="15" hidden="1" customHeight="1" x14ac:dyDescent="0.25">
      <c r="B1767" s="786" t="s">
        <v>2035</v>
      </c>
      <c r="C1767" s="911" t="s">
        <v>3556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U1767" s="11"/>
    </row>
    <row r="1768" spans="2:21" ht="15" hidden="1" customHeight="1" x14ac:dyDescent="0.25">
      <c r="B1768" s="786" t="s">
        <v>2035</v>
      </c>
      <c r="C1768" s="911" t="s">
        <v>3556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U1768" s="11"/>
    </row>
    <row r="1769" spans="2:21" ht="15" hidden="1" customHeight="1" x14ac:dyDescent="0.25">
      <c r="B1769" s="786" t="s">
        <v>2034</v>
      </c>
      <c r="C1769" s="911" t="s">
        <v>3556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</row>
    <row r="1770" spans="2:21" ht="15" hidden="1" customHeight="1" x14ac:dyDescent="0.25">
      <c r="B1770" s="786" t="s">
        <v>2033</v>
      </c>
      <c r="C1770" s="911" t="s">
        <v>3556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</row>
    <row r="1771" spans="2:21" ht="15" hidden="1" customHeight="1" x14ac:dyDescent="0.25">
      <c r="B1771" s="786" t="s">
        <v>2101</v>
      </c>
      <c r="C1771" s="911" t="s">
        <v>3556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</row>
    <row r="1772" spans="2:21" ht="15" hidden="1" customHeight="1" x14ac:dyDescent="0.25">
      <c r="B1772" s="786" t="s">
        <v>2100</v>
      </c>
      <c r="C1772" s="911" t="s">
        <v>3556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</row>
    <row r="1773" spans="2:21" ht="15" hidden="1" customHeight="1" x14ac:dyDescent="0.25">
      <c r="B1773" s="786" t="s">
        <v>2099</v>
      </c>
      <c r="C1773" s="911" t="s">
        <v>3556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</row>
    <row r="1774" spans="2:21" ht="15" hidden="1" customHeight="1" x14ac:dyDescent="0.25">
      <c r="B1774" s="786" t="s">
        <v>1928</v>
      </c>
      <c r="C1774" s="911" t="s">
        <v>3556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</row>
    <row r="1775" spans="2:21" ht="15" hidden="1" customHeight="1" x14ac:dyDescent="0.25">
      <c r="B1775" s="786" t="s">
        <v>2098</v>
      </c>
      <c r="C1775" s="911" t="s">
        <v>3556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</row>
    <row r="1776" spans="2:21" ht="15" hidden="1" customHeight="1" x14ac:dyDescent="0.25">
      <c r="B1776" s="786" t="s">
        <v>2097</v>
      </c>
      <c r="C1776" s="911" t="s">
        <v>3556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</row>
    <row r="1777" spans="2:19" ht="15" hidden="1" customHeight="1" x14ac:dyDescent="0.25">
      <c r="B1777" s="786" t="s">
        <v>2096</v>
      </c>
      <c r="C1777" s="911" t="s">
        <v>3556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</row>
    <row r="1778" spans="2:19" ht="15" hidden="1" customHeight="1" x14ac:dyDescent="0.25">
      <c r="B1778" s="786" t="s">
        <v>2095</v>
      </c>
      <c r="C1778" s="911" t="s">
        <v>3556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</row>
    <row r="1779" spans="2:19" ht="15" hidden="1" customHeight="1" x14ac:dyDescent="0.25">
      <c r="B1779" s="786" t="s">
        <v>2094</v>
      </c>
      <c r="C1779" s="911" t="s">
        <v>3556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</row>
    <row r="1780" spans="2:19" ht="15" hidden="1" customHeight="1" x14ac:dyDescent="0.25">
      <c r="B1780" s="786" t="s">
        <v>2093</v>
      </c>
      <c r="C1780" s="911" t="s">
        <v>3556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</row>
    <row r="1781" spans="2:19" ht="15" hidden="1" customHeight="1" x14ac:dyDescent="0.25">
      <c r="B1781" s="786" t="s">
        <v>2092</v>
      </c>
      <c r="C1781" s="911" t="s">
        <v>3556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</row>
    <row r="1782" spans="2:19" ht="15" hidden="1" customHeight="1" x14ac:dyDescent="0.25">
      <c r="B1782" s="786" t="s">
        <v>2091</v>
      </c>
      <c r="C1782" s="911" t="s">
        <v>3556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</row>
    <row r="1783" spans="2:19" ht="15" hidden="1" customHeight="1" x14ac:dyDescent="0.25">
      <c r="B1783" s="786" t="s">
        <v>2109</v>
      </c>
      <c r="C1783" s="911" t="s">
        <v>3556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</row>
    <row r="1784" spans="2:19" ht="15" hidden="1" customHeight="1" x14ac:dyDescent="0.25">
      <c r="B1784" s="786" t="s">
        <v>2108</v>
      </c>
      <c r="C1784" s="911" t="s">
        <v>3556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</row>
    <row r="1785" spans="2:19" ht="15" hidden="1" customHeight="1" x14ac:dyDescent="0.25">
      <c r="B1785" s="786" t="s">
        <v>2107</v>
      </c>
      <c r="C1785" s="911" t="s">
        <v>3556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</row>
    <row r="1786" spans="2:19" ht="15" hidden="1" customHeight="1" x14ac:dyDescent="0.25">
      <c r="B1786" s="786" t="s">
        <v>2106</v>
      </c>
      <c r="C1786" s="911" t="s">
        <v>3556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</row>
    <row r="1787" spans="2:19" ht="15" hidden="1" customHeight="1" x14ac:dyDescent="0.25">
      <c r="B1787" s="786" t="s">
        <v>2105</v>
      </c>
      <c r="C1787" s="911" t="s">
        <v>3556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</row>
    <row r="1788" spans="2:19" ht="15" hidden="1" customHeight="1" x14ac:dyDescent="0.25">
      <c r="B1788" s="786" t="s">
        <v>2104</v>
      </c>
      <c r="C1788" s="911" t="s">
        <v>3556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</row>
    <row r="1789" spans="2:19" ht="15" hidden="1" customHeight="1" x14ac:dyDescent="0.25">
      <c r="B1789" s="786" t="s">
        <v>2103</v>
      </c>
      <c r="C1789" s="911" t="s">
        <v>3556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</row>
    <row r="1790" spans="2:19" ht="15" hidden="1" customHeight="1" x14ac:dyDescent="0.25">
      <c r="B1790" s="786" t="s">
        <v>2102</v>
      </c>
      <c r="C1790" s="911" t="s">
        <v>3556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</row>
    <row r="1791" spans="2:19" ht="15" hidden="1" customHeight="1" x14ac:dyDescent="0.25">
      <c r="B1791" s="786" t="s">
        <v>2112</v>
      </c>
      <c r="C1791" s="911" t="s">
        <v>3556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</row>
    <row r="1792" spans="2:19" ht="15" hidden="1" customHeight="1" x14ac:dyDescent="0.25">
      <c r="B1792" s="786" t="s">
        <v>2111</v>
      </c>
      <c r="C1792" s="911" t="s">
        <v>3556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</row>
    <row r="1793" spans="2:19" ht="15" hidden="1" customHeight="1" x14ac:dyDescent="0.25">
      <c r="B1793" s="786" t="s">
        <v>2110</v>
      </c>
      <c r="C1793" s="911" t="s">
        <v>3556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</row>
    <row r="1794" spans="2:19" ht="15" hidden="1" customHeight="1" x14ac:dyDescent="0.25">
      <c r="B1794" s="786" t="s">
        <v>2114</v>
      </c>
      <c r="C1794" s="911" t="s">
        <v>3556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</row>
    <row r="1795" spans="2:19" ht="15" hidden="1" customHeight="1" x14ac:dyDescent="0.25">
      <c r="B1795" s="786" t="s">
        <v>2113</v>
      </c>
      <c r="C1795" s="911" t="s">
        <v>3556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</row>
    <row r="1796" spans="2:19" ht="15" hidden="1" customHeight="1" x14ac:dyDescent="0.25">
      <c r="B1796" s="786" t="s">
        <v>2147</v>
      </c>
      <c r="C1796" s="911" t="s">
        <v>3556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</row>
    <row r="1797" spans="2:19" ht="15" hidden="1" customHeight="1" x14ac:dyDescent="0.25">
      <c r="B1797" s="786" t="s">
        <v>2146</v>
      </c>
      <c r="C1797" s="911" t="s">
        <v>3556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</row>
    <row r="1798" spans="2:19" ht="15" hidden="1" customHeight="1" x14ac:dyDescent="0.25">
      <c r="B1798" s="786" t="s">
        <v>2145</v>
      </c>
      <c r="C1798" s="911" t="s">
        <v>3556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</row>
    <row r="1799" spans="2:19" ht="15" hidden="1" customHeight="1" x14ac:dyDescent="0.25">
      <c r="B1799" s="786" t="s">
        <v>2144</v>
      </c>
      <c r="C1799" s="911" t="s">
        <v>3556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</row>
    <row r="1800" spans="2:19" ht="15" hidden="1" customHeight="1" x14ac:dyDescent="0.25">
      <c r="B1800" s="786" t="s">
        <v>2143</v>
      </c>
      <c r="C1800" s="911" t="s">
        <v>3556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</row>
    <row r="1801" spans="2:19" ht="15" hidden="1" customHeight="1" x14ac:dyDescent="0.25">
      <c r="B1801" s="786" t="s">
        <v>2142</v>
      </c>
      <c r="C1801" s="911" t="s">
        <v>3556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</row>
    <row r="1802" spans="2:19" ht="15" hidden="1" customHeight="1" x14ac:dyDescent="0.25">
      <c r="B1802" s="786" t="s">
        <v>2141</v>
      </c>
      <c r="C1802" s="911" t="s">
        <v>3556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</row>
    <row r="1803" spans="2:19" ht="15" hidden="1" customHeight="1" x14ac:dyDescent="0.25">
      <c r="B1803" s="786" t="s">
        <v>2140</v>
      </c>
      <c r="C1803" s="911" t="s">
        <v>3556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</row>
    <row r="1804" spans="2:19" ht="15" hidden="1" customHeight="1" x14ac:dyDescent="0.25">
      <c r="B1804" s="786" t="s">
        <v>2139</v>
      </c>
      <c r="C1804" s="911" t="s">
        <v>3556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</row>
    <row r="1805" spans="2:19" ht="15" hidden="1" customHeight="1" x14ac:dyDescent="0.25">
      <c r="B1805" s="786" t="s">
        <v>2138</v>
      </c>
      <c r="C1805" s="911" t="s">
        <v>3556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</row>
    <row r="1806" spans="2:19" ht="15" hidden="1" customHeight="1" x14ac:dyDescent="0.25">
      <c r="B1806" s="786" t="s">
        <v>2137</v>
      </c>
      <c r="C1806" s="911" t="s">
        <v>3556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</row>
    <row r="1807" spans="2:19" ht="15" hidden="1" customHeight="1" x14ac:dyDescent="0.25">
      <c r="B1807" s="786" t="s">
        <v>2136</v>
      </c>
      <c r="C1807" s="911" t="s">
        <v>3556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</row>
    <row r="1808" spans="2:19" ht="15" hidden="1" customHeight="1" x14ac:dyDescent="0.25">
      <c r="B1808" s="786" t="s">
        <v>2135</v>
      </c>
      <c r="C1808" s="911" t="s">
        <v>3556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</row>
    <row r="1809" spans="2:19" ht="15" hidden="1" customHeight="1" x14ac:dyDescent="0.25">
      <c r="B1809" s="786" t="s">
        <v>2134</v>
      </c>
      <c r="C1809" s="911" t="s">
        <v>3556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</row>
    <row r="1810" spans="2:19" ht="15" hidden="1" customHeight="1" x14ac:dyDescent="0.25">
      <c r="B1810" s="786" t="s">
        <v>2133</v>
      </c>
      <c r="C1810" s="911" t="s">
        <v>3556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</row>
    <row r="1811" spans="2:19" ht="15" hidden="1" customHeight="1" x14ac:dyDescent="0.25">
      <c r="B1811" s="786" t="s">
        <v>2132</v>
      </c>
      <c r="C1811" s="911" t="s">
        <v>3556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</row>
    <row r="1812" spans="2:19" ht="15" hidden="1" customHeight="1" x14ac:dyDescent="0.25">
      <c r="B1812" s="786" t="s">
        <v>2131</v>
      </c>
      <c r="C1812" s="911" t="s">
        <v>3556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</row>
    <row r="1813" spans="2:19" ht="15" hidden="1" customHeight="1" x14ac:dyDescent="0.25">
      <c r="B1813" s="786" t="s">
        <v>2130</v>
      </c>
      <c r="C1813" s="911" t="s">
        <v>3556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</row>
    <row r="1814" spans="2:19" ht="15" hidden="1" customHeight="1" x14ac:dyDescent="0.25">
      <c r="B1814" s="786" t="s">
        <v>2129</v>
      </c>
      <c r="C1814" s="911" t="s">
        <v>3556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</row>
    <row r="1815" spans="2:19" ht="15" hidden="1" customHeight="1" x14ac:dyDescent="0.25">
      <c r="B1815" s="786" t="s">
        <v>2128</v>
      </c>
      <c r="C1815" s="911" t="s">
        <v>3556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</row>
    <row r="1816" spans="2:19" ht="15" hidden="1" customHeight="1" x14ac:dyDescent="0.25">
      <c r="B1816" s="786" t="s">
        <v>2127</v>
      </c>
      <c r="C1816" s="911" t="s">
        <v>3556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</row>
    <row r="1817" spans="2:19" ht="15" hidden="1" customHeight="1" x14ac:dyDescent="0.25">
      <c r="B1817" s="786" t="s">
        <v>2126</v>
      </c>
      <c r="C1817" s="911" t="s">
        <v>3556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</row>
    <row r="1818" spans="2:19" ht="15" hidden="1" customHeight="1" x14ac:dyDescent="0.25">
      <c r="B1818" s="786" t="s">
        <v>2125</v>
      </c>
      <c r="C1818" s="911" t="s">
        <v>3556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</row>
    <row r="1819" spans="2:19" ht="15" hidden="1" customHeight="1" x14ac:dyDescent="0.25">
      <c r="B1819" s="786" t="s">
        <v>2124</v>
      </c>
      <c r="C1819" s="911" t="s">
        <v>3556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</row>
    <row r="1820" spans="2:19" ht="15" hidden="1" customHeight="1" x14ac:dyDescent="0.25">
      <c r="B1820" s="786" t="s">
        <v>1902</v>
      </c>
      <c r="C1820" s="911" t="s">
        <v>3556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</row>
    <row r="1821" spans="2:19" ht="15" hidden="1" customHeight="1" x14ac:dyDescent="0.25">
      <c r="B1821" s="786" t="s">
        <v>2123</v>
      </c>
      <c r="C1821" s="911" t="s">
        <v>3556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</row>
    <row r="1822" spans="2:19" ht="15" hidden="1" customHeight="1" x14ac:dyDescent="0.25">
      <c r="B1822" s="786" t="s">
        <v>2122</v>
      </c>
      <c r="C1822" s="911" t="s">
        <v>3556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</row>
    <row r="1823" spans="2:19" ht="15" hidden="1" customHeight="1" x14ac:dyDescent="0.25">
      <c r="B1823" s="786" t="s">
        <v>2121</v>
      </c>
      <c r="C1823" s="911" t="s">
        <v>3556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</row>
    <row r="1824" spans="2:19" ht="15" hidden="1" customHeight="1" x14ac:dyDescent="0.25">
      <c r="B1824" s="786" t="s">
        <v>2120</v>
      </c>
      <c r="C1824" s="911" t="s">
        <v>3556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</row>
    <row r="1825" spans="2:21" ht="15" hidden="1" customHeight="1" x14ac:dyDescent="0.25">
      <c r="B1825" s="786" t="s">
        <v>2119</v>
      </c>
      <c r="C1825" s="911" t="s">
        <v>3556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</row>
    <row r="1826" spans="2:21" ht="15" hidden="1" customHeight="1" x14ac:dyDescent="0.25">
      <c r="B1826" s="786" t="s">
        <v>2118</v>
      </c>
      <c r="C1826" s="911" t="s">
        <v>3556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</row>
    <row r="1827" spans="2:21" ht="15" hidden="1" customHeight="1" x14ac:dyDescent="0.25">
      <c r="B1827" s="786" t="s">
        <v>2117</v>
      </c>
      <c r="C1827" s="911" t="s">
        <v>3556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</row>
    <row r="1828" spans="2:21" ht="15" hidden="1" customHeight="1" x14ac:dyDescent="0.25">
      <c r="B1828" s="786" t="s">
        <v>1899</v>
      </c>
      <c r="C1828" s="911" t="s">
        <v>3556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9">
        <v>4.17</v>
      </c>
      <c r="U1828" s="11">
        <f>T1828*0.955</f>
        <v>3.9823499999999998</v>
      </c>
    </row>
    <row r="1829" spans="2:21" ht="15" hidden="1" customHeight="1" x14ac:dyDescent="0.25">
      <c r="B1829" s="786" t="s">
        <v>1899</v>
      </c>
      <c r="C1829" s="911" t="s">
        <v>3556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9">
        <v>24</v>
      </c>
      <c r="U1829" s="11">
        <f>T1829*0.955</f>
        <v>22.919999999999998</v>
      </c>
    </row>
    <row r="1830" spans="2:21" ht="15" hidden="1" customHeight="1" x14ac:dyDescent="0.25">
      <c r="B1830" s="786" t="s">
        <v>1899</v>
      </c>
      <c r="C1830" s="911" t="s">
        <v>3556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9">
        <v>80.3</v>
      </c>
      <c r="U1830" s="11">
        <f>T1830*0.955</f>
        <v>76.686499999999995</v>
      </c>
    </row>
    <row r="1831" spans="2:21" ht="15" hidden="1" customHeight="1" x14ac:dyDescent="0.25">
      <c r="B1831" s="786" t="s">
        <v>2116</v>
      </c>
      <c r="C1831" s="911" t="s">
        <v>3556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</row>
    <row r="1832" spans="2:21" ht="15" hidden="1" customHeight="1" x14ac:dyDescent="0.25">
      <c r="B1832" s="786" t="s">
        <v>2115</v>
      </c>
      <c r="C1832" s="911" t="s">
        <v>3556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</row>
    <row r="1833" spans="2:21" ht="15" hidden="1" customHeight="1" x14ac:dyDescent="0.25">
      <c r="B1833" s="786" t="s">
        <v>2227</v>
      </c>
      <c r="C1833" s="911" t="s">
        <v>3556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</row>
    <row r="1834" spans="2:21" ht="15" hidden="1" customHeight="1" x14ac:dyDescent="0.25">
      <c r="B1834" s="786" t="s">
        <v>2226</v>
      </c>
      <c r="C1834" s="911" t="s">
        <v>3556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</row>
    <row r="1835" spans="2:21" ht="15" hidden="1" customHeight="1" x14ac:dyDescent="0.25">
      <c r="B1835" s="786" t="s">
        <v>2225</v>
      </c>
      <c r="C1835" s="911" t="s">
        <v>3556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</row>
    <row r="1836" spans="2:21" ht="15" hidden="1" customHeight="1" x14ac:dyDescent="0.25">
      <c r="B1836" s="786" t="s">
        <v>2224</v>
      </c>
      <c r="C1836" s="911" t="s">
        <v>3556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</row>
    <row r="1837" spans="2:21" ht="15" hidden="1" customHeight="1" x14ac:dyDescent="0.25">
      <c r="B1837" s="786" t="s">
        <v>2223</v>
      </c>
      <c r="C1837" s="911" t="s">
        <v>3556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</row>
    <row r="1838" spans="2:21" ht="15" hidden="1" customHeight="1" x14ac:dyDescent="0.25">
      <c r="B1838" s="786" t="s">
        <v>2222</v>
      </c>
      <c r="C1838" s="911" t="s">
        <v>3556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</row>
    <row r="1839" spans="2:21" ht="15" hidden="1" customHeight="1" x14ac:dyDescent="0.25">
      <c r="B1839" s="786" t="s">
        <v>2221</v>
      </c>
      <c r="C1839" s="911" t="s">
        <v>3556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</row>
    <row r="1840" spans="2:21" ht="15" hidden="1" customHeight="1" x14ac:dyDescent="0.25">
      <c r="B1840" s="786" t="s">
        <v>2220</v>
      </c>
      <c r="C1840" s="911" t="s">
        <v>3556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</row>
    <row r="1841" spans="2:19" ht="15" hidden="1" customHeight="1" x14ac:dyDescent="0.25">
      <c r="B1841" s="786" t="s">
        <v>2219</v>
      </c>
      <c r="C1841" s="911" t="s">
        <v>3556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</row>
    <row r="1842" spans="2:19" ht="15" hidden="1" customHeight="1" x14ac:dyDescent="0.25">
      <c r="B1842" s="786" t="s">
        <v>2218</v>
      </c>
      <c r="C1842" s="911" t="s">
        <v>3556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</row>
    <row r="1843" spans="2:19" ht="15" hidden="1" customHeight="1" x14ac:dyDescent="0.25">
      <c r="B1843" s="786" t="s">
        <v>2217</v>
      </c>
      <c r="C1843" s="911" t="s">
        <v>3556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</row>
    <row r="1844" spans="2:19" ht="15" hidden="1" customHeight="1" x14ac:dyDescent="0.25">
      <c r="B1844" s="786" t="s">
        <v>2216</v>
      </c>
      <c r="C1844" s="911" t="s">
        <v>3556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</row>
    <row r="1845" spans="2:19" ht="15" hidden="1" customHeight="1" x14ac:dyDescent="0.25">
      <c r="B1845" s="786" t="s">
        <v>2215</v>
      </c>
      <c r="C1845" s="911" t="s">
        <v>3556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</row>
    <row r="1846" spans="2:19" ht="15" hidden="1" customHeight="1" x14ac:dyDescent="0.25">
      <c r="B1846" s="786" t="s">
        <v>2214</v>
      </c>
      <c r="C1846" s="911" t="s">
        <v>3556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</row>
    <row r="1847" spans="2:19" ht="15" hidden="1" customHeight="1" x14ac:dyDescent="0.25">
      <c r="B1847" s="786" t="s">
        <v>2213</v>
      </c>
      <c r="C1847" s="911" t="s">
        <v>3556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</row>
    <row r="1848" spans="2:19" ht="15" hidden="1" customHeight="1" x14ac:dyDescent="0.25">
      <c r="B1848" s="786" t="s">
        <v>2212</v>
      </c>
      <c r="C1848" s="911" t="s">
        <v>3556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</row>
    <row r="1849" spans="2:19" ht="15" hidden="1" customHeight="1" x14ac:dyDescent="0.25">
      <c r="B1849" s="786" t="s">
        <v>2211</v>
      </c>
      <c r="C1849" s="911" t="s">
        <v>3556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</row>
    <row r="1850" spans="2:19" ht="15" hidden="1" customHeight="1" x14ac:dyDescent="0.25">
      <c r="B1850" s="786" t="s">
        <v>2210</v>
      </c>
      <c r="C1850" s="911" t="s">
        <v>3556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</row>
    <row r="1851" spans="2:19" ht="15" hidden="1" customHeight="1" x14ac:dyDescent="0.25">
      <c r="B1851" s="786" t="s">
        <v>2209</v>
      </c>
      <c r="C1851" s="911" t="s">
        <v>3556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</row>
    <row r="1852" spans="2:19" ht="15" hidden="1" customHeight="1" x14ac:dyDescent="0.25">
      <c r="B1852" s="786" t="s">
        <v>2208</v>
      </c>
      <c r="C1852" s="911" t="s">
        <v>3556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</row>
    <row r="1853" spans="2:19" ht="15" hidden="1" customHeight="1" x14ac:dyDescent="0.25">
      <c r="B1853" s="786" t="s">
        <v>2207</v>
      </c>
      <c r="C1853" s="911" t="s">
        <v>3556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</row>
    <row r="1854" spans="2:19" ht="15" hidden="1" customHeight="1" x14ac:dyDescent="0.25">
      <c r="B1854" s="786" t="s">
        <v>2206</v>
      </c>
      <c r="C1854" s="911" t="s">
        <v>3556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</row>
    <row r="1855" spans="2:19" ht="15" hidden="1" customHeight="1" x14ac:dyDescent="0.25">
      <c r="B1855" s="786" t="s">
        <v>2205</v>
      </c>
      <c r="C1855" s="911" t="s">
        <v>3556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</row>
    <row r="1856" spans="2:19" ht="15" hidden="1" customHeight="1" x14ac:dyDescent="0.25">
      <c r="B1856" s="786" t="s">
        <v>2205</v>
      </c>
      <c r="C1856" s="911" t="s">
        <v>3556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</row>
    <row r="1857" spans="2:21" ht="15" hidden="1" customHeight="1" x14ac:dyDescent="0.25">
      <c r="B1857" s="786" t="s">
        <v>2204</v>
      </c>
      <c r="C1857" s="911" t="s">
        <v>3556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</row>
    <row r="1858" spans="2:21" ht="15" hidden="1" customHeight="1" x14ac:dyDescent="0.25">
      <c r="B1858" s="786" t="s">
        <v>2202</v>
      </c>
      <c r="C1858" s="911" t="s">
        <v>3556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</row>
    <row r="1859" spans="2:21" ht="15" hidden="1" customHeight="1" x14ac:dyDescent="0.25">
      <c r="B1859" s="786" t="s">
        <v>2203</v>
      </c>
      <c r="C1859" s="911" t="s">
        <v>3556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</row>
    <row r="1860" spans="2:21" ht="15" hidden="1" customHeight="1" x14ac:dyDescent="0.25">
      <c r="B1860" s="786" t="s">
        <v>2201</v>
      </c>
      <c r="C1860" s="911" t="s">
        <v>3556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</row>
    <row r="1861" spans="2:21" ht="15" hidden="1" customHeight="1" x14ac:dyDescent="0.25">
      <c r="B1861" s="786" t="s">
        <v>2200</v>
      </c>
      <c r="C1861" s="911" t="s">
        <v>3556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</row>
    <row r="1862" spans="2:21" ht="15" hidden="1" customHeight="1" x14ac:dyDescent="0.25">
      <c r="B1862" s="786" t="s">
        <v>2199</v>
      </c>
      <c r="C1862" s="911" t="s">
        <v>3556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</row>
    <row r="1863" spans="2:21" ht="15" hidden="1" customHeight="1" x14ac:dyDescent="0.25">
      <c r="B1863" s="786" t="s">
        <v>2198</v>
      </c>
      <c r="C1863" s="911" t="s">
        <v>3556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</row>
    <row r="1864" spans="2:21" ht="15" hidden="1" customHeight="1" x14ac:dyDescent="0.25">
      <c r="B1864" s="786" t="s">
        <v>2197</v>
      </c>
      <c r="C1864" s="911" t="s">
        <v>3556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</row>
    <row r="1865" spans="2:21" ht="15" hidden="1" customHeight="1" x14ac:dyDescent="0.25">
      <c r="B1865" s="786" t="s">
        <v>2196</v>
      </c>
      <c r="C1865" s="911" t="s">
        <v>3556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</row>
    <row r="1866" spans="2:21" ht="15" hidden="1" customHeight="1" x14ac:dyDescent="0.25">
      <c r="B1866" s="786" t="s">
        <v>2195</v>
      </c>
      <c r="C1866" s="911" t="s">
        <v>3556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</row>
    <row r="1867" spans="2:21" ht="15" hidden="1" customHeight="1" x14ac:dyDescent="0.25">
      <c r="B1867" s="786" t="s">
        <v>2194</v>
      </c>
      <c r="C1867" s="911" t="s">
        <v>3556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</row>
    <row r="1868" spans="2:21" ht="15" hidden="1" customHeight="1" x14ac:dyDescent="0.25">
      <c r="B1868" s="786" t="s">
        <v>2193</v>
      </c>
      <c r="C1868" s="911" t="s">
        <v>3556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</row>
    <row r="1869" spans="2:21" ht="15" hidden="1" customHeight="1" x14ac:dyDescent="0.25">
      <c r="B1869" s="786" t="s">
        <v>2192</v>
      </c>
      <c r="C1869" s="911" t="s">
        <v>3556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</row>
    <row r="1870" spans="2:21" ht="15" hidden="1" customHeight="1" x14ac:dyDescent="0.25">
      <c r="B1870" s="786" t="s">
        <v>1895</v>
      </c>
      <c r="C1870" s="911" t="s">
        <v>3556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9">
        <v>20.41</v>
      </c>
      <c r="U1870" s="11">
        <f>T1870*0.955</f>
        <v>19.49155</v>
      </c>
    </row>
    <row r="1871" spans="2:21" ht="15" hidden="1" customHeight="1" x14ac:dyDescent="0.25">
      <c r="B1871" s="786" t="s">
        <v>1895</v>
      </c>
      <c r="C1871" s="911" t="s">
        <v>3556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9">
        <v>55.81</v>
      </c>
      <c r="U1871" s="11">
        <f>T1871*0.955</f>
        <v>53.298549999999999</v>
      </c>
    </row>
    <row r="1872" spans="2:21" ht="15" hidden="1" customHeight="1" x14ac:dyDescent="0.25">
      <c r="B1872" s="786" t="s">
        <v>2191</v>
      </c>
      <c r="C1872" s="911" t="s">
        <v>3556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</row>
    <row r="1873" spans="2:19" ht="15" hidden="1" customHeight="1" x14ac:dyDescent="0.25">
      <c r="B1873" s="786" t="s">
        <v>2190</v>
      </c>
      <c r="C1873" s="911" t="s">
        <v>3556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</row>
    <row r="1874" spans="2:19" ht="15" hidden="1" customHeight="1" x14ac:dyDescent="0.25">
      <c r="B1874" s="786" t="s">
        <v>2189</v>
      </c>
      <c r="C1874" s="911" t="s">
        <v>3556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</row>
    <row r="1875" spans="2:19" ht="15" hidden="1" customHeight="1" x14ac:dyDescent="0.25">
      <c r="B1875" s="786" t="s">
        <v>2188</v>
      </c>
      <c r="C1875" s="911" t="s">
        <v>3556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</row>
    <row r="1876" spans="2:19" ht="15" hidden="1" customHeight="1" x14ac:dyDescent="0.25">
      <c r="B1876" s="786" t="s">
        <v>1894</v>
      </c>
      <c r="C1876" s="911" t="s">
        <v>3556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</row>
    <row r="1877" spans="2:19" ht="15" hidden="1" customHeight="1" x14ac:dyDescent="0.25">
      <c r="B1877" s="786" t="s">
        <v>2187</v>
      </c>
      <c r="C1877" s="911" t="s">
        <v>3556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</row>
    <row r="1878" spans="2:19" ht="15" hidden="1" customHeight="1" x14ac:dyDescent="0.25">
      <c r="B1878" s="786" t="s">
        <v>2186</v>
      </c>
      <c r="C1878" s="911" t="s">
        <v>3556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</row>
    <row r="1879" spans="2:19" ht="15" hidden="1" customHeight="1" x14ac:dyDescent="0.25">
      <c r="B1879" s="786" t="s">
        <v>2185</v>
      </c>
      <c r="C1879" s="911" t="s">
        <v>3556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</row>
    <row r="1880" spans="2:19" ht="15" hidden="1" customHeight="1" x14ac:dyDescent="0.25">
      <c r="B1880" s="786" t="s">
        <v>2184</v>
      </c>
      <c r="C1880" s="911" t="s">
        <v>3556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</row>
    <row r="1881" spans="2:19" ht="15" hidden="1" customHeight="1" x14ac:dyDescent="0.25">
      <c r="B1881" s="786" t="s">
        <v>2183</v>
      </c>
      <c r="C1881" s="911" t="s">
        <v>3556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</row>
    <row r="1882" spans="2:19" ht="15" hidden="1" customHeight="1" x14ac:dyDescent="0.25">
      <c r="B1882" s="786" t="s">
        <v>2182</v>
      </c>
      <c r="C1882" s="911" t="s">
        <v>3556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</row>
    <row r="1883" spans="2:19" ht="15" hidden="1" customHeight="1" x14ac:dyDescent="0.25">
      <c r="B1883" s="786" t="s">
        <v>2181</v>
      </c>
      <c r="C1883" s="911" t="s">
        <v>3556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</row>
    <row r="1884" spans="2:19" ht="15" hidden="1" customHeight="1" x14ac:dyDescent="0.25">
      <c r="B1884" s="786" t="s">
        <v>2180</v>
      </c>
      <c r="C1884" s="911" t="s">
        <v>3556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</row>
    <row r="1885" spans="2:19" ht="15" hidden="1" customHeight="1" x14ac:dyDescent="0.25">
      <c r="B1885" s="786" t="s">
        <v>2179</v>
      </c>
      <c r="C1885" s="911" t="s">
        <v>3556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</row>
    <row r="1886" spans="2:19" ht="15" hidden="1" customHeight="1" x14ac:dyDescent="0.25">
      <c r="B1886" s="786" t="s">
        <v>2178</v>
      </c>
      <c r="C1886" s="911" t="s">
        <v>3556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</row>
    <row r="1887" spans="2:19" ht="15" hidden="1" customHeight="1" x14ac:dyDescent="0.25">
      <c r="B1887" s="786" t="s">
        <v>2177</v>
      </c>
      <c r="C1887" s="911" t="s">
        <v>3556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</row>
    <row r="1888" spans="2:19" ht="15" hidden="1" customHeight="1" x14ac:dyDescent="0.25">
      <c r="B1888" s="786" t="s">
        <v>2176</v>
      </c>
      <c r="C1888" s="911" t="s">
        <v>3556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</row>
    <row r="1889" spans="2:19" ht="15" hidden="1" customHeight="1" x14ac:dyDescent="0.25">
      <c r="B1889" s="786" t="s">
        <v>2175</v>
      </c>
      <c r="C1889" s="911" t="s">
        <v>3556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</row>
    <row r="1890" spans="2:19" ht="15" hidden="1" customHeight="1" x14ac:dyDescent="0.25">
      <c r="B1890" s="786" t="s">
        <v>2174</v>
      </c>
      <c r="C1890" s="911" t="s">
        <v>3556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</row>
    <row r="1891" spans="2:19" ht="15" hidden="1" customHeight="1" x14ac:dyDescent="0.25">
      <c r="B1891" s="786" t="s">
        <v>2173</v>
      </c>
      <c r="C1891" s="911" t="s">
        <v>3556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</row>
    <row r="1892" spans="2:19" ht="15" hidden="1" customHeight="1" x14ac:dyDescent="0.25">
      <c r="B1892" s="786" t="s">
        <v>2172</v>
      </c>
      <c r="C1892" s="911" t="s">
        <v>3556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</row>
    <row r="1893" spans="2:19" ht="15" hidden="1" customHeight="1" x14ac:dyDescent="0.25">
      <c r="B1893" s="786" t="s">
        <v>2171</v>
      </c>
      <c r="C1893" s="911" t="s">
        <v>3556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</row>
    <row r="1894" spans="2:19" ht="15" hidden="1" customHeight="1" x14ac:dyDescent="0.25">
      <c r="B1894" s="786" t="s">
        <v>2170</v>
      </c>
      <c r="C1894" s="911" t="s">
        <v>3556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</row>
    <row r="1895" spans="2:19" ht="15" hidden="1" customHeight="1" x14ac:dyDescent="0.25">
      <c r="B1895" s="786" t="s">
        <v>2169</v>
      </c>
      <c r="C1895" s="911" t="s">
        <v>3556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</row>
    <row r="1896" spans="2:19" ht="15" hidden="1" customHeight="1" x14ac:dyDescent="0.25">
      <c r="B1896" s="786" t="s">
        <v>2168</v>
      </c>
      <c r="C1896" s="911" t="s">
        <v>3556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</row>
    <row r="1897" spans="2:19" ht="15" hidden="1" customHeight="1" x14ac:dyDescent="0.25">
      <c r="B1897" s="786" t="s">
        <v>2167</v>
      </c>
      <c r="C1897" s="911" t="s">
        <v>3556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</row>
    <row r="1898" spans="2:19" ht="15" hidden="1" customHeight="1" x14ac:dyDescent="0.25">
      <c r="B1898" s="786" t="s">
        <v>2166</v>
      </c>
      <c r="C1898" s="911" t="s">
        <v>3556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</row>
    <row r="1899" spans="2:19" ht="15" hidden="1" customHeight="1" x14ac:dyDescent="0.25">
      <c r="B1899" s="786" t="s">
        <v>2165</v>
      </c>
      <c r="C1899" s="911" t="s">
        <v>3556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</row>
    <row r="1900" spans="2:19" ht="15" hidden="1" customHeight="1" x14ac:dyDescent="0.25">
      <c r="B1900" s="786" t="s">
        <v>2164</v>
      </c>
      <c r="C1900" s="911" t="s">
        <v>3556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</row>
    <row r="1901" spans="2:19" ht="15" hidden="1" customHeight="1" x14ac:dyDescent="0.25">
      <c r="B1901" s="786" t="s">
        <v>2163</v>
      </c>
      <c r="C1901" s="911" t="s">
        <v>3556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</row>
    <row r="1902" spans="2:19" ht="15" hidden="1" customHeight="1" x14ac:dyDescent="0.25">
      <c r="B1902" s="786" t="s">
        <v>2162</v>
      </c>
      <c r="C1902" s="911" t="s">
        <v>3556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</row>
    <row r="1903" spans="2:19" ht="15" hidden="1" customHeight="1" x14ac:dyDescent="0.25">
      <c r="B1903" s="786" t="s">
        <v>2161</v>
      </c>
      <c r="C1903" s="911" t="s">
        <v>3556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</row>
    <row r="1904" spans="2:19" ht="15" hidden="1" customHeight="1" x14ac:dyDescent="0.25">
      <c r="B1904" s="786" t="s">
        <v>2160</v>
      </c>
      <c r="C1904" s="911" t="s">
        <v>3556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</row>
    <row r="1905" spans="2:21" ht="15" hidden="1" customHeight="1" x14ac:dyDescent="0.25">
      <c r="B1905" s="786" t="s">
        <v>2159</v>
      </c>
      <c r="C1905" s="911" t="s">
        <v>3556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</row>
    <row r="1906" spans="2:21" ht="15" hidden="1" customHeight="1" x14ac:dyDescent="0.25">
      <c r="B1906" s="786" t="s">
        <v>1892</v>
      </c>
      <c r="C1906" s="911" t="s">
        <v>3556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</row>
    <row r="1907" spans="2:21" ht="15" hidden="1" customHeight="1" x14ac:dyDescent="0.25">
      <c r="B1907" s="786" t="s">
        <v>2158</v>
      </c>
      <c r="C1907" s="911" t="s">
        <v>3556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</row>
    <row r="1908" spans="2:21" ht="15" hidden="1" customHeight="1" x14ac:dyDescent="0.25">
      <c r="B1908" s="786" t="s">
        <v>2157</v>
      </c>
      <c r="C1908" s="911" t="s">
        <v>3556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</row>
    <row r="1909" spans="2:21" ht="15" hidden="1" customHeight="1" x14ac:dyDescent="0.25">
      <c r="B1909" s="786" t="s">
        <v>2156</v>
      </c>
      <c r="C1909" s="911" t="s">
        <v>3556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9">
        <v>128.80000000000001</v>
      </c>
      <c r="U1909" s="11">
        <f>T1909*0.955</f>
        <v>123.004</v>
      </c>
    </row>
    <row r="1910" spans="2:21" ht="15" hidden="1" customHeight="1" x14ac:dyDescent="0.25">
      <c r="B1910" s="786" t="s">
        <v>2156</v>
      </c>
      <c r="C1910" s="911" t="s">
        <v>3556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9">
        <v>55.81</v>
      </c>
      <c r="U1910" s="11">
        <f>T1910*0.955</f>
        <v>53.298549999999999</v>
      </c>
    </row>
    <row r="1911" spans="2:21" ht="15" hidden="1" customHeight="1" x14ac:dyDescent="0.25">
      <c r="B1911" s="786" t="s">
        <v>2155</v>
      </c>
      <c r="C1911" s="911" t="s">
        <v>3556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</row>
    <row r="1912" spans="2:21" ht="15" hidden="1" customHeight="1" x14ac:dyDescent="0.25">
      <c r="B1912" s="786" t="s">
        <v>2154</v>
      </c>
      <c r="C1912" s="911" t="s">
        <v>3556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</row>
    <row r="1913" spans="2:21" ht="15" hidden="1" customHeight="1" x14ac:dyDescent="0.25">
      <c r="B1913" s="786" t="s">
        <v>2153</v>
      </c>
      <c r="C1913" s="911" t="s">
        <v>3556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</row>
    <row r="1914" spans="2:21" ht="15" hidden="1" customHeight="1" x14ac:dyDescent="0.25">
      <c r="B1914" s="786" t="s">
        <v>2300</v>
      </c>
      <c r="C1914" s="911" t="s">
        <v>3556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</row>
    <row r="1915" spans="2:21" ht="15" hidden="1" customHeight="1" x14ac:dyDescent="0.25">
      <c r="B1915" s="786" t="s">
        <v>2299</v>
      </c>
      <c r="C1915" s="911" t="s">
        <v>3556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</row>
    <row r="1916" spans="2:21" ht="15" hidden="1" customHeight="1" x14ac:dyDescent="0.25">
      <c r="B1916" s="786" t="s">
        <v>2298</v>
      </c>
      <c r="C1916" s="911" t="s">
        <v>3556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</row>
    <row r="1917" spans="2:21" ht="15" hidden="1" customHeight="1" x14ac:dyDescent="0.25">
      <c r="B1917" s="786" t="s">
        <v>2297</v>
      </c>
      <c r="C1917" s="911" t="s">
        <v>3556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</row>
    <row r="1918" spans="2:21" ht="15" hidden="1" customHeight="1" x14ac:dyDescent="0.25">
      <c r="B1918" s="786" t="s">
        <v>2296</v>
      </c>
      <c r="C1918" s="911" t="s">
        <v>3556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</row>
    <row r="1919" spans="2:21" ht="15" hidden="1" customHeight="1" x14ac:dyDescent="0.25">
      <c r="B1919" s="786" t="s">
        <v>2295</v>
      </c>
      <c r="C1919" s="911" t="s">
        <v>3556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</row>
    <row r="1920" spans="2:21" ht="15" hidden="1" customHeight="1" x14ac:dyDescent="0.25">
      <c r="B1920" s="786" t="s">
        <v>2294</v>
      </c>
      <c r="C1920" s="911" t="s">
        <v>3556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</row>
    <row r="1921" spans="2:19" ht="15" hidden="1" customHeight="1" x14ac:dyDescent="0.25">
      <c r="B1921" s="786" t="s">
        <v>2293</v>
      </c>
      <c r="C1921" s="911" t="s">
        <v>3556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</row>
    <row r="1922" spans="2:19" ht="15" hidden="1" customHeight="1" x14ac:dyDescent="0.25">
      <c r="B1922" s="786" t="s">
        <v>2292</v>
      </c>
      <c r="C1922" s="911" t="s">
        <v>3556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</row>
    <row r="1923" spans="2:19" ht="15" hidden="1" customHeight="1" x14ac:dyDescent="0.25">
      <c r="B1923" s="786" t="s">
        <v>2291</v>
      </c>
      <c r="C1923" s="911" t="s">
        <v>3556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</row>
    <row r="1924" spans="2:19" ht="15" hidden="1" customHeight="1" x14ac:dyDescent="0.25">
      <c r="B1924" s="786" t="s">
        <v>2290</v>
      </c>
      <c r="C1924" s="911" t="s">
        <v>3556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</row>
    <row r="1925" spans="2:19" ht="15" hidden="1" customHeight="1" x14ac:dyDescent="0.25">
      <c r="B1925" s="786" t="s">
        <v>2289</v>
      </c>
      <c r="C1925" s="911" t="s">
        <v>3556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</row>
    <row r="1926" spans="2:19" ht="15" hidden="1" customHeight="1" x14ac:dyDescent="0.25">
      <c r="B1926" s="786" t="s">
        <v>2288</v>
      </c>
      <c r="C1926" s="911" t="s">
        <v>3556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</row>
    <row r="1927" spans="2:19" ht="15" hidden="1" customHeight="1" x14ac:dyDescent="0.25">
      <c r="B1927" s="786" t="s">
        <v>2287</v>
      </c>
      <c r="C1927" s="911" t="s">
        <v>3556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</row>
    <row r="1928" spans="2:19" ht="15" hidden="1" customHeight="1" x14ac:dyDescent="0.25">
      <c r="B1928" s="786" t="s">
        <v>2286</v>
      </c>
      <c r="C1928" s="911" t="s">
        <v>3556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</row>
    <row r="1929" spans="2:19" ht="15" hidden="1" customHeight="1" x14ac:dyDescent="0.25">
      <c r="B1929" s="786" t="s">
        <v>2285</v>
      </c>
      <c r="C1929" s="911" t="s">
        <v>3556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</row>
    <row r="1930" spans="2:19" ht="15" hidden="1" customHeight="1" x14ac:dyDescent="0.25">
      <c r="B1930" s="786" t="s">
        <v>2284</v>
      </c>
      <c r="C1930" s="911" t="s">
        <v>3556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</row>
    <row r="1931" spans="2:19" ht="15" hidden="1" customHeight="1" x14ac:dyDescent="0.25">
      <c r="B1931" s="786" t="s">
        <v>2283</v>
      </c>
      <c r="C1931" s="911" t="s">
        <v>3556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</row>
    <row r="1932" spans="2:19" ht="15" hidden="1" customHeight="1" x14ac:dyDescent="0.25">
      <c r="B1932" s="786" t="s">
        <v>2282</v>
      </c>
      <c r="C1932" s="911" t="s">
        <v>3556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</row>
    <row r="1933" spans="2:19" ht="15" hidden="1" customHeight="1" x14ac:dyDescent="0.25">
      <c r="B1933" s="786" t="s">
        <v>2281</v>
      </c>
      <c r="C1933" s="911" t="s">
        <v>3556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</row>
    <row r="1934" spans="2:19" ht="15" hidden="1" customHeight="1" x14ac:dyDescent="0.25">
      <c r="B1934" s="786" t="s">
        <v>2280</v>
      </c>
      <c r="C1934" s="911" t="s">
        <v>3556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</row>
    <row r="1935" spans="2:19" ht="15" hidden="1" customHeight="1" x14ac:dyDescent="0.25">
      <c r="B1935" s="786" t="s">
        <v>2279</v>
      </c>
      <c r="C1935" s="911" t="s">
        <v>3556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</row>
    <row r="1936" spans="2:19" ht="15" hidden="1" customHeight="1" x14ac:dyDescent="0.25">
      <c r="B1936" s="786" t="s">
        <v>2278</v>
      </c>
      <c r="C1936" s="911" t="s">
        <v>3556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</row>
    <row r="1937" spans="2:19" ht="15" hidden="1" customHeight="1" x14ac:dyDescent="0.25">
      <c r="B1937" s="786" t="s">
        <v>2277</v>
      </c>
      <c r="C1937" s="911" t="s">
        <v>3556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</row>
    <row r="1938" spans="2:19" ht="15" hidden="1" customHeight="1" x14ac:dyDescent="0.25">
      <c r="B1938" s="786" t="s">
        <v>2276</v>
      </c>
      <c r="C1938" s="911" t="s">
        <v>3556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</row>
    <row r="1939" spans="2:19" ht="15" hidden="1" customHeight="1" x14ac:dyDescent="0.25">
      <c r="B1939" s="786" t="s">
        <v>2275</v>
      </c>
      <c r="C1939" s="911" t="s">
        <v>3556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</row>
    <row r="1940" spans="2:19" ht="15" hidden="1" customHeight="1" x14ac:dyDescent="0.25">
      <c r="B1940" s="786" t="s">
        <v>2274</v>
      </c>
      <c r="C1940" s="911" t="s">
        <v>3556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</row>
    <row r="1941" spans="2:19" ht="15" hidden="1" customHeight="1" x14ac:dyDescent="0.25">
      <c r="B1941" s="786" t="s">
        <v>2273</v>
      </c>
      <c r="C1941" s="911" t="s">
        <v>3556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</row>
    <row r="1942" spans="2:19" ht="15" hidden="1" customHeight="1" x14ac:dyDescent="0.25">
      <c r="B1942" s="786" t="s">
        <v>2272</v>
      </c>
      <c r="C1942" s="911" t="s">
        <v>3556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</row>
    <row r="1943" spans="2:19" ht="15" hidden="1" customHeight="1" x14ac:dyDescent="0.25">
      <c r="B1943" s="786" t="s">
        <v>2271</v>
      </c>
      <c r="C1943" s="911" t="s">
        <v>3556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</row>
    <row r="1944" spans="2:19" ht="15" hidden="1" customHeight="1" x14ac:dyDescent="0.25">
      <c r="B1944" s="786" t="s">
        <v>2270</v>
      </c>
      <c r="C1944" s="911" t="s">
        <v>3556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</row>
    <row r="1945" spans="2:19" ht="15" hidden="1" customHeight="1" x14ac:dyDescent="0.25">
      <c r="B1945" s="786" t="s">
        <v>2268</v>
      </c>
      <c r="C1945" s="911" t="s">
        <v>3556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</row>
    <row r="1946" spans="2:19" ht="15" hidden="1" customHeight="1" x14ac:dyDescent="0.25">
      <c r="B1946" s="786" t="s">
        <v>2269</v>
      </c>
      <c r="C1946" s="911" t="s">
        <v>3556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</row>
    <row r="1947" spans="2:19" ht="15" hidden="1" customHeight="1" x14ac:dyDescent="0.25">
      <c r="B1947" s="786" t="s">
        <v>2267</v>
      </c>
      <c r="C1947" s="911" t="s">
        <v>3556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</row>
    <row r="1948" spans="2:19" ht="15" hidden="1" customHeight="1" x14ac:dyDescent="0.25">
      <c r="B1948" s="786" t="s">
        <v>1888</v>
      </c>
      <c r="C1948" s="911" t="s">
        <v>3556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</row>
    <row r="1949" spans="2:19" ht="15" hidden="1" customHeight="1" x14ac:dyDescent="0.25">
      <c r="B1949" s="786" t="s">
        <v>1888</v>
      </c>
      <c r="C1949" s="911" t="s">
        <v>3556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</row>
    <row r="1950" spans="2:19" ht="15" hidden="1" customHeight="1" x14ac:dyDescent="0.25">
      <c r="B1950" s="786" t="s">
        <v>2266</v>
      </c>
      <c r="C1950" s="911" t="s">
        <v>3556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</row>
    <row r="1951" spans="2:19" ht="15" hidden="1" customHeight="1" x14ac:dyDescent="0.25">
      <c r="B1951" s="786" t="s">
        <v>2265</v>
      </c>
      <c r="C1951" s="911" t="s">
        <v>3556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</row>
    <row r="1952" spans="2:19" ht="15" hidden="1" customHeight="1" x14ac:dyDescent="0.25">
      <c r="B1952" s="786" t="s">
        <v>2264</v>
      </c>
      <c r="C1952" s="911" t="s">
        <v>3556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</row>
    <row r="1953" spans="2:19" ht="15" hidden="1" customHeight="1" x14ac:dyDescent="0.25">
      <c r="B1953" s="786" t="s">
        <v>2263</v>
      </c>
      <c r="C1953" s="911" t="s">
        <v>3556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</row>
    <row r="1954" spans="2:19" ht="15" hidden="1" customHeight="1" x14ac:dyDescent="0.25">
      <c r="B1954" s="786" t="s">
        <v>2262</v>
      </c>
      <c r="C1954" s="911" t="s">
        <v>3556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</row>
    <row r="1955" spans="2:19" ht="15" hidden="1" customHeight="1" x14ac:dyDescent="0.25">
      <c r="B1955" s="786" t="s">
        <v>2261</v>
      </c>
      <c r="C1955" s="911" t="s">
        <v>3556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</row>
    <row r="1956" spans="2:19" ht="15" hidden="1" customHeight="1" x14ac:dyDescent="0.25">
      <c r="B1956" s="786" t="s">
        <v>2260</v>
      </c>
      <c r="C1956" s="911" t="s">
        <v>3556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</row>
    <row r="1957" spans="2:19" ht="15" hidden="1" customHeight="1" x14ac:dyDescent="0.25">
      <c r="B1957" s="786" t="s">
        <v>2259</v>
      </c>
      <c r="C1957" s="911" t="s">
        <v>3556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</row>
    <row r="1958" spans="2:19" ht="15" hidden="1" customHeight="1" x14ac:dyDescent="0.25">
      <c r="B1958" s="786" t="s">
        <v>2258</v>
      </c>
      <c r="C1958" s="911" t="s">
        <v>3556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</row>
    <row r="1959" spans="2:19" ht="15" hidden="1" customHeight="1" x14ac:dyDescent="0.25">
      <c r="B1959" s="786" t="s">
        <v>2257</v>
      </c>
      <c r="C1959" s="911" t="s">
        <v>3556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</row>
    <row r="1960" spans="2:19" ht="15" hidden="1" customHeight="1" x14ac:dyDescent="0.25">
      <c r="B1960" s="786" t="s">
        <v>2256</v>
      </c>
      <c r="C1960" s="911" t="s">
        <v>3556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</row>
    <row r="1961" spans="2:19" ht="15" hidden="1" customHeight="1" x14ac:dyDescent="0.25">
      <c r="B1961" s="786" t="s">
        <v>2255</v>
      </c>
      <c r="C1961" s="911" t="s">
        <v>3556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</row>
    <row r="1962" spans="2:19" ht="15" hidden="1" customHeight="1" x14ac:dyDescent="0.25">
      <c r="B1962" s="786" t="s">
        <v>2254</v>
      </c>
      <c r="C1962" s="911" t="s">
        <v>3556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</row>
    <row r="1963" spans="2:19" ht="15" hidden="1" customHeight="1" x14ac:dyDescent="0.25">
      <c r="B1963" s="786" t="s">
        <v>2253</v>
      </c>
      <c r="C1963" s="911" t="s">
        <v>3556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</row>
    <row r="1964" spans="2:19" ht="15" hidden="1" customHeight="1" x14ac:dyDescent="0.25">
      <c r="B1964" s="786" t="s">
        <v>2252</v>
      </c>
      <c r="C1964" s="911" t="s">
        <v>3556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</row>
    <row r="1965" spans="2:19" ht="15" hidden="1" customHeight="1" x14ac:dyDescent="0.25">
      <c r="B1965" s="786" t="s">
        <v>2251</v>
      </c>
      <c r="C1965" s="911" t="s">
        <v>3556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</row>
    <row r="1966" spans="2:19" ht="15" hidden="1" customHeight="1" x14ac:dyDescent="0.25">
      <c r="B1966" s="786" t="s">
        <v>2250</v>
      </c>
      <c r="C1966" s="911" t="s">
        <v>3556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</row>
    <row r="1967" spans="2:19" ht="15" hidden="1" customHeight="1" x14ac:dyDescent="0.25">
      <c r="B1967" s="786" t="s">
        <v>2249</v>
      </c>
      <c r="C1967" s="911" t="s">
        <v>3556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</row>
    <row r="1968" spans="2:19" ht="15" hidden="1" customHeight="1" x14ac:dyDescent="0.25">
      <c r="B1968" s="786" t="s">
        <v>2248</v>
      </c>
      <c r="C1968" s="911" t="s">
        <v>3556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</row>
    <row r="1969" spans="2:19" ht="15" hidden="1" customHeight="1" x14ac:dyDescent="0.25">
      <c r="B1969" s="786" t="s">
        <v>2247</v>
      </c>
      <c r="C1969" s="911" t="s">
        <v>3556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</row>
    <row r="1970" spans="2:19" ht="15" hidden="1" customHeight="1" x14ac:dyDescent="0.25">
      <c r="B1970" s="786" t="s">
        <v>1880</v>
      </c>
      <c r="C1970" s="911" t="s">
        <v>3556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</row>
    <row r="1971" spans="2:19" ht="15" hidden="1" customHeight="1" x14ac:dyDescent="0.25">
      <c r="B1971" s="786" t="s">
        <v>1880</v>
      </c>
      <c r="C1971" s="911" t="s">
        <v>3556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</row>
    <row r="1972" spans="2:19" ht="15" hidden="1" customHeight="1" x14ac:dyDescent="0.25">
      <c r="B1972" s="786" t="s">
        <v>2246</v>
      </c>
      <c r="C1972" s="911" t="s">
        <v>3556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</row>
    <row r="1973" spans="2:19" ht="15" hidden="1" customHeight="1" x14ac:dyDescent="0.25">
      <c r="B1973" s="786" t="s">
        <v>2245</v>
      </c>
      <c r="C1973" s="911" t="s">
        <v>3556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</row>
    <row r="1974" spans="2:19" ht="15" hidden="1" customHeight="1" x14ac:dyDescent="0.25">
      <c r="B1974" s="786" t="s">
        <v>2244</v>
      </c>
      <c r="C1974" s="911" t="s">
        <v>3556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</row>
    <row r="1975" spans="2:19" ht="15" hidden="1" customHeight="1" x14ac:dyDescent="0.25">
      <c r="B1975" s="786" t="s">
        <v>2243</v>
      </c>
      <c r="C1975" s="911" t="s">
        <v>3556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</row>
    <row r="1976" spans="2:19" ht="15" hidden="1" customHeight="1" x14ac:dyDescent="0.25">
      <c r="B1976" s="786" t="s">
        <v>2242</v>
      </c>
      <c r="C1976" s="911" t="s">
        <v>3556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</row>
    <row r="1977" spans="2:19" ht="15" hidden="1" customHeight="1" x14ac:dyDescent="0.25">
      <c r="B1977" s="786" t="s">
        <v>2241</v>
      </c>
      <c r="C1977" s="911" t="s">
        <v>3556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</row>
    <row r="1978" spans="2:19" ht="15" hidden="1" customHeight="1" x14ac:dyDescent="0.25">
      <c r="B1978" s="786" t="s">
        <v>2240</v>
      </c>
      <c r="C1978" s="911" t="s">
        <v>3556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</row>
    <row r="1979" spans="2:19" ht="15" hidden="1" customHeight="1" x14ac:dyDescent="0.25">
      <c r="B1979" s="786" t="s">
        <v>2239</v>
      </c>
      <c r="C1979" s="911" t="s">
        <v>3556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</row>
    <row r="1980" spans="2:19" ht="15" hidden="1" customHeight="1" x14ac:dyDescent="0.25">
      <c r="B1980" s="786" t="s">
        <v>2238</v>
      </c>
      <c r="C1980" s="911" t="s">
        <v>3556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</row>
    <row r="1981" spans="2:19" ht="15" hidden="1" customHeight="1" x14ac:dyDescent="0.25">
      <c r="B1981" s="786" t="s">
        <v>2237</v>
      </c>
      <c r="C1981" s="911" t="s">
        <v>3556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</row>
    <row r="1982" spans="2:19" ht="15" hidden="1" customHeight="1" x14ac:dyDescent="0.25">
      <c r="B1982" s="786" t="s">
        <v>2236</v>
      </c>
      <c r="C1982" s="911" t="s">
        <v>3556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</row>
    <row r="1983" spans="2:19" ht="15" hidden="1" customHeight="1" x14ac:dyDescent="0.25">
      <c r="B1983" s="786" t="s">
        <v>2235</v>
      </c>
      <c r="C1983" s="911" t="s">
        <v>3556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</row>
    <row r="1984" spans="2:19" ht="15" hidden="1" customHeight="1" x14ac:dyDescent="0.25">
      <c r="B1984" s="786" t="s">
        <v>2234</v>
      </c>
      <c r="C1984" s="911" t="s">
        <v>3556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</row>
    <row r="1985" spans="2:21" ht="15" hidden="1" customHeight="1" x14ac:dyDescent="0.25">
      <c r="B1985" s="786" t="s">
        <v>2233</v>
      </c>
      <c r="C1985" s="911" t="s">
        <v>3556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</row>
    <row r="1986" spans="2:21" ht="15" hidden="1" customHeight="1" x14ac:dyDescent="0.25">
      <c r="B1986" s="787" t="s">
        <v>2330</v>
      </c>
      <c r="C1986" s="911" t="s">
        <v>3556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</row>
    <row r="1987" spans="2:21" ht="15" hidden="1" customHeight="1" x14ac:dyDescent="0.25">
      <c r="B1987" s="787" t="s">
        <v>2329</v>
      </c>
      <c r="C1987" s="911" t="s">
        <v>3556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</row>
    <row r="1988" spans="2:21" ht="15" hidden="1" customHeight="1" x14ac:dyDescent="0.25">
      <c r="B1988" s="787" t="s">
        <v>2328</v>
      </c>
      <c r="C1988" s="911" t="s">
        <v>3556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</row>
    <row r="1989" spans="2:21" ht="15" hidden="1" customHeight="1" x14ac:dyDescent="0.25">
      <c r="B1989" s="787" t="s">
        <v>2327</v>
      </c>
      <c r="C1989" s="911" t="s">
        <v>3556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</row>
    <row r="1990" spans="2:21" ht="15" hidden="1" customHeight="1" x14ac:dyDescent="0.25">
      <c r="B1990" s="787" t="s">
        <v>2326</v>
      </c>
      <c r="C1990" s="911" t="s">
        <v>3556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</row>
    <row r="1991" spans="2:21" ht="15" hidden="1" customHeight="1" x14ac:dyDescent="0.25">
      <c r="B1991" s="787" t="s">
        <v>2325</v>
      </c>
      <c r="C1991" s="911" t="s">
        <v>3556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</row>
    <row r="1992" spans="2:21" ht="15" hidden="1" customHeight="1" x14ac:dyDescent="0.25">
      <c r="B1992" s="787" t="s">
        <v>2324</v>
      </c>
      <c r="C1992" s="911" t="s">
        <v>3556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</row>
    <row r="1993" spans="2:21" ht="15" hidden="1" customHeight="1" x14ac:dyDescent="0.25">
      <c r="B1993" s="787" t="s">
        <v>2323</v>
      </c>
      <c r="C1993" s="911" t="s">
        <v>3556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</row>
    <row r="1994" spans="2:21" ht="15" hidden="1" customHeight="1" x14ac:dyDescent="0.25">
      <c r="B1994" s="787" t="s">
        <v>2322</v>
      </c>
      <c r="C1994" s="911" t="s">
        <v>3556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</row>
    <row r="1995" spans="2:21" ht="15" hidden="1" customHeight="1" x14ac:dyDescent="0.25">
      <c r="B1995" s="787" t="s">
        <v>2321</v>
      </c>
      <c r="C1995" s="911" t="s">
        <v>3556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</row>
    <row r="1996" spans="2:21" ht="15" hidden="1" customHeight="1" x14ac:dyDescent="0.25">
      <c r="B1996" s="787" t="s">
        <v>2320</v>
      </c>
      <c r="C1996" s="911" t="s">
        <v>3556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</row>
    <row r="1997" spans="2:21" ht="15" hidden="1" customHeight="1" x14ac:dyDescent="0.25">
      <c r="B1997" s="787" t="s">
        <v>2319</v>
      </c>
      <c r="C1997" s="911" t="s">
        <v>3556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U1997" s="11"/>
    </row>
    <row r="1998" spans="2:21" ht="15" hidden="1" customHeight="1" x14ac:dyDescent="0.25">
      <c r="B1998" s="787" t="s">
        <v>2318</v>
      </c>
      <c r="C1998" s="911" t="s">
        <v>3556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9">
        <v>11.83</v>
      </c>
      <c r="U1998" s="11">
        <f>T1998*0.955</f>
        <v>11.297649999999999</v>
      </c>
    </row>
    <row r="1999" spans="2:21" ht="15" hidden="1" customHeight="1" x14ac:dyDescent="0.25">
      <c r="B1999" s="787" t="s">
        <v>2318</v>
      </c>
      <c r="C1999" s="911" t="s">
        <v>3556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9">
        <v>1.71</v>
      </c>
      <c r="U1999" s="11">
        <f>T1999*0.955</f>
        <v>1.6330499999999999</v>
      </c>
    </row>
    <row r="2000" spans="2:21" ht="15" hidden="1" customHeight="1" x14ac:dyDescent="0.25">
      <c r="B2000" s="787" t="s">
        <v>2317</v>
      </c>
      <c r="C2000" s="911" t="s">
        <v>3556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</row>
    <row r="2001" spans="2:21" ht="15" hidden="1" customHeight="1" x14ac:dyDescent="0.25">
      <c r="B2001" s="787" t="s">
        <v>2316</v>
      </c>
      <c r="C2001" s="911" t="s">
        <v>3556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</row>
    <row r="2002" spans="2:21" ht="15" hidden="1" customHeight="1" x14ac:dyDescent="0.25">
      <c r="B2002" s="787" t="s">
        <v>2315</v>
      </c>
      <c r="C2002" s="911" t="s">
        <v>3556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</row>
    <row r="2003" spans="2:21" ht="15" hidden="1" customHeight="1" x14ac:dyDescent="0.25">
      <c r="B2003" s="787" t="s">
        <v>2314</v>
      </c>
      <c r="C2003" s="911" t="s">
        <v>3556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</row>
    <row r="2004" spans="2:21" ht="15" hidden="1" customHeight="1" x14ac:dyDescent="0.25">
      <c r="B2004" s="787" t="s">
        <v>2313</v>
      </c>
      <c r="C2004" s="911" t="s">
        <v>3556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</row>
    <row r="2005" spans="2:21" ht="15" hidden="1" customHeight="1" x14ac:dyDescent="0.25">
      <c r="B2005" s="787" t="s">
        <v>2312</v>
      </c>
      <c r="C2005" s="911" t="s">
        <v>3556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</row>
    <row r="2006" spans="2:21" ht="15" hidden="1" customHeight="1" x14ac:dyDescent="0.25">
      <c r="B2006" s="787" t="s">
        <v>2311</v>
      </c>
      <c r="C2006" s="911" t="s">
        <v>3556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9">
        <v>4</v>
      </c>
      <c r="U2006" s="11">
        <f>T2006*0.955</f>
        <v>3.82</v>
      </c>
    </row>
    <row r="2007" spans="2:21" ht="15" hidden="1" customHeight="1" x14ac:dyDescent="0.25">
      <c r="B2007" s="787" t="s">
        <v>2311</v>
      </c>
      <c r="C2007" s="911" t="s">
        <v>3556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9">
        <v>20.83</v>
      </c>
      <c r="U2007" s="11">
        <f>T2007*0.955</f>
        <v>19.892649999999996</v>
      </c>
    </row>
    <row r="2008" spans="2:21" ht="15" hidden="1" customHeight="1" x14ac:dyDescent="0.25">
      <c r="B2008" s="787" t="s">
        <v>2310</v>
      </c>
      <c r="C2008" s="911" t="s">
        <v>3556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</row>
    <row r="2009" spans="2:21" ht="15" hidden="1" customHeight="1" x14ac:dyDescent="0.25">
      <c r="B2009" s="787" t="s">
        <v>2309</v>
      </c>
      <c r="C2009" s="911" t="s">
        <v>3556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</row>
    <row r="2010" spans="2:21" ht="15" hidden="1" customHeight="1" x14ac:dyDescent="0.25">
      <c r="B2010" s="787" t="s">
        <v>2308</v>
      </c>
      <c r="C2010" s="911" t="s">
        <v>3556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</row>
    <row r="2011" spans="2:21" ht="15" hidden="1" customHeight="1" x14ac:dyDescent="0.25">
      <c r="B2011" s="787" t="s">
        <v>2307</v>
      </c>
      <c r="C2011" s="911" t="s">
        <v>3556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</row>
    <row r="2012" spans="2:21" ht="15" hidden="1" customHeight="1" x14ac:dyDescent="0.25">
      <c r="B2012" s="787" t="s">
        <v>2306</v>
      </c>
      <c r="C2012" s="911" t="s">
        <v>3556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</row>
    <row r="2013" spans="2:21" ht="15" hidden="1" customHeight="1" x14ac:dyDescent="0.25">
      <c r="B2013" s="787" t="s">
        <v>2305</v>
      </c>
      <c r="C2013" s="911" t="s">
        <v>3556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</row>
    <row r="2014" spans="2:21" ht="15" hidden="1" customHeight="1" x14ac:dyDescent="0.25">
      <c r="B2014" s="787" t="s">
        <v>2304</v>
      </c>
      <c r="C2014" s="911" t="s">
        <v>3556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</row>
    <row r="2015" spans="2:21" ht="15" hidden="1" customHeight="1" x14ac:dyDescent="0.25">
      <c r="B2015" s="787" t="s">
        <v>2303</v>
      </c>
      <c r="C2015" s="911" t="s">
        <v>3556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</row>
    <row r="2016" spans="2:21" ht="15" hidden="1" customHeight="1" x14ac:dyDescent="0.25">
      <c r="B2016" s="787" t="s">
        <v>2302</v>
      </c>
      <c r="C2016" s="911" t="s">
        <v>3556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</row>
    <row r="2017" spans="2:21" ht="15" hidden="1" customHeight="1" x14ac:dyDescent="0.25">
      <c r="B2017" s="788" t="s">
        <v>2361</v>
      </c>
      <c r="C2017" s="911" t="s">
        <v>3556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</row>
    <row r="2018" spans="2:21" ht="15" hidden="1" customHeight="1" x14ac:dyDescent="0.25">
      <c r="B2018" s="788" t="s">
        <v>2360</v>
      </c>
      <c r="C2018" s="911" t="s">
        <v>3556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</row>
    <row r="2019" spans="2:21" ht="15" hidden="1" customHeight="1" x14ac:dyDescent="0.25">
      <c r="B2019" s="788" t="s">
        <v>2359</v>
      </c>
      <c r="C2019" s="911" t="s">
        <v>3556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</row>
    <row r="2020" spans="2:21" ht="15" hidden="1" customHeight="1" x14ac:dyDescent="0.25">
      <c r="B2020" s="788" t="s">
        <v>2358</v>
      </c>
      <c r="C2020" s="911" t="s">
        <v>3556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</row>
    <row r="2021" spans="2:21" ht="15" hidden="1" customHeight="1" x14ac:dyDescent="0.25">
      <c r="B2021" s="788" t="s">
        <v>2357</v>
      </c>
      <c r="C2021" s="911" t="s">
        <v>3556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</row>
    <row r="2022" spans="2:21" ht="15" hidden="1" customHeight="1" x14ac:dyDescent="0.25">
      <c r="B2022" s="788" t="s">
        <v>2356</v>
      </c>
      <c r="C2022" s="911" t="s">
        <v>3556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</row>
    <row r="2023" spans="2:21" ht="15" hidden="1" customHeight="1" x14ac:dyDescent="0.25">
      <c r="B2023" s="788" t="s">
        <v>2355</v>
      </c>
      <c r="C2023" s="911" t="s">
        <v>3556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</row>
    <row r="2024" spans="2:21" ht="15" hidden="1" customHeight="1" x14ac:dyDescent="0.25">
      <c r="B2024" s="788" t="s">
        <v>2354</v>
      </c>
      <c r="C2024" s="911" t="s">
        <v>3556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</row>
    <row r="2025" spans="2:21" ht="15" hidden="1" customHeight="1" x14ac:dyDescent="0.25">
      <c r="B2025" s="788" t="s">
        <v>2353</v>
      </c>
      <c r="C2025" s="911" t="s">
        <v>3556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</row>
    <row r="2026" spans="2:21" ht="15" hidden="1" customHeight="1" x14ac:dyDescent="0.25">
      <c r="B2026" s="788" t="s">
        <v>2352</v>
      </c>
      <c r="C2026" s="911" t="s">
        <v>3556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</row>
    <row r="2027" spans="2:21" ht="15" hidden="1" customHeight="1" x14ac:dyDescent="0.25">
      <c r="B2027" s="788" t="s">
        <v>2351</v>
      </c>
      <c r="C2027" s="911" t="s">
        <v>3556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</row>
    <row r="2028" spans="2:21" ht="15" hidden="1" customHeight="1" x14ac:dyDescent="0.25">
      <c r="B2028" s="788" t="s">
        <v>2350</v>
      </c>
      <c r="C2028" s="911" t="s">
        <v>3556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9">
        <v>27.5</v>
      </c>
      <c r="U2028" s="11">
        <f>T2028*0.955</f>
        <v>26.262499999999999</v>
      </c>
    </row>
    <row r="2029" spans="2:21" ht="15" hidden="1" customHeight="1" x14ac:dyDescent="0.25">
      <c r="B2029" s="788" t="s">
        <v>2350</v>
      </c>
      <c r="C2029" s="911" t="s">
        <v>3556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9">
        <v>2.08</v>
      </c>
      <c r="U2029" s="11">
        <f>T2029*0.955</f>
        <v>1.9863999999999999</v>
      </c>
    </row>
    <row r="2030" spans="2:21" ht="15" hidden="1" customHeight="1" x14ac:dyDescent="0.25">
      <c r="B2030" s="788" t="s">
        <v>2349</v>
      </c>
      <c r="C2030" s="911" t="s">
        <v>3556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</row>
    <row r="2031" spans="2:21" ht="15" hidden="1" customHeight="1" x14ac:dyDescent="0.25">
      <c r="B2031" s="788" t="s">
        <v>2348</v>
      </c>
      <c r="C2031" s="911" t="s">
        <v>3556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</row>
    <row r="2032" spans="2:21" ht="15" hidden="1" customHeight="1" x14ac:dyDescent="0.25">
      <c r="B2032" s="788" t="s">
        <v>2347</v>
      </c>
      <c r="C2032" s="911" t="s">
        <v>3556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</row>
    <row r="2033" spans="2:21" ht="15" hidden="1" customHeight="1" x14ac:dyDescent="0.25">
      <c r="B2033" s="788" t="s">
        <v>2346</v>
      </c>
      <c r="C2033" s="911" t="s">
        <v>3556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9">
        <v>2.94</v>
      </c>
      <c r="U2033" s="11">
        <f>T2033*0.955</f>
        <v>2.8076999999999996</v>
      </c>
    </row>
    <row r="2034" spans="2:21" ht="15" hidden="1" customHeight="1" x14ac:dyDescent="0.25">
      <c r="B2034" s="788" t="s">
        <v>2346</v>
      </c>
      <c r="C2034" s="911" t="s">
        <v>3556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9">
        <v>27.5</v>
      </c>
      <c r="U2034" s="11">
        <f>T2034*0.955</f>
        <v>26.262499999999999</v>
      </c>
    </row>
    <row r="2035" spans="2:21" ht="15" hidden="1" customHeight="1" x14ac:dyDescent="0.25">
      <c r="B2035" s="788" t="s">
        <v>2345</v>
      </c>
      <c r="C2035" s="911" t="s">
        <v>3556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</row>
    <row r="2036" spans="2:21" ht="15" hidden="1" customHeight="1" x14ac:dyDescent="0.25">
      <c r="B2036" s="788" t="s">
        <v>2344</v>
      </c>
      <c r="C2036" s="911" t="s">
        <v>3556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</row>
    <row r="2037" spans="2:21" ht="15" hidden="1" customHeight="1" x14ac:dyDescent="0.25">
      <c r="B2037" s="788" t="s">
        <v>2343</v>
      </c>
      <c r="C2037" s="911" t="s">
        <v>3556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</row>
    <row r="2038" spans="2:21" ht="15" hidden="1" customHeight="1" x14ac:dyDescent="0.25">
      <c r="B2038" s="788" t="s">
        <v>2342</v>
      </c>
      <c r="C2038" s="911" t="s">
        <v>3556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</row>
    <row r="2039" spans="2:21" ht="15" hidden="1" customHeight="1" x14ac:dyDescent="0.25">
      <c r="B2039" s="788" t="s">
        <v>2341</v>
      </c>
      <c r="C2039" s="911" t="s">
        <v>3556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</row>
    <row r="2040" spans="2:21" ht="15" hidden="1" customHeight="1" x14ac:dyDescent="0.25">
      <c r="B2040" s="788" t="s">
        <v>2340</v>
      </c>
      <c r="C2040" s="911" t="s">
        <v>3556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</row>
    <row r="2041" spans="2:21" ht="15" hidden="1" customHeight="1" x14ac:dyDescent="0.25">
      <c r="B2041" s="788" t="s">
        <v>2339</v>
      </c>
      <c r="C2041" s="911" t="s">
        <v>3556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</row>
    <row r="2042" spans="2:21" ht="15" hidden="1" customHeight="1" x14ac:dyDescent="0.25">
      <c r="B2042" s="788" t="s">
        <v>2338</v>
      </c>
      <c r="C2042" s="911" t="s">
        <v>3556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</row>
    <row r="2043" spans="2:21" ht="15" hidden="1" customHeight="1" x14ac:dyDescent="0.25">
      <c r="B2043" s="788" t="s">
        <v>2337</v>
      </c>
      <c r="C2043" s="911" t="s">
        <v>3556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</row>
    <row r="2044" spans="2:21" ht="15" hidden="1" customHeight="1" x14ac:dyDescent="0.25">
      <c r="B2044" s="788" t="s">
        <v>2336</v>
      </c>
      <c r="C2044" s="911" t="s">
        <v>3556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</row>
    <row r="2045" spans="2:21" ht="15" hidden="1" customHeight="1" x14ac:dyDescent="0.25">
      <c r="B2045" s="789" t="s">
        <v>2423</v>
      </c>
      <c r="C2045" s="911" t="s">
        <v>3556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</row>
    <row r="2046" spans="2:21" ht="15" hidden="1" customHeight="1" x14ac:dyDescent="0.25">
      <c r="B2046" s="789" t="s">
        <v>2422</v>
      </c>
      <c r="C2046" s="911" t="s">
        <v>3556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</row>
    <row r="2047" spans="2:21" ht="15" hidden="1" customHeight="1" x14ac:dyDescent="0.25">
      <c r="B2047" s="789" t="s">
        <v>2424</v>
      </c>
      <c r="C2047" s="911" t="s">
        <v>3556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</row>
    <row r="2048" spans="2:21" ht="15" hidden="1" customHeight="1" x14ac:dyDescent="0.25">
      <c r="B2048" s="789" t="s">
        <v>2421</v>
      </c>
      <c r="C2048" s="911" t="s">
        <v>3556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</row>
    <row r="2049" spans="2:19" ht="15" hidden="1" customHeight="1" x14ac:dyDescent="0.25">
      <c r="B2049" s="789" t="s">
        <v>2420</v>
      </c>
      <c r="C2049" s="911" t="s">
        <v>3556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</row>
    <row r="2050" spans="2:19" ht="15" hidden="1" customHeight="1" x14ac:dyDescent="0.25">
      <c r="B2050" s="789" t="s">
        <v>2419</v>
      </c>
      <c r="C2050" s="911" t="s">
        <v>3556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</row>
    <row r="2051" spans="2:19" ht="15" hidden="1" customHeight="1" x14ac:dyDescent="0.25">
      <c r="B2051" s="789" t="s">
        <v>2418</v>
      </c>
      <c r="C2051" s="911" t="s">
        <v>3556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</row>
    <row r="2052" spans="2:19" ht="15" hidden="1" customHeight="1" x14ac:dyDescent="0.25">
      <c r="B2052" s="789" t="s">
        <v>2417</v>
      </c>
      <c r="C2052" s="911" t="s">
        <v>3556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</row>
    <row r="2053" spans="2:19" ht="15" hidden="1" customHeight="1" x14ac:dyDescent="0.25">
      <c r="B2053" s="789" t="s">
        <v>2416</v>
      </c>
      <c r="C2053" s="911" t="s">
        <v>3556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</row>
    <row r="2054" spans="2:19" ht="15" hidden="1" customHeight="1" x14ac:dyDescent="0.25">
      <c r="B2054" s="789" t="s">
        <v>2425</v>
      </c>
      <c r="C2054" s="911" t="s">
        <v>3556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</row>
    <row r="2055" spans="2:19" ht="15" hidden="1" customHeight="1" x14ac:dyDescent="0.25">
      <c r="B2055" s="789" t="s">
        <v>2415</v>
      </c>
      <c r="C2055" s="911" t="s">
        <v>3556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</row>
    <row r="2056" spans="2:19" ht="15" hidden="1" customHeight="1" x14ac:dyDescent="0.25">
      <c r="B2056" s="789" t="s">
        <v>2414</v>
      </c>
      <c r="C2056" s="911" t="s">
        <v>3556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</row>
    <row r="2057" spans="2:19" ht="15" hidden="1" customHeight="1" x14ac:dyDescent="0.25">
      <c r="B2057" s="789" t="s">
        <v>2413</v>
      </c>
      <c r="C2057" s="911" t="s">
        <v>3556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</row>
    <row r="2058" spans="2:19" ht="15" hidden="1" customHeight="1" x14ac:dyDescent="0.25">
      <c r="B2058" s="789" t="s">
        <v>2412</v>
      </c>
      <c r="C2058" s="911" t="s">
        <v>3556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</row>
    <row r="2059" spans="2:19" ht="15" hidden="1" customHeight="1" x14ac:dyDescent="0.25">
      <c r="B2059" s="789" t="s">
        <v>2411</v>
      </c>
      <c r="C2059" s="911" t="s">
        <v>3556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</row>
    <row r="2060" spans="2:19" ht="15" hidden="1" customHeight="1" x14ac:dyDescent="0.25">
      <c r="B2060" s="789" t="s">
        <v>2410</v>
      </c>
      <c r="C2060" s="911" t="s">
        <v>3556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</row>
    <row r="2061" spans="2:19" ht="15" hidden="1" customHeight="1" x14ac:dyDescent="0.25">
      <c r="B2061" s="789" t="s">
        <v>2409</v>
      </c>
      <c r="C2061" s="911" t="s">
        <v>3556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</row>
    <row r="2062" spans="2:19" ht="15" hidden="1" customHeight="1" x14ac:dyDescent="0.25">
      <c r="B2062" s="789" t="s">
        <v>2408</v>
      </c>
      <c r="C2062" s="911" t="s">
        <v>3556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</row>
    <row r="2063" spans="2:19" ht="15" hidden="1" customHeight="1" x14ac:dyDescent="0.25">
      <c r="B2063" s="789" t="s">
        <v>2407</v>
      </c>
      <c r="C2063" s="911" t="s">
        <v>3556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</row>
    <row r="2064" spans="2:19" ht="15" hidden="1" customHeight="1" x14ac:dyDescent="0.25">
      <c r="B2064" s="789" t="s">
        <v>2406</v>
      </c>
      <c r="C2064" s="911" t="s">
        <v>3556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</row>
    <row r="2065" spans="2:19" ht="15" hidden="1" customHeight="1" x14ac:dyDescent="0.25">
      <c r="B2065" s="789" t="s">
        <v>2405</v>
      </c>
      <c r="C2065" s="911" t="s">
        <v>3556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</row>
    <row r="2066" spans="2:19" ht="15" hidden="1" customHeight="1" x14ac:dyDescent="0.25">
      <c r="B2066" s="789" t="s">
        <v>2404</v>
      </c>
      <c r="C2066" s="911" t="s">
        <v>3556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</row>
    <row r="2067" spans="2:19" ht="15" hidden="1" customHeight="1" x14ac:dyDescent="0.25">
      <c r="B2067" s="789" t="s">
        <v>2403</v>
      </c>
      <c r="C2067" s="911" t="s">
        <v>3556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</row>
    <row r="2068" spans="2:19" ht="15" hidden="1" customHeight="1" x14ac:dyDescent="0.25">
      <c r="B2068" s="789" t="s">
        <v>2402</v>
      </c>
      <c r="C2068" s="911" t="s">
        <v>3556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</row>
    <row r="2069" spans="2:19" ht="15" hidden="1" customHeight="1" x14ac:dyDescent="0.25">
      <c r="B2069" s="789" t="s">
        <v>2401</v>
      </c>
      <c r="C2069" s="911" t="s">
        <v>3556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</row>
    <row r="2070" spans="2:19" ht="15" hidden="1" customHeight="1" x14ac:dyDescent="0.25">
      <c r="B2070" s="789" t="s">
        <v>2400</v>
      </c>
      <c r="C2070" s="911" t="s">
        <v>3556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</row>
    <row r="2071" spans="2:19" ht="15" hidden="1" customHeight="1" x14ac:dyDescent="0.25">
      <c r="B2071" s="789" t="s">
        <v>2399</v>
      </c>
      <c r="C2071" s="911" t="s">
        <v>3556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</row>
    <row r="2072" spans="2:19" ht="15" hidden="1" customHeight="1" x14ac:dyDescent="0.25">
      <c r="B2072" s="789" t="s">
        <v>2398</v>
      </c>
      <c r="C2072" s="911" t="s">
        <v>3556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</row>
    <row r="2073" spans="2:19" ht="15" hidden="1" customHeight="1" x14ac:dyDescent="0.25">
      <c r="B2073" s="789" t="s">
        <v>2397</v>
      </c>
      <c r="C2073" s="911" t="s">
        <v>3556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</row>
    <row r="2074" spans="2:19" ht="15" hidden="1" customHeight="1" x14ac:dyDescent="0.25">
      <c r="B2074" s="789" t="s">
        <v>2396</v>
      </c>
      <c r="C2074" s="911" t="s">
        <v>3556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</row>
    <row r="2075" spans="2:19" ht="15" hidden="1" customHeight="1" x14ac:dyDescent="0.25">
      <c r="B2075" s="789" t="s">
        <v>2396</v>
      </c>
      <c r="C2075" s="911" t="s">
        <v>3556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</row>
    <row r="2076" spans="2:19" ht="15" hidden="1" customHeight="1" x14ac:dyDescent="0.25">
      <c r="B2076" s="789" t="s">
        <v>2395</v>
      </c>
      <c r="C2076" s="911" t="s">
        <v>3556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</row>
    <row r="2077" spans="2:19" ht="15" hidden="1" customHeight="1" x14ac:dyDescent="0.25">
      <c r="B2077" s="789" t="s">
        <v>2394</v>
      </c>
      <c r="C2077" s="911" t="s">
        <v>3556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</row>
    <row r="2078" spans="2:19" ht="15" hidden="1" customHeight="1" x14ac:dyDescent="0.25">
      <c r="B2078" s="789" t="s">
        <v>2393</v>
      </c>
      <c r="C2078" s="911" t="s">
        <v>3556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</row>
    <row r="2079" spans="2:19" ht="15" hidden="1" customHeight="1" x14ac:dyDescent="0.25">
      <c r="B2079" s="789" t="s">
        <v>2392</v>
      </c>
      <c r="C2079" s="911" t="s">
        <v>3556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</row>
    <row r="2080" spans="2:19" ht="15" hidden="1" customHeight="1" x14ac:dyDescent="0.25">
      <c r="B2080" s="789" t="s">
        <v>2391</v>
      </c>
      <c r="C2080" s="911" t="s">
        <v>3556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</row>
    <row r="2081" spans="2:19" ht="15" hidden="1" customHeight="1" x14ac:dyDescent="0.25">
      <c r="B2081" s="789" t="s">
        <v>2390</v>
      </c>
      <c r="C2081" s="911" t="s">
        <v>3556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</row>
    <row r="2082" spans="2:19" ht="15" hidden="1" customHeight="1" x14ac:dyDescent="0.25">
      <c r="B2082" s="789" t="s">
        <v>2389</v>
      </c>
      <c r="C2082" s="911" t="s">
        <v>3556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</row>
    <row r="2083" spans="2:19" ht="15" hidden="1" customHeight="1" x14ac:dyDescent="0.25">
      <c r="B2083" s="789" t="s">
        <v>2388</v>
      </c>
      <c r="C2083" s="911" t="s">
        <v>3556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</row>
    <row r="2084" spans="2:19" ht="15" hidden="1" customHeight="1" x14ac:dyDescent="0.25">
      <c r="B2084" s="789" t="s">
        <v>2387</v>
      </c>
      <c r="C2084" s="911" t="s">
        <v>3556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</row>
    <row r="2085" spans="2:19" ht="15" hidden="1" customHeight="1" x14ac:dyDescent="0.25">
      <c r="B2085" s="789" t="s">
        <v>2386</v>
      </c>
      <c r="C2085" s="911" t="s">
        <v>3556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</row>
    <row r="2086" spans="2:19" ht="15" hidden="1" customHeight="1" x14ac:dyDescent="0.25">
      <c r="B2086" s="789" t="s">
        <v>2385</v>
      </c>
      <c r="C2086" s="911" t="s">
        <v>3556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</row>
    <row r="2087" spans="2:19" ht="15" hidden="1" customHeight="1" x14ac:dyDescent="0.25">
      <c r="B2087" s="789" t="s">
        <v>2384</v>
      </c>
      <c r="C2087" s="911" t="s">
        <v>3556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</row>
    <row r="2088" spans="2:19" ht="15" hidden="1" customHeight="1" x14ac:dyDescent="0.25">
      <c r="B2088" s="789" t="s">
        <v>2383</v>
      </c>
      <c r="C2088" s="911" t="s">
        <v>3556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</row>
    <row r="2089" spans="2:19" ht="15" hidden="1" customHeight="1" x14ac:dyDescent="0.25">
      <c r="B2089" s="789" t="s">
        <v>2382</v>
      </c>
      <c r="C2089" s="911" t="s">
        <v>3556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</row>
    <row r="2090" spans="2:19" ht="15" hidden="1" customHeight="1" x14ac:dyDescent="0.25">
      <c r="B2090" s="789" t="s">
        <v>2381</v>
      </c>
      <c r="C2090" s="911" t="s">
        <v>3556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</row>
    <row r="2091" spans="2:19" ht="15" hidden="1" customHeight="1" x14ac:dyDescent="0.25">
      <c r="B2091" s="789" t="s">
        <v>2380</v>
      </c>
      <c r="C2091" s="911" t="s">
        <v>3556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</row>
    <row r="2092" spans="2:19" ht="15" hidden="1" customHeight="1" x14ac:dyDescent="0.25">
      <c r="B2092" s="789" t="s">
        <v>2379</v>
      </c>
      <c r="C2092" s="911" t="s">
        <v>3556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</row>
    <row r="2093" spans="2:19" ht="15" hidden="1" customHeight="1" x14ac:dyDescent="0.25">
      <c r="B2093" s="789" t="s">
        <v>2378</v>
      </c>
      <c r="C2093" s="911" t="s">
        <v>3556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</row>
    <row r="2094" spans="2:19" ht="15" hidden="1" customHeight="1" x14ac:dyDescent="0.25">
      <c r="B2094" s="789" t="s">
        <v>2377</v>
      </c>
      <c r="C2094" s="911" t="s">
        <v>3556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</row>
    <row r="2095" spans="2:19" ht="15" hidden="1" customHeight="1" x14ac:dyDescent="0.25">
      <c r="B2095" s="789" t="s">
        <v>2376</v>
      </c>
      <c r="C2095" s="911" t="s">
        <v>3556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</row>
    <row r="2096" spans="2:19" ht="15" hidden="1" customHeight="1" x14ac:dyDescent="0.25">
      <c r="B2096" s="789" t="s">
        <v>2375</v>
      </c>
      <c r="C2096" s="911" t="s">
        <v>3556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</row>
    <row r="2097" spans="2:19" ht="15" hidden="1" customHeight="1" x14ac:dyDescent="0.25">
      <c r="B2097" s="789" t="s">
        <v>2374</v>
      </c>
      <c r="C2097" s="911" t="s">
        <v>3556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</row>
    <row r="2098" spans="2:19" ht="15" hidden="1" customHeight="1" x14ac:dyDescent="0.25">
      <c r="B2098" s="789" t="s">
        <v>2373</v>
      </c>
      <c r="C2098" s="911" t="s">
        <v>3556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</row>
    <row r="2099" spans="2:19" ht="15" hidden="1" customHeight="1" x14ac:dyDescent="0.25">
      <c r="B2099" s="789" t="s">
        <v>2372</v>
      </c>
      <c r="C2099" s="911" t="s">
        <v>3556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</row>
    <row r="2100" spans="2:19" ht="15" hidden="1" customHeight="1" x14ac:dyDescent="0.25">
      <c r="B2100" s="789" t="s">
        <v>2371</v>
      </c>
      <c r="C2100" s="911" t="s">
        <v>3556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</row>
    <row r="2101" spans="2:19" ht="15" hidden="1" customHeight="1" x14ac:dyDescent="0.25">
      <c r="B2101" s="790" t="s">
        <v>2455</v>
      </c>
      <c r="C2101" s="911" t="s">
        <v>3556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</row>
    <row r="2102" spans="2:19" ht="15" hidden="1" customHeight="1" x14ac:dyDescent="0.25">
      <c r="B2102" s="790" t="s">
        <v>2455</v>
      </c>
      <c r="C2102" s="911" t="s">
        <v>3556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</row>
    <row r="2103" spans="2:19" ht="15" hidden="1" customHeight="1" x14ac:dyDescent="0.25">
      <c r="B2103" s="790" t="s">
        <v>2450</v>
      </c>
      <c r="C2103" s="911" t="s">
        <v>3556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</row>
    <row r="2104" spans="2:19" ht="15" hidden="1" customHeight="1" x14ac:dyDescent="0.25">
      <c r="B2104" s="790" t="s">
        <v>2449</v>
      </c>
      <c r="C2104" s="911" t="s">
        <v>3556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</row>
    <row r="2105" spans="2:19" ht="15" hidden="1" customHeight="1" x14ac:dyDescent="0.25">
      <c r="B2105" s="790" t="s">
        <v>2448</v>
      </c>
      <c r="C2105" s="911" t="s">
        <v>3556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</row>
    <row r="2106" spans="2:19" ht="15" hidden="1" customHeight="1" x14ac:dyDescent="0.25">
      <c r="B2106" s="790" t="s">
        <v>29</v>
      </c>
      <c r="C2106" s="911" t="s">
        <v>3556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</row>
    <row r="2107" spans="2:19" ht="15" hidden="1" customHeight="1" x14ac:dyDescent="0.25">
      <c r="B2107" s="790" t="s">
        <v>2447</v>
      </c>
      <c r="C2107" s="911" t="s">
        <v>3556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</row>
    <row r="2108" spans="2:19" ht="15" hidden="1" customHeight="1" x14ac:dyDescent="0.25">
      <c r="B2108" s="790" t="s">
        <v>2446</v>
      </c>
      <c r="C2108" s="911" t="s">
        <v>3556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</row>
    <row r="2109" spans="2:19" ht="15" hidden="1" customHeight="1" x14ac:dyDescent="0.25">
      <c r="B2109" s="790" t="s">
        <v>2445</v>
      </c>
      <c r="C2109" s="911" t="s">
        <v>3556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</row>
    <row r="2110" spans="2:19" ht="15" hidden="1" customHeight="1" x14ac:dyDescent="0.25">
      <c r="B2110" s="790" t="s">
        <v>2444</v>
      </c>
      <c r="C2110" s="911" t="s">
        <v>3556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</row>
    <row r="2111" spans="2:19" ht="15" hidden="1" customHeight="1" x14ac:dyDescent="0.25">
      <c r="B2111" s="790" t="s">
        <v>2442</v>
      </c>
      <c r="C2111" s="911" t="s">
        <v>3556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</row>
    <row r="2112" spans="2:19" ht="15" hidden="1" customHeight="1" x14ac:dyDescent="0.25">
      <c r="B2112" s="790" t="s">
        <v>2443</v>
      </c>
      <c r="C2112" s="911" t="s">
        <v>3556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</row>
    <row r="2113" spans="2:22" ht="15" hidden="1" customHeight="1" x14ac:dyDescent="0.25">
      <c r="B2113" s="790" t="s">
        <v>2441</v>
      </c>
      <c r="C2113" s="911" t="s">
        <v>3556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</row>
    <row r="2114" spans="2:22" ht="15" hidden="1" customHeight="1" x14ac:dyDescent="0.25">
      <c r="B2114" s="790" t="s">
        <v>2441</v>
      </c>
      <c r="C2114" s="911" t="s">
        <v>3556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</row>
    <row r="2115" spans="2:22" ht="15" hidden="1" customHeight="1" x14ac:dyDescent="0.25">
      <c r="B2115" s="790" t="s">
        <v>2440</v>
      </c>
      <c r="C2115" s="911" t="s">
        <v>3556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</row>
    <row r="2116" spans="2:22" ht="15" hidden="1" customHeight="1" x14ac:dyDescent="0.25">
      <c r="B2116" s="790" t="s">
        <v>2439</v>
      </c>
      <c r="C2116" s="911" t="s">
        <v>3556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U2116" s="11"/>
    </row>
    <row r="2117" spans="2:22" ht="15" hidden="1" customHeight="1" x14ac:dyDescent="0.25">
      <c r="B2117" s="790" t="s">
        <v>2438</v>
      </c>
      <c r="C2117" s="911" t="s">
        <v>3556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9">
        <v>1.72</v>
      </c>
      <c r="U2117" s="11">
        <f>T2117*0.955</f>
        <v>1.6425999999999998</v>
      </c>
    </row>
    <row r="2118" spans="2:22" ht="15" hidden="1" customHeight="1" x14ac:dyDescent="0.25">
      <c r="B2118" s="790" t="s">
        <v>2438</v>
      </c>
      <c r="C2118" s="911" t="s">
        <v>3556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9">
        <v>13.16</v>
      </c>
      <c r="U2118" s="11">
        <f>T2118*0.955</f>
        <v>12.5678</v>
      </c>
    </row>
    <row r="2119" spans="2:22" ht="15" hidden="1" customHeight="1" x14ac:dyDescent="0.25">
      <c r="B2119" s="790" t="s">
        <v>2437</v>
      </c>
      <c r="C2119" s="911" t="s">
        <v>3556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</row>
    <row r="2120" spans="2:22" ht="15" hidden="1" customHeight="1" x14ac:dyDescent="0.25">
      <c r="B2120" s="790" t="s">
        <v>2437</v>
      </c>
      <c r="C2120" s="911" t="s">
        <v>3556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</row>
    <row r="2121" spans="2:22" ht="15" hidden="1" customHeight="1" x14ac:dyDescent="0.25">
      <c r="B2121" s="790" t="s">
        <v>2436</v>
      </c>
      <c r="C2121" s="911" t="s">
        <v>3556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</row>
    <row r="2122" spans="2:22" ht="15" hidden="1" customHeight="1" x14ac:dyDescent="0.25">
      <c r="B2122" s="790" t="s">
        <v>2435</v>
      </c>
      <c r="C2122" s="911" t="s">
        <v>3556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V2122" s="11"/>
    </row>
    <row r="2123" spans="2:22" ht="15" hidden="1" customHeight="1" x14ac:dyDescent="0.25">
      <c r="B2123" s="791" t="s">
        <v>2477</v>
      </c>
      <c r="C2123" s="911" t="s">
        <v>3556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V2123" s="11"/>
    </row>
    <row r="2124" spans="2:22" ht="15" hidden="1" customHeight="1" x14ac:dyDescent="0.25">
      <c r="B2124" s="791" t="s">
        <v>2476</v>
      </c>
      <c r="C2124" s="911" t="s">
        <v>3556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V2124" s="11"/>
    </row>
    <row r="2125" spans="2:22" ht="15" hidden="1" customHeight="1" x14ac:dyDescent="0.25">
      <c r="B2125" s="791" t="s">
        <v>2475</v>
      </c>
      <c r="C2125" s="911" t="s">
        <v>3556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V2125" s="11"/>
    </row>
    <row r="2126" spans="2:22" ht="15" hidden="1" customHeight="1" x14ac:dyDescent="0.25">
      <c r="B2126" s="791" t="s">
        <v>2474</v>
      </c>
      <c r="C2126" s="911" t="s">
        <v>3556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V2126" s="11"/>
    </row>
    <row r="2127" spans="2:22" ht="15" hidden="1" customHeight="1" x14ac:dyDescent="0.25">
      <c r="B2127" s="791" t="s">
        <v>2473</v>
      </c>
      <c r="C2127" s="911" t="s">
        <v>3556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V2127" s="11"/>
    </row>
    <row r="2128" spans="2:22" ht="15" hidden="1" customHeight="1" x14ac:dyDescent="0.25">
      <c r="B2128" s="791" t="s">
        <v>2472</v>
      </c>
      <c r="C2128" s="911" t="s">
        <v>3556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V2128" s="11"/>
    </row>
    <row r="2129" spans="2:22" ht="15" hidden="1" customHeight="1" x14ac:dyDescent="0.25">
      <c r="B2129" s="791" t="s">
        <v>2471</v>
      </c>
      <c r="C2129" s="911" t="s">
        <v>3556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V2129" s="11"/>
    </row>
    <row r="2130" spans="2:22" ht="15" hidden="1" customHeight="1" x14ac:dyDescent="0.25">
      <c r="B2130" s="791" t="s">
        <v>2470</v>
      </c>
      <c r="C2130" s="911" t="s">
        <v>3556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V2130" s="11"/>
    </row>
    <row r="2131" spans="2:22" ht="15" hidden="1" customHeight="1" x14ac:dyDescent="0.25">
      <c r="B2131" s="791" t="s">
        <v>2469</v>
      </c>
      <c r="C2131" s="911" t="s">
        <v>3556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V2131" s="11"/>
    </row>
    <row r="2132" spans="2:22" ht="15" hidden="1" customHeight="1" x14ac:dyDescent="0.25">
      <c r="B2132" s="791" t="s">
        <v>2468</v>
      </c>
      <c r="C2132" s="911" t="s">
        <v>3556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V2132" s="11"/>
    </row>
    <row r="2133" spans="2:22" ht="15" hidden="1" customHeight="1" x14ac:dyDescent="0.25">
      <c r="B2133" s="791" t="s">
        <v>2467</v>
      </c>
      <c r="C2133" s="911" t="s">
        <v>3556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V2133" s="11"/>
    </row>
    <row r="2134" spans="2:22" ht="15" hidden="1" customHeight="1" x14ac:dyDescent="0.25">
      <c r="B2134" s="791" t="s">
        <v>2466</v>
      </c>
      <c r="C2134" s="911" t="s">
        <v>3556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V2134" s="11"/>
    </row>
    <row r="2135" spans="2:22" ht="15" hidden="1" customHeight="1" x14ac:dyDescent="0.25">
      <c r="B2135" s="791" t="s">
        <v>2465</v>
      </c>
      <c r="C2135" s="911" t="s">
        <v>3556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V2135" s="11"/>
    </row>
    <row r="2136" spans="2:22" ht="15" hidden="1" customHeight="1" x14ac:dyDescent="0.25">
      <c r="B2136" s="791" t="s">
        <v>2464</v>
      </c>
      <c r="C2136" s="911" t="s">
        <v>3556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V2136" s="11"/>
    </row>
    <row r="2137" spans="2:22" ht="15" hidden="1" customHeight="1" x14ac:dyDescent="0.25">
      <c r="B2137" s="791" t="s">
        <v>2463</v>
      </c>
      <c r="C2137" s="911" t="s">
        <v>3556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V2137" s="11"/>
    </row>
    <row r="2138" spans="2:22" ht="15" hidden="1" customHeight="1" x14ac:dyDescent="0.25">
      <c r="B2138" s="791" t="s">
        <v>2462</v>
      </c>
      <c r="C2138" s="911" t="s">
        <v>3556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9">
        <v>33.04</v>
      </c>
      <c r="U2138" s="11">
        <f>T2138*0.955</f>
        <v>31.553199999999997</v>
      </c>
      <c r="V2138" s="11"/>
    </row>
    <row r="2139" spans="2:22" ht="15" hidden="1" customHeight="1" x14ac:dyDescent="0.25">
      <c r="B2139" s="791" t="s">
        <v>2462</v>
      </c>
      <c r="C2139" s="911" t="s">
        <v>3556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9">
        <v>2</v>
      </c>
      <c r="U2139" s="11">
        <f>T2139*0.955</f>
        <v>1.91</v>
      </c>
      <c r="V2139" s="11"/>
    </row>
    <row r="2140" spans="2:22" ht="15" hidden="1" customHeight="1" x14ac:dyDescent="0.25">
      <c r="B2140" s="791" t="s">
        <v>2461</v>
      </c>
      <c r="C2140" s="911" t="s">
        <v>3556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V2140" s="11"/>
    </row>
    <row r="2141" spans="2:22" ht="15" hidden="1" customHeight="1" x14ac:dyDescent="0.25">
      <c r="B2141" s="791" t="s">
        <v>2460</v>
      </c>
      <c r="C2141" s="911" t="s">
        <v>3556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V2141" s="11"/>
    </row>
    <row r="2142" spans="2:22" ht="15" hidden="1" customHeight="1" x14ac:dyDescent="0.25">
      <c r="B2142" s="791" t="s">
        <v>2459</v>
      </c>
      <c r="C2142" s="911" t="s">
        <v>3556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V2142" s="11"/>
    </row>
    <row r="2143" spans="2:22" ht="15" hidden="1" customHeight="1" x14ac:dyDescent="0.25">
      <c r="B2143" s="791" t="s">
        <v>2458</v>
      </c>
      <c r="C2143" s="911" t="s">
        <v>3556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V2143" s="11"/>
    </row>
    <row r="2144" spans="2:22" ht="15" hidden="1" customHeight="1" x14ac:dyDescent="0.25">
      <c r="B2144" s="791" t="s">
        <v>2457</v>
      </c>
      <c r="C2144" s="911" t="s">
        <v>3556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V2144" s="11"/>
    </row>
    <row r="2145" spans="2:23" ht="15" hidden="1" customHeight="1" x14ac:dyDescent="0.25">
      <c r="B2145" s="791" t="s">
        <v>2456</v>
      </c>
      <c r="C2145" s="911" t="s">
        <v>3556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V2145" s="11"/>
      <c r="W2145" s="11"/>
    </row>
    <row r="2146" spans="2:23" ht="15" hidden="1" customHeight="1" x14ac:dyDescent="0.25">
      <c r="B2146" s="791" t="s">
        <v>2563</v>
      </c>
      <c r="C2146" s="911" t="s">
        <v>3556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</row>
    <row r="2147" spans="2:23" ht="15" hidden="1" customHeight="1" x14ac:dyDescent="0.25">
      <c r="B2147" s="791" t="s">
        <v>2562</v>
      </c>
      <c r="C2147" s="911" t="s">
        <v>3556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</row>
    <row r="2148" spans="2:23" ht="15" hidden="1" customHeight="1" x14ac:dyDescent="0.25">
      <c r="B2148" s="791" t="s">
        <v>2561</v>
      </c>
      <c r="C2148" s="911" t="s">
        <v>3556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</row>
    <row r="2149" spans="2:23" ht="15" hidden="1" customHeight="1" x14ac:dyDescent="0.25">
      <c r="B2149" s="791" t="s">
        <v>2559</v>
      </c>
      <c r="C2149" s="911" t="s">
        <v>3556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</row>
    <row r="2150" spans="2:23" ht="15" hidden="1" customHeight="1" x14ac:dyDescent="0.25">
      <c r="B2150" s="791" t="s">
        <v>2560</v>
      </c>
      <c r="C2150" s="911" t="s">
        <v>3556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</row>
    <row r="2151" spans="2:23" ht="15" hidden="1" customHeight="1" x14ac:dyDescent="0.25">
      <c r="B2151" s="791" t="s">
        <v>2558</v>
      </c>
      <c r="C2151" s="911" t="s">
        <v>3556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</row>
    <row r="2152" spans="2:23" ht="15" hidden="1" customHeight="1" x14ac:dyDescent="0.25">
      <c r="B2152" s="791" t="s">
        <v>2557</v>
      </c>
      <c r="C2152" s="911" t="s">
        <v>3556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</row>
    <row r="2153" spans="2:23" ht="15" hidden="1" customHeight="1" x14ac:dyDescent="0.25">
      <c r="B2153" s="791" t="s">
        <v>2556</v>
      </c>
      <c r="C2153" s="911" t="s">
        <v>3556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</row>
    <row r="2154" spans="2:23" ht="15" hidden="1" customHeight="1" x14ac:dyDescent="0.25">
      <c r="B2154" s="791" t="s">
        <v>2555</v>
      </c>
      <c r="C2154" s="911" t="s">
        <v>3556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</row>
    <row r="2155" spans="2:23" ht="15" hidden="1" customHeight="1" x14ac:dyDescent="0.25">
      <c r="B2155" s="791" t="s">
        <v>2554</v>
      </c>
      <c r="C2155" s="911" t="s">
        <v>3556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</row>
    <row r="2156" spans="2:23" ht="15" hidden="1" customHeight="1" x14ac:dyDescent="0.25">
      <c r="B2156" s="791" t="s">
        <v>2553</v>
      </c>
      <c r="C2156" s="911" t="s">
        <v>3556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</row>
    <row r="2157" spans="2:23" ht="15" hidden="1" customHeight="1" x14ac:dyDescent="0.25">
      <c r="B2157" s="791" t="s">
        <v>2552</v>
      </c>
      <c r="C2157" s="911" t="s">
        <v>3556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</row>
    <row r="2158" spans="2:23" ht="15" hidden="1" customHeight="1" x14ac:dyDescent="0.25">
      <c r="B2158" s="791" t="s">
        <v>2551</v>
      </c>
      <c r="C2158" s="911" t="s">
        <v>3556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</row>
    <row r="2159" spans="2:23" ht="15" hidden="1" customHeight="1" x14ac:dyDescent="0.25">
      <c r="B2159" s="791" t="s">
        <v>2550</v>
      </c>
      <c r="C2159" s="911" t="s">
        <v>3556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</row>
    <row r="2160" spans="2:23" ht="15" hidden="1" customHeight="1" x14ac:dyDescent="0.25">
      <c r="B2160" s="791" t="s">
        <v>2549</v>
      </c>
      <c r="C2160" s="911" t="s">
        <v>3556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</row>
    <row r="2161" spans="2:19" ht="15" hidden="1" customHeight="1" x14ac:dyDescent="0.25">
      <c r="B2161" s="791" t="s">
        <v>2548</v>
      </c>
      <c r="C2161" s="911" t="s">
        <v>3556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</row>
    <row r="2162" spans="2:19" ht="15" hidden="1" customHeight="1" x14ac:dyDescent="0.25">
      <c r="B2162" s="791" t="s">
        <v>2547</v>
      </c>
      <c r="C2162" s="911" t="s">
        <v>3556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</row>
    <row r="2163" spans="2:19" ht="15" hidden="1" customHeight="1" x14ac:dyDescent="0.25">
      <c r="B2163" s="791" t="s">
        <v>2546</v>
      </c>
      <c r="C2163" s="911" t="s">
        <v>3556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</row>
    <row r="2164" spans="2:19" ht="15" hidden="1" customHeight="1" x14ac:dyDescent="0.25">
      <c r="B2164" s="791" t="s">
        <v>2545</v>
      </c>
      <c r="C2164" s="911" t="s">
        <v>3556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</row>
    <row r="2165" spans="2:19" ht="15" hidden="1" customHeight="1" x14ac:dyDescent="0.25">
      <c r="B2165" s="791" t="s">
        <v>2544</v>
      </c>
      <c r="C2165" s="911" t="s">
        <v>3556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</row>
    <row r="2166" spans="2:19" ht="15" hidden="1" customHeight="1" x14ac:dyDescent="0.25">
      <c r="B2166" s="791" t="s">
        <v>2543</v>
      </c>
      <c r="C2166" s="911" t="s">
        <v>3556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</row>
    <row r="2167" spans="2:19" ht="15" hidden="1" customHeight="1" x14ac:dyDescent="0.25">
      <c r="B2167" s="791" t="s">
        <v>2565</v>
      </c>
      <c r="C2167" s="911" t="s">
        <v>3556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</row>
    <row r="2168" spans="2:19" ht="15" hidden="1" customHeight="1" x14ac:dyDescent="0.25">
      <c r="B2168" s="791" t="s">
        <v>2542</v>
      </c>
      <c r="C2168" s="911" t="s">
        <v>3556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</row>
    <row r="2169" spans="2:19" ht="15" hidden="1" customHeight="1" x14ac:dyDescent="0.25">
      <c r="B2169" s="791" t="s">
        <v>2541</v>
      </c>
      <c r="C2169" s="911" t="s">
        <v>3556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</row>
    <row r="2170" spans="2:19" ht="15" hidden="1" customHeight="1" x14ac:dyDescent="0.25">
      <c r="B2170" s="791" t="s">
        <v>2540</v>
      </c>
      <c r="C2170" s="911" t="s">
        <v>3556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</row>
    <row r="2171" spans="2:19" ht="15" hidden="1" customHeight="1" x14ac:dyDescent="0.25">
      <c r="B2171" s="791" t="s">
        <v>2539</v>
      </c>
      <c r="C2171" s="911" t="s">
        <v>3556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</row>
    <row r="2172" spans="2:19" ht="15" hidden="1" customHeight="1" x14ac:dyDescent="0.25">
      <c r="B2172" s="791" t="s">
        <v>2538</v>
      </c>
      <c r="C2172" s="911" t="s">
        <v>3556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</row>
    <row r="2173" spans="2:19" ht="15" hidden="1" customHeight="1" x14ac:dyDescent="0.25">
      <c r="B2173" s="791" t="s">
        <v>2537</v>
      </c>
      <c r="C2173" s="911" t="s">
        <v>3556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</row>
    <row r="2174" spans="2:19" ht="15" hidden="1" customHeight="1" x14ac:dyDescent="0.25">
      <c r="B2174" s="791" t="s">
        <v>2536</v>
      </c>
      <c r="C2174" s="911" t="s">
        <v>3556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</row>
    <row r="2175" spans="2:19" ht="15" hidden="1" customHeight="1" x14ac:dyDescent="0.25">
      <c r="B2175" s="791" t="s">
        <v>2535</v>
      </c>
      <c r="C2175" s="911" t="s">
        <v>3556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</row>
    <row r="2176" spans="2:19" ht="15" hidden="1" customHeight="1" x14ac:dyDescent="0.25">
      <c r="B2176" s="791" t="s">
        <v>2534</v>
      </c>
      <c r="C2176" s="911" t="s">
        <v>3556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</row>
    <row r="2177" spans="2:21" ht="15" hidden="1" customHeight="1" x14ac:dyDescent="0.25">
      <c r="B2177" s="791" t="s">
        <v>2533</v>
      </c>
      <c r="C2177" s="911" t="s">
        <v>3556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9">
        <v>24.52</v>
      </c>
      <c r="U2177" s="11">
        <f>T2177*0.955</f>
        <v>23.416599999999999</v>
      </c>
    </row>
    <row r="2178" spans="2:21" ht="15" hidden="1" customHeight="1" x14ac:dyDescent="0.25">
      <c r="B2178" s="791" t="s">
        <v>2533</v>
      </c>
      <c r="C2178" s="911" t="s">
        <v>3556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9">
        <v>12.5</v>
      </c>
      <c r="U2178" s="11">
        <f>T2178*0.955</f>
        <v>11.9375</v>
      </c>
    </row>
    <row r="2179" spans="2:21" ht="15" hidden="1" customHeight="1" x14ac:dyDescent="0.25">
      <c r="B2179" s="791" t="s">
        <v>2532</v>
      </c>
      <c r="C2179" s="911" t="s">
        <v>3556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</row>
    <row r="2180" spans="2:21" ht="15" hidden="1" customHeight="1" x14ac:dyDescent="0.25">
      <c r="B2180" s="791" t="s">
        <v>2531</v>
      </c>
      <c r="C2180" s="911" t="s">
        <v>3556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</row>
    <row r="2181" spans="2:21" ht="15" hidden="1" customHeight="1" x14ac:dyDescent="0.25">
      <c r="B2181" s="791" t="s">
        <v>2530</v>
      </c>
      <c r="C2181" s="911" t="s">
        <v>3556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</row>
    <row r="2182" spans="2:21" ht="15" hidden="1" customHeight="1" x14ac:dyDescent="0.25">
      <c r="B2182" s="791" t="s">
        <v>2529</v>
      </c>
      <c r="C2182" s="911" t="s">
        <v>3556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</row>
    <row r="2183" spans="2:21" ht="15" hidden="1" customHeight="1" x14ac:dyDescent="0.25">
      <c r="B2183" s="791" t="s">
        <v>2528</v>
      </c>
      <c r="C2183" s="911" t="s">
        <v>3556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</row>
    <row r="2184" spans="2:21" ht="15" hidden="1" customHeight="1" x14ac:dyDescent="0.25">
      <c r="B2184" s="791" t="s">
        <v>2527</v>
      </c>
      <c r="C2184" s="911" t="s">
        <v>3556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</row>
    <row r="2185" spans="2:21" ht="15" hidden="1" customHeight="1" x14ac:dyDescent="0.25">
      <c r="B2185" s="791" t="s">
        <v>2526</v>
      </c>
      <c r="C2185" s="911" t="s">
        <v>3556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</row>
    <row r="2186" spans="2:21" ht="15" hidden="1" customHeight="1" x14ac:dyDescent="0.25">
      <c r="B2186" s="791" t="s">
        <v>2525</v>
      </c>
      <c r="C2186" s="911" t="s">
        <v>3556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</row>
    <row r="2187" spans="2:21" ht="15" hidden="1" customHeight="1" x14ac:dyDescent="0.25">
      <c r="B2187" s="791" t="s">
        <v>2524</v>
      </c>
      <c r="C2187" s="911" t="s">
        <v>3556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</row>
    <row r="2188" spans="2:21" ht="15" hidden="1" customHeight="1" x14ac:dyDescent="0.25">
      <c r="B2188" s="791" t="s">
        <v>2523</v>
      </c>
      <c r="C2188" s="911" t="s">
        <v>3556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</row>
    <row r="2189" spans="2:21" ht="15" hidden="1" customHeight="1" x14ac:dyDescent="0.25">
      <c r="B2189" s="791" t="s">
        <v>2522</v>
      </c>
      <c r="C2189" s="911" t="s">
        <v>3556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</row>
    <row r="2190" spans="2:21" ht="15" hidden="1" customHeight="1" x14ac:dyDescent="0.25">
      <c r="B2190" s="791" t="s">
        <v>2521</v>
      </c>
      <c r="C2190" s="911" t="s">
        <v>3556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</row>
    <row r="2191" spans="2:21" ht="15" hidden="1" customHeight="1" x14ac:dyDescent="0.25">
      <c r="B2191" s="791" t="s">
        <v>2520</v>
      </c>
      <c r="C2191" s="911" t="s">
        <v>3556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</row>
    <row r="2192" spans="2:21" ht="15" hidden="1" customHeight="1" x14ac:dyDescent="0.25">
      <c r="B2192" s="791" t="s">
        <v>2519</v>
      </c>
      <c r="C2192" s="911" t="s">
        <v>3556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</row>
    <row r="2193" spans="2:21" ht="15" hidden="1" customHeight="1" x14ac:dyDescent="0.25">
      <c r="B2193" s="791" t="s">
        <v>2518</v>
      </c>
      <c r="C2193" s="911" t="s">
        <v>3556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</row>
    <row r="2194" spans="2:21" ht="15" hidden="1" customHeight="1" x14ac:dyDescent="0.25">
      <c r="B2194" s="791" t="s">
        <v>2517</v>
      </c>
      <c r="C2194" s="911" t="s">
        <v>3556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</row>
    <row r="2195" spans="2:21" ht="15" hidden="1" customHeight="1" x14ac:dyDescent="0.25">
      <c r="B2195" s="791" t="s">
        <v>2516</v>
      </c>
      <c r="C2195" s="911" t="s">
        <v>3556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9">
        <v>28.15</v>
      </c>
      <c r="U2195" s="11">
        <f>T2195*0.955</f>
        <v>26.883249999999997</v>
      </c>
    </row>
    <row r="2196" spans="2:21" ht="15" hidden="1" customHeight="1" x14ac:dyDescent="0.25">
      <c r="B2196" s="791" t="s">
        <v>2516</v>
      </c>
      <c r="C2196" s="911" t="s">
        <v>3556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9">
        <v>14.71</v>
      </c>
      <c r="U2196" s="11">
        <f>T2196*0.955</f>
        <v>14.04805</v>
      </c>
    </row>
    <row r="2197" spans="2:21" ht="15" hidden="1" customHeight="1" x14ac:dyDescent="0.25">
      <c r="B2197" s="791" t="s">
        <v>2515</v>
      </c>
      <c r="C2197" s="911" t="s">
        <v>3556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</row>
    <row r="2198" spans="2:21" ht="15" hidden="1" customHeight="1" x14ac:dyDescent="0.25">
      <c r="B2198" s="791" t="s">
        <v>2514</v>
      </c>
      <c r="C2198" s="911" t="s">
        <v>3556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</row>
    <row r="2199" spans="2:21" ht="15" hidden="1" customHeight="1" x14ac:dyDescent="0.25">
      <c r="B2199" s="791" t="s">
        <v>2513</v>
      </c>
      <c r="C2199" s="911" t="s">
        <v>3556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</row>
    <row r="2200" spans="2:21" ht="15" hidden="1" customHeight="1" x14ac:dyDescent="0.25">
      <c r="B2200" s="791" t="s">
        <v>2513</v>
      </c>
      <c r="C2200" s="911" t="s">
        <v>3556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</row>
    <row r="2201" spans="2:21" ht="15" hidden="1" customHeight="1" x14ac:dyDescent="0.25">
      <c r="B2201" s="791" t="s">
        <v>2512</v>
      </c>
      <c r="C2201" s="911" t="s">
        <v>3556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</row>
    <row r="2202" spans="2:21" ht="15" hidden="1" customHeight="1" x14ac:dyDescent="0.25">
      <c r="B2202" s="791" t="s">
        <v>2511</v>
      </c>
      <c r="C2202" s="911" t="s">
        <v>3556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</row>
    <row r="2203" spans="2:21" ht="15" hidden="1" customHeight="1" x14ac:dyDescent="0.25">
      <c r="B2203" s="791" t="s">
        <v>2510</v>
      </c>
      <c r="C2203" s="911" t="s">
        <v>3556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</row>
    <row r="2204" spans="2:21" ht="15" hidden="1" customHeight="1" x14ac:dyDescent="0.25">
      <c r="B2204" s="791" t="s">
        <v>2509</v>
      </c>
      <c r="C2204" s="911" t="s">
        <v>3556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</row>
    <row r="2205" spans="2:21" ht="15" hidden="1" customHeight="1" x14ac:dyDescent="0.25">
      <c r="B2205" s="791" t="s">
        <v>2508</v>
      </c>
      <c r="C2205" s="911" t="s">
        <v>3556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</row>
    <row r="2206" spans="2:21" ht="15" hidden="1" customHeight="1" x14ac:dyDescent="0.25">
      <c r="B2206" s="791" t="s">
        <v>2507</v>
      </c>
      <c r="C2206" s="911" t="s">
        <v>3556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</row>
    <row r="2207" spans="2:21" ht="15" hidden="1" customHeight="1" x14ac:dyDescent="0.25">
      <c r="B2207" s="791" t="s">
        <v>2506</v>
      </c>
      <c r="C2207" s="911" t="s">
        <v>3556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</row>
    <row r="2208" spans="2:21" ht="15" hidden="1" customHeight="1" x14ac:dyDescent="0.25">
      <c r="B2208" s="791" t="s">
        <v>2505</v>
      </c>
      <c r="C2208" s="911" t="s">
        <v>3556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</row>
    <row r="2209" spans="2:21" ht="15" hidden="1" customHeight="1" x14ac:dyDescent="0.25">
      <c r="B2209" s="791" t="s">
        <v>2504</v>
      </c>
      <c r="C2209" s="911" t="s">
        <v>3556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</row>
    <row r="2210" spans="2:21" ht="15" hidden="1" customHeight="1" x14ac:dyDescent="0.25">
      <c r="B2210" s="791" t="s">
        <v>2503</v>
      </c>
      <c r="C2210" s="911" t="s">
        <v>3556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</row>
    <row r="2211" spans="2:21" ht="15" hidden="1" customHeight="1" x14ac:dyDescent="0.25">
      <c r="B2211" s="791" t="s">
        <v>2502</v>
      </c>
      <c r="C2211" s="911" t="s">
        <v>3556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</row>
    <row r="2212" spans="2:21" ht="15" hidden="1" customHeight="1" x14ac:dyDescent="0.25">
      <c r="B2212" s="791" t="s">
        <v>2501</v>
      </c>
      <c r="C2212" s="911" t="s">
        <v>3556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</row>
    <row r="2213" spans="2:21" ht="15" hidden="1" customHeight="1" x14ac:dyDescent="0.25">
      <c r="B2213" s="791" t="s">
        <v>2500</v>
      </c>
      <c r="C2213" s="911" t="s">
        <v>3556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</row>
    <row r="2214" spans="2:21" ht="15" hidden="1" customHeight="1" x14ac:dyDescent="0.25">
      <c r="B2214" s="791" t="s">
        <v>2499</v>
      </c>
      <c r="C2214" s="911" t="s">
        <v>3556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9">
        <v>26.21</v>
      </c>
      <c r="U2214" s="11">
        <f>T2214*0.955</f>
        <v>25.030549999999998</v>
      </c>
    </row>
    <row r="2215" spans="2:21" ht="15" hidden="1" customHeight="1" x14ac:dyDescent="0.25">
      <c r="B2215" s="791" t="s">
        <v>2499</v>
      </c>
      <c r="C2215" s="911" t="s">
        <v>3556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9">
        <v>1.94</v>
      </c>
      <c r="U2215" s="11">
        <f>T2215*0.955</f>
        <v>1.8526999999999998</v>
      </c>
    </row>
    <row r="2216" spans="2:21" ht="15" hidden="1" customHeight="1" x14ac:dyDescent="0.25">
      <c r="B2216" s="791" t="s">
        <v>2498</v>
      </c>
      <c r="C2216" s="911" t="s">
        <v>3556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</row>
    <row r="2217" spans="2:21" ht="15" hidden="1" customHeight="1" x14ac:dyDescent="0.25">
      <c r="B2217" s="791" t="s">
        <v>2497</v>
      </c>
      <c r="C2217" s="911" t="s">
        <v>3556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</row>
    <row r="2218" spans="2:21" ht="15" hidden="1" customHeight="1" x14ac:dyDescent="0.25">
      <c r="B2218" s="791" t="s">
        <v>2496</v>
      </c>
      <c r="C2218" s="911" t="s">
        <v>3556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</row>
    <row r="2219" spans="2:21" ht="15" hidden="1" customHeight="1" x14ac:dyDescent="0.25">
      <c r="B2219" s="791" t="s">
        <v>2495</v>
      </c>
      <c r="C2219" s="911" t="s">
        <v>3556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</row>
    <row r="2220" spans="2:21" ht="15" hidden="1" customHeight="1" x14ac:dyDescent="0.25">
      <c r="B2220" s="791" t="s">
        <v>2494</v>
      </c>
      <c r="C2220" s="911" t="s">
        <v>3556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</row>
    <row r="2221" spans="2:21" ht="15" hidden="1" customHeight="1" x14ac:dyDescent="0.25">
      <c r="B2221" s="791" t="s">
        <v>2493</v>
      </c>
      <c r="C2221" s="911" t="s">
        <v>3556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</row>
    <row r="2222" spans="2:21" ht="15" hidden="1" customHeight="1" x14ac:dyDescent="0.25">
      <c r="B2222" s="791" t="s">
        <v>2492</v>
      </c>
      <c r="C2222" s="911" t="s">
        <v>3556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</row>
    <row r="2223" spans="2:21" ht="15" hidden="1" customHeight="1" x14ac:dyDescent="0.25">
      <c r="B2223" s="791" t="s">
        <v>2491</v>
      </c>
      <c r="C2223" s="911" t="s">
        <v>3556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</row>
    <row r="2224" spans="2:21" ht="15" hidden="1" customHeight="1" x14ac:dyDescent="0.25">
      <c r="B2224" s="791" t="s">
        <v>2490</v>
      </c>
      <c r="C2224" s="911" t="s">
        <v>3556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</row>
    <row r="2225" spans="2:21" ht="15" hidden="1" customHeight="1" x14ac:dyDescent="0.25">
      <c r="B2225" s="791" t="s">
        <v>2489</v>
      </c>
      <c r="C2225" s="911" t="s">
        <v>3556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</row>
    <row r="2226" spans="2:21" ht="15" hidden="1" customHeight="1" x14ac:dyDescent="0.25">
      <c r="B2226" s="791" t="s">
        <v>2488</v>
      </c>
      <c r="C2226" s="911" t="s">
        <v>3556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</row>
    <row r="2227" spans="2:21" ht="15" hidden="1" customHeight="1" x14ac:dyDescent="0.25">
      <c r="B2227" s="791" t="s">
        <v>2487</v>
      </c>
      <c r="C2227" s="911" t="s">
        <v>3556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</row>
    <row r="2228" spans="2:21" ht="15" hidden="1" customHeight="1" x14ac:dyDescent="0.25">
      <c r="B2228" s="791" t="s">
        <v>2487</v>
      </c>
      <c r="C2228" s="911" t="s">
        <v>3556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9">
        <v>24.39</v>
      </c>
      <c r="U2228" s="11">
        <f>T2228*0.955</f>
        <v>23.292449999999999</v>
      </c>
    </row>
    <row r="2229" spans="2:21" ht="15" hidden="1" customHeight="1" x14ac:dyDescent="0.25">
      <c r="B2229" s="791" t="s">
        <v>2486</v>
      </c>
      <c r="C2229" s="911" t="s">
        <v>3556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</row>
    <row r="2230" spans="2:21" ht="15" hidden="1" customHeight="1" x14ac:dyDescent="0.25">
      <c r="B2230" s="791" t="s">
        <v>2485</v>
      </c>
      <c r="C2230" s="911" t="s">
        <v>3556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</row>
    <row r="2231" spans="2:21" ht="15" hidden="1" customHeight="1" x14ac:dyDescent="0.25">
      <c r="B2231" s="791" t="s">
        <v>2484</v>
      </c>
      <c r="C2231" s="911" t="s">
        <v>3556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</row>
    <row r="2232" spans="2:21" ht="15" hidden="1" customHeight="1" x14ac:dyDescent="0.25">
      <c r="B2232" s="791" t="s">
        <v>2483</v>
      </c>
      <c r="C2232" s="911" t="s">
        <v>3556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</row>
    <row r="2233" spans="2:21" ht="15" hidden="1" customHeight="1" x14ac:dyDescent="0.25">
      <c r="B2233" s="791" t="s">
        <v>2650</v>
      </c>
      <c r="C2233" s="911" t="s">
        <v>3556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</row>
    <row r="2234" spans="2:21" ht="15" hidden="1" customHeight="1" x14ac:dyDescent="0.25">
      <c r="B2234" s="791" t="s">
        <v>2649</v>
      </c>
      <c r="C2234" s="911" t="s">
        <v>3556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</row>
    <row r="2235" spans="2:21" ht="15" hidden="1" customHeight="1" x14ac:dyDescent="0.25">
      <c r="B2235" s="791" t="s">
        <v>2648</v>
      </c>
      <c r="C2235" s="911" t="s">
        <v>3556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</row>
    <row r="2236" spans="2:21" ht="15" hidden="1" customHeight="1" x14ac:dyDescent="0.25">
      <c r="B2236" s="791" t="s">
        <v>2647</v>
      </c>
      <c r="C2236" s="911" t="s">
        <v>3556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</row>
    <row r="2237" spans="2:21" ht="15" hidden="1" customHeight="1" x14ac:dyDescent="0.25">
      <c r="B2237" s="791" t="s">
        <v>2646</v>
      </c>
      <c r="C2237" s="911" t="s">
        <v>3556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</row>
    <row r="2238" spans="2:21" ht="15" hidden="1" customHeight="1" x14ac:dyDescent="0.25">
      <c r="B2238" s="791" t="s">
        <v>2645</v>
      </c>
      <c r="C2238" s="911" t="s">
        <v>3556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</row>
    <row r="2239" spans="2:21" ht="15" hidden="1" customHeight="1" x14ac:dyDescent="0.25">
      <c r="B2239" s="791" t="s">
        <v>2644</v>
      </c>
      <c r="C2239" s="911" t="s">
        <v>3556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</row>
    <row r="2240" spans="2:21" ht="15" hidden="1" customHeight="1" x14ac:dyDescent="0.25">
      <c r="B2240" s="791" t="s">
        <v>2643</v>
      </c>
      <c r="C2240" s="911" t="s">
        <v>3556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</row>
    <row r="2241" spans="2:21" ht="15" hidden="1" customHeight="1" x14ac:dyDescent="0.25">
      <c r="B2241" s="791" t="s">
        <v>2642</v>
      </c>
      <c r="C2241" s="911" t="s">
        <v>3556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</row>
    <row r="2242" spans="2:21" ht="15" hidden="1" customHeight="1" x14ac:dyDescent="0.25">
      <c r="B2242" s="791" t="s">
        <v>2641</v>
      </c>
      <c r="C2242" s="911" t="s">
        <v>3556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</row>
    <row r="2243" spans="2:21" ht="15" hidden="1" customHeight="1" x14ac:dyDescent="0.25">
      <c r="B2243" s="791" t="s">
        <v>2640</v>
      </c>
      <c r="C2243" s="911" t="s">
        <v>3556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</row>
    <row r="2244" spans="2:21" ht="15" hidden="1" customHeight="1" x14ac:dyDescent="0.25">
      <c r="B2244" s="791" t="s">
        <v>2639</v>
      </c>
      <c r="C2244" s="911" t="s">
        <v>3556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</row>
    <row r="2245" spans="2:21" ht="15" hidden="1" customHeight="1" x14ac:dyDescent="0.25">
      <c r="B2245" s="791" t="s">
        <v>2638</v>
      </c>
      <c r="C2245" s="911" t="s">
        <v>3556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</row>
    <row r="2246" spans="2:21" ht="15" hidden="1" customHeight="1" x14ac:dyDescent="0.25">
      <c r="B2246" s="791" t="s">
        <v>2637</v>
      </c>
      <c r="C2246" s="911" t="s">
        <v>3556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</row>
    <row r="2247" spans="2:21" ht="15" hidden="1" customHeight="1" x14ac:dyDescent="0.25">
      <c r="B2247" s="791" t="s">
        <v>2636</v>
      </c>
      <c r="C2247" s="911" t="s">
        <v>3556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</row>
    <row r="2248" spans="2:21" ht="15" hidden="1" customHeight="1" x14ac:dyDescent="0.25">
      <c r="B2248" s="791" t="s">
        <v>2635</v>
      </c>
      <c r="C2248" s="911" t="s">
        <v>3556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</row>
    <row r="2249" spans="2:21" ht="15" hidden="1" customHeight="1" x14ac:dyDescent="0.25">
      <c r="B2249" s="791" t="s">
        <v>2634</v>
      </c>
      <c r="C2249" s="911" t="s">
        <v>3556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</row>
    <row r="2250" spans="2:21" ht="15" hidden="1" customHeight="1" x14ac:dyDescent="0.25">
      <c r="B2250" s="791" t="s">
        <v>2633</v>
      </c>
      <c r="C2250" s="911" t="s">
        <v>3556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</row>
    <row r="2251" spans="2:21" ht="15" hidden="1" customHeight="1" x14ac:dyDescent="0.25">
      <c r="B2251" s="791" t="s">
        <v>2632</v>
      </c>
      <c r="C2251" s="911" t="s">
        <v>3556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</row>
    <row r="2252" spans="2:21" ht="15" hidden="1" customHeight="1" x14ac:dyDescent="0.25">
      <c r="B2252" s="791" t="s">
        <v>2631</v>
      </c>
      <c r="C2252" s="911" t="s">
        <v>3556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</row>
    <row r="2253" spans="2:21" ht="15" hidden="1" customHeight="1" x14ac:dyDescent="0.25">
      <c r="B2253" s="791" t="s">
        <v>2630</v>
      </c>
      <c r="C2253" s="911" t="s">
        <v>3556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</row>
    <row r="2254" spans="2:21" ht="15" hidden="1" customHeight="1" x14ac:dyDescent="0.25">
      <c r="B2254" s="791" t="s">
        <v>2629</v>
      </c>
      <c r="C2254" s="911" t="s">
        <v>3556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9">
        <v>2.08</v>
      </c>
      <c r="U2254" s="11">
        <f>T2254*0.955</f>
        <v>1.9863999999999999</v>
      </c>
    </row>
    <row r="2255" spans="2:21" ht="15" hidden="1" customHeight="1" x14ac:dyDescent="0.25">
      <c r="B2255" s="791" t="s">
        <v>2629</v>
      </c>
      <c r="C2255" s="911" t="s">
        <v>3556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9">
        <v>1.84</v>
      </c>
      <c r="U2255" s="11">
        <f>T2255*0.955</f>
        <v>1.7572000000000001</v>
      </c>
    </row>
    <row r="2256" spans="2:21" ht="15" hidden="1" customHeight="1" x14ac:dyDescent="0.25">
      <c r="B2256" s="791" t="s">
        <v>2628</v>
      </c>
      <c r="C2256" s="911" t="s">
        <v>3556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</row>
    <row r="2257" spans="2:21" ht="15" hidden="1" customHeight="1" x14ac:dyDescent="0.25">
      <c r="B2257" s="791" t="s">
        <v>2627</v>
      </c>
      <c r="C2257" s="911" t="s">
        <v>3556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</row>
    <row r="2258" spans="2:21" ht="15" hidden="1" customHeight="1" x14ac:dyDescent="0.25">
      <c r="B2258" s="791" t="s">
        <v>2626</v>
      </c>
      <c r="C2258" s="911" t="s">
        <v>3556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</row>
    <row r="2259" spans="2:21" ht="15" hidden="1" customHeight="1" x14ac:dyDescent="0.25">
      <c r="B2259" s="791" t="s">
        <v>2625</v>
      </c>
      <c r="C2259" s="911" t="s">
        <v>3556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9">
        <v>1.72</v>
      </c>
      <c r="U2259" s="11">
        <f>T2259*0.955</f>
        <v>1.6425999999999998</v>
      </c>
    </row>
    <row r="2260" spans="2:21" ht="15" hidden="1" customHeight="1" x14ac:dyDescent="0.25">
      <c r="B2260" s="791" t="s">
        <v>2625</v>
      </c>
      <c r="C2260" s="911" t="s">
        <v>3556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9">
        <v>2.5</v>
      </c>
      <c r="U2260" s="11">
        <f>T2260*0.955</f>
        <v>2.3874999999999997</v>
      </c>
    </row>
    <row r="2261" spans="2:21" ht="15" hidden="1" customHeight="1" x14ac:dyDescent="0.25">
      <c r="B2261" s="791" t="s">
        <v>2624</v>
      </c>
      <c r="C2261" s="911" t="s">
        <v>3556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</row>
    <row r="2262" spans="2:21" ht="15" hidden="1" customHeight="1" x14ac:dyDescent="0.25">
      <c r="B2262" s="791" t="s">
        <v>2623</v>
      </c>
      <c r="C2262" s="911" t="s">
        <v>3556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</row>
    <row r="2263" spans="2:21" ht="15" hidden="1" customHeight="1" x14ac:dyDescent="0.25">
      <c r="B2263" s="791" t="s">
        <v>2622</v>
      </c>
      <c r="C2263" s="911" t="s">
        <v>3556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</row>
    <row r="2264" spans="2:21" ht="15" hidden="1" customHeight="1" x14ac:dyDescent="0.25">
      <c r="B2264" s="791" t="s">
        <v>2621</v>
      </c>
      <c r="C2264" s="911" t="s">
        <v>3556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</row>
    <row r="2265" spans="2:21" ht="15" hidden="1" customHeight="1" x14ac:dyDescent="0.25">
      <c r="B2265" s="791" t="s">
        <v>2620</v>
      </c>
      <c r="C2265" s="911" t="s">
        <v>3556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</row>
    <row r="2266" spans="2:21" ht="15" hidden="1" customHeight="1" x14ac:dyDescent="0.25">
      <c r="B2266" s="791" t="s">
        <v>2619</v>
      </c>
      <c r="C2266" s="911" t="s">
        <v>3556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</row>
    <row r="2267" spans="2:21" ht="15" hidden="1" customHeight="1" x14ac:dyDescent="0.25">
      <c r="B2267" s="791" t="s">
        <v>2618</v>
      </c>
      <c r="C2267" s="911" t="s">
        <v>3556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</row>
    <row r="2268" spans="2:21" ht="15" hidden="1" customHeight="1" x14ac:dyDescent="0.25">
      <c r="B2268" s="791" t="s">
        <v>2617</v>
      </c>
      <c r="C2268" s="911" t="s">
        <v>3556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</row>
    <row r="2269" spans="2:21" ht="15" hidden="1" customHeight="1" x14ac:dyDescent="0.25">
      <c r="B2269" s="791" t="s">
        <v>2617</v>
      </c>
      <c r="C2269" s="911" t="s">
        <v>3556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</row>
    <row r="2270" spans="2:21" ht="15" hidden="1" customHeight="1" x14ac:dyDescent="0.25">
      <c r="B2270" s="791" t="s">
        <v>2616</v>
      </c>
      <c r="C2270" s="911" t="s">
        <v>3556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</row>
    <row r="2271" spans="2:21" ht="15" hidden="1" customHeight="1" x14ac:dyDescent="0.25">
      <c r="B2271" s="791" t="s">
        <v>2615</v>
      </c>
      <c r="C2271" s="911" t="s">
        <v>3556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</row>
    <row r="2272" spans="2:21" ht="15" hidden="1" customHeight="1" x14ac:dyDescent="0.25">
      <c r="B2272" s="791" t="s">
        <v>2614</v>
      </c>
      <c r="C2272" s="911" t="s">
        <v>3556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</row>
    <row r="2273" spans="2:19" ht="15" hidden="1" customHeight="1" x14ac:dyDescent="0.25">
      <c r="B2273" s="791" t="s">
        <v>2613</v>
      </c>
      <c r="C2273" s="911" t="s">
        <v>3556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</row>
    <row r="2274" spans="2:19" ht="15" hidden="1" customHeight="1" x14ac:dyDescent="0.25">
      <c r="B2274" s="791" t="s">
        <v>2612</v>
      </c>
      <c r="C2274" s="911" t="s">
        <v>3556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</row>
    <row r="2275" spans="2:19" ht="15" hidden="1" customHeight="1" x14ac:dyDescent="0.25">
      <c r="B2275" s="791" t="s">
        <v>2611</v>
      </c>
      <c r="C2275" s="911" t="s">
        <v>3556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</row>
    <row r="2276" spans="2:19" ht="15" hidden="1" customHeight="1" x14ac:dyDescent="0.25">
      <c r="B2276" s="791" t="s">
        <v>2610</v>
      </c>
      <c r="C2276" s="911" t="s">
        <v>3556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</row>
    <row r="2277" spans="2:19" ht="15" hidden="1" customHeight="1" x14ac:dyDescent="0.25">
      <c r="B2277" s="791" t="s">
        <v>2609</v>
      </c>
      <c r="C2277" s="911" t="s">
        <v>3556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</row>
    <row r="2278" spans="2:19" ht="15" hidden="1" customHeight="1" x14ac:dyDescent="0.25">
      <c r="B2278" s="791" t="s">
        <v>2608</v>
      </c>
      <c r="C2278" s="911" t="s">
        <v>3556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</row>
    <row r="2279" spans="2:19" ht="15" hidden="1" customHeight="1" x14ac:dyDescent="0.25">
      <c r="B2279" s="791" t="s">
        <v>2607</v>
      </c>
      <c r="C2279" s="911" t="s">
        <v>3556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</row>
    <row r="2280" spans="2:19" ht="15" hidden="1" customHeight="1" x14ac:dyDescent="0.25">
      <c r="B2280" s="791" t="s">
        <v>2606</v>
      </c>
      <c r="C2280" s="911" t="s">
        <v>3556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</row>
    <row r="2281" spans="2:19" ht="15" hidden="1" customHeight="1" x14ac:dyDescent="0.25">
      <c r="B2281" s="791" t="s">
        <v>2605</v>
      </c>
      <c r="C2281" s="911" t="s">
        <v>3556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</row>
    <row r="2282" spans="2:19" ht="15" hidden="1" customHeight="1" x14ac:dyDescent="0.25">
      <c r="B2282" s="791" t="s">
        <v>2604</v>
      </c>
      <c r="C2282" s="911" t="s">
        <v>3556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</row>
    <row r="2283" spans="2:19" ht="15" hidden="1" customHeight="1" x14ac:dyDescent="0.25">
      <c r="B2283" s="791" t="s">
        <v>2603</v>
      </c>
      <c r="C2283" s="911" t="s">
        <v>3556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</row>
    <row r="2284" spans="2:19" ht="15" hidden="1" customHeight="1" x14ac:dyDescent="0.25">
      <c r="B2284" s="791" t="s">
        <v>2602</v>
      </c>
      <c r="C2284" s="911" t="s">
        <v>3556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</row>
    <row r="2285" spans="2:19" ht="15" hidden="1" customHeight="1" x14ac:dyDescent="0.25">
      <c r="B2285" s="791" t="s">
        <v>2601</v>
      </c>
      <c r="C2285" s="911" t="s">
        <v>3556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</row>
    <row r="2286" spans="2:19" ht="15" hidden="1" customHeight="1" x14ac:dyDescent="0.25">
      <c r="B2286" s="791" t="s">
        <v>2600</v>
      </c>
      <c r="C2286" s="911" t="s">
        <v>3556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</row>
    <row r="2287" spans="2:19" ht="15" hidden="1" customHeight="1" x14ac:dyDescent="0.25">
      <c r="B2287" s="791" t="s">
        <v>2599</v>
      </c>
      <c r="C2287" s="911" t="s">
        <v>3556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</row>
    <row r="2288" spans="2:19" ht="15" hidden="1" customHeight="1" x14ac:dyDescent="0.25">
      <c r="B2288" s="791" t="s">
        <v>2598</v>
      </c>
      <c r="C2288" s="911" t="s">
        <v>3556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</row>
    <row r="2289" spans="2:19" ht="15" hidden="1" customHeight="1" x14ac:dyDescent="0.25">
      <c r="B2289" s="791" t="s">
        <v>2597</v>
      </c>
      <c r="C2289" s="911" t="s">
        <v>3556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</row>
    <row r="2290" spans="2:19" ht="15" hidden="1" customHeight="1" x14ac:dyDescent="0.25">
      <c r="B2290" s="791" t="s">
        <v>2596</v>
      </c>
      <c r="C2290" s="911" t="s">
        <v>3556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</row>
    <row r="2291" spans="2:19" ht="15" hidden="1" customHeight="1" x14ac:dyDescent="0.25">
      <c r="B2291" s="791" t="s">
        <v>2595</v>
      </c>
      <c r="C2291" s="911" t="s">
        <v>3556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</row>
    <row r="2292" spans="2:19" ht="15" hidden="1" customHeight="1" x14ac:dyDescent="0.25">
      <c r="B2292" s="791" t="s">
        <v>2594</v>
      </c>
      <c r="C2292" s="911" t="s">
        <v>3556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</row>
    <row r="2293" spans="2:19" ht="15" hidden="1" customHeight="1" x14ac:dyDescent="0.25">
      <c r="B2293" s="791" t="s">
        <v>2593</v>
      </c>
      <c r="C2293" s="911" t="s">
        <v>3556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</row>
    <row r="2294" spans="2:19" ht="15" hidden="1" customHeight="1" x14ac:dyDescent="0.25">
      <c r="B2294" s="791" t="s">
        <v>2592</v>
      </c>
      <c r="C2294" s="911" t="s">
        <v>3556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</row>
    <row r="2295" spans="2:19" ht="15" hidden="1" customHeight="1" x14ac:dyDescent="0.25">
      <c r="B2295" s="791" t="s">
        <v>2591</v>
      </c>
      <c r="C2295" s="911" t="s">
        <v>3556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</row>
    <row r="2296" spans="2:19" ht="15" hidden="1" customHeight="1" x14ac:dyDescent="0.25">
      <c r="B2296" s="791" t="s">
        <v>2590</v>
      </c>
      <c r="C2296" s="911" t="s">
        <v>3556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</row>
    <row r="2297" spans="2:19" ht="15" hidden="1" customHeight="1" x14ac:dyDescent="0.25">
      <c r="B2297" s="791" t="s">
        <v>2589</v>
      </c>
      <c r="C2297" s="911" t="s">
        <v>3556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</row>
    <row r="2298" spans="2:19" ht="15" hidden="1" customHeight="1" x14ac:dyDescent="0.25">
      <c r="B2298" s="791" t="s">
        <v>2588</v>
      </c>
      <c r="C2298" s="911" t="s">
        <v>3556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</row>
    <row r="2299" spans="2:19" ht="15" hidden="1" customHeight="1" x14ac:dyDescent="0.25">
      <c r="B2299" s="791" t="s">
        <v>2587</v>
      </c>
      <c r="C2299" s="911" t="s">
        <v>3556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</row>
    <row r="2300" spans="2:19" ht="15" hidden="1" customHeight="1" x14ac:dyDescent="0.25">
      <c r="B2300" s="791" t="s">
        <v>2586</v>
      </c>
      <c r="C2300" s="911" t="s">
        <v>3556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</row>
    <row r="2301" spans="2:19" ht="15" hidden="1" customHeight="1" x14ac:dyDescent="0.25">
      <c r="B2301" s="792" t="s">
        <v>2672</v>
      </c>
      <c r="C2301" s="911" t="s">
        <v>3556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</row>
    <row r="2302" spans="2:19" ht="15" hidden="1" customHeight="1" x14ac:dyDescent="0.25">
      <c r="B2302" s="792" t="s">
        <v>2672</v>
      </c>
      <c r="C2302" s="911" t="s">
        <v>3556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</row>
    <row r="2303" spans="2:19" ht="15" hidden="1" customHeight="1" x14ac:dyDescent="0.25">
      <c r="B2303" s="792" t="s">
        <v>2674</v>
      </c>
      <c r="C2303" s="911" t="s">
        <v>3556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</row>
    <row r="2304" spans="2:19" ht="15" hidden="1" customHeight="1" x14ac:dyDescent="0.25">
      <c r="B2304" s="792" t="s">
        <v>2671</v>
      </c>
      <c r="C2304" s="911" t="s">
        <v>3556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</row>
    <row r="2305" spans="2:21" ht="15" hidden="1" customHeight="1" x14ac:dyDescent="0.25">
      <c r="B2305" s="792" t="s">
        <v>2670</v>
      </c>
      <c r="C2305" s="911" t="s">
        <v>3556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</row>
    <row r="2306" spans="2:21" ht="15" hidden="1" customHeight="1" x14ac:dyDescent="0.25">
      <c r="B2306" s="792" t="s">
        <v>2669</v>
      </c>
      <c r="C2306" s="911" t="s">
        <v>3556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</row>
    <row r="2307" spans="2:21" ht="15" hidden="1" customHeight="1" x14ac:dyDescent="0.25">
      <c r="B2307" s="792" t="s">
        <v>2669</v>
      </c>
      <c r="C2307" s="911" t="s">
        <v>3556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9">
        <v>67.650000000000006</v>
      </c>
      <c r="U2307" s="11">
        <f>T2307*0.955</f>
        <v>64.60575</v>
      </c>
    </row>
    <row r="2308" spans="2:21" ht="15" hidden="1" customHeight="1" x14ac:dyDescent="0.25">
      <c r="B2308" s="792" t="s">
        <v>2668</v>
      </c>
      <c r="C2308" s="911" t="s">
        <v>3556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</row>
    <row r="2309" spans="2:21" ht="15" hidden="1" customHeight="1" x14ac:dyDescent="0.25">
      <c r="B2309" s="792" t="s">
        <v>2667</v>
      </c>
      <c r="C2309" s="911" t="s">
        <v>3556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</row>
    <row r="2310" spans="2:21" ht="15" hidden="1" customHeight="1" x14ac:dyDescent="0.25">
      <c r="B2310" s="792" t="s">
        <v>2665</v>
      </c>
      <c r="C2310" s="911" t="s">
        <v>3556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</row>
    <row r="2311" spans="2:21" ht="15" hidden="1" customHeight="1" x14ac:dyDescent="0.25">
      <c r="B2311" s="792" t="s">
        <v>2666</v>
      </c>
      <c r="C2311" s="911" t="s">
        <v>3556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</row>
    <row r="2312" spans="2:21" ht="15" hidden="1" customHeight="1" x14ac:dyDescent="0.25">
      <c r="B2312" s="792" t="s">
        <v>2664</v>
      </c>
      <c r="C2312" s="911" t="s">
        <v>3556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</row>
    <row r="2313" spans="2:21" ht="15" hidden="1" customHeight="1" x14ac:dyDescent="0.25">
      <c r="B2313" s="792" t="s">
        <v>2663</v>
      </c>
      <c r="C2313" s="911" t="s">
        <v>3556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</row>
    <row r="2314" spans="2:21" ht="15" hidden="1" customHeight="1" x14ac:dyDescent="0.25">
      <c r="B2314" s="792" t="s">
        <v>2662</v>
      </c>
      <c r="C2314" s="911" t="s">
        <v>3556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</row>
    <row r="2315" spans="2:21" ht="15" hidden="1" customHeight="1" x14ac:dyDescent="0.25">
      <c r="B2315" s="792" t="s">
        <v>2661</v>
      </c>
      <c r="C2315" s="911" t="s">
        <v>3556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</row>
    <row r="2316" spans="2:21" ht="15" hidden="1" customHeight="1" x14ac:dyDescent="0.25">
      <c r="B2316" s="792" t="s">
        <v>2660</v>
      </c>
      <c r="C2316" s="911" t="s">
        <v>3556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</row>
    <row r="2317" spans="2:21" ht="15" hidden="1" customHeight="1" x14ac:dyDescent="0.25">
      <c r="B2317" s="792" t="s">
        <v>2659</v>
      </c>
      <c r="C2317" s="911" t="s">
        <v>3556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</row>
    <row r="2318" spans="2:21" ht="15" hidden="1" customHeight="1" x14ac:dyDescent="0.25">
      <c r="B2318" s="792" t="s">
        <v>2658</v>
      </c>
      <c r="C2318" s="911" t="s">
        <v>3556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</row>
    <row r="2319" spans="2:21" ht="15" hidden="1" customHeight="1" x14ac:dyDescent="0.25">
      <c r="B2319" s="792" t="s">
        <v>2657</v>
      </c>
      <c r="C2319" s="911" t="s">
        <v>3556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</row>
    <row r="2320" spans="2:21" ht="15" hidden="1" customHeight="1" x14ac:dyDescent="0.25">
      <c r="B2320" s="793" t="s">
        <v>2723</v>
      </c>
      <c r="C2320" s="911" t="s">
        <v>3556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</row>
    <row r="2321" spans="2:21" ht="15" hidden="1" customHeight="1" x14ac:dyDescent="0.25">
      <c r="B2321" s="793" t="s">
        <v>2722</v>
      </c>
      <c r="C2321" s="911" t="s">
        <v>3556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</row>
    <row r="2322" spans="2:21" ht="15" hidden="1" customHeight="1" x14ac:dyDescent="0.25">
      <c r="B2322" s="793" t="s">
        <v>2721</v>
      </c>
      <c r="C2322" s="911" t="s">
        <v>3556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</row>
    <row r="2323" spans="2:21" ht="15" hidden="1" customHeight="1" x14ac:dyDescent="0.25">
      <c r="B2323" s="793" t="s">
        <v>2720</v>
      </c>
      <c r="C2323" s="911" t="s">
        <v>3556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</row>
    <row r="2324" spans="2:21" ht="15" hidden="1" customHeight="1" x14ac:dyDescent="0.25">
      <c r="B2324" s="793" t="s">
        <v>2719</v>
      </c>
      <c r="C2324" s="911" t="s">
        <v>3556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</row>
    <row r="2325" spans="2:21" ht="15" hidden="1" customHeight="1" x14ac:dyDescent="0.25">
      <c r="B2325" s="793" t="s">
        <v>2718</v>
      </c>
      <c r="C2325" s="911" t="s">
        <v>3556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</row>
    <row r="2326" spans="2:21" ht="15" hidden="1" customHeight="1" x14ac:dyDescent="0.25">
      <c r="B2326" s="793" t="s">
        <v>2717</v>
      </c>
      <c r="C2326" s="911" t="s">
        <v>3556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</row>
    <row r="2327" spans="2:21" ht="15" hidden="1" customHeight="1" x14ac:dyDescent="0.25">
      <c r="B2327" s="793" t="s">
        <v>2716</v>
      </c>
      <c r="C2327" s="911" t="s">
        <v>3556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</row>
    <row r="2328" spans="2:21" ht="15" hidden="1" customHeight="1" x14ac:dyDescent="0.25">
      <c r="B2328" s="793" t="s">
        <v>2715</v>
      </c>
      <c r="C2328" s="911" t="s">
        <v>3556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</row>
    <row r="2329" spans="2:21" ht="15" hidden="1" customHeight="1" x14ac:dyDescent="0.25">
      <c r="B2329" s="793" t="s">
        <v>2714</v>
      </c>
      <c r="C2329" s="911" t="s">
        <v>3556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</row>
    <row r="2330" spans="2:21" ht="15" hidden="1" customHeight="1" x14ac:dyDescent="0.25">
      <c r="B2330" s="793" t="s">
        <v>2713</v>
      </c>
      <c r="C2330" s="911" t="s">
        <v>3556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</row>
    <row r="2331" spans="2:21" ht="15" hidden="1" customHeight="1" x14ac:dyDescent="0.25">
      <c r="B2331" s="793" t="s">
        <v>2712</v>
      </c>
      <c r="C2331" s="911" t="s">
        <v>3556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9">
        <v>4.55</v>
      </c>
      <c r="U2331" s="11">
        <f>T2331*0.955</f>
        <v>4.3452500000000001</v>
      </c>
    </row>
    <row r="2332" spans="2:21" ht="15" hidden="1" customHeight="1" x14ac:dyDescent="0.25">
      <c r="B2332" s="793" t="s">
        <v>2712</v>
      </c>
      <c r="C2332" s="911" t="s">
        <v>3556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9">
        <v>17.54</v>
      </c>
      <c r="U2332" s="11">
        <f>T2332*0.955</f>
        <v>16.750699999999998</v>
      </c>
    </row>
    <row r="2333" spans="2:21" ht="15" hidden="1" customHeight="1" x14ac:dyDescent="0.25">
      <c r="B2333" s="793" t="s">
        <v>2711</v>
      </c>
      <c r="C2333" s="911" t="s">
        <v>3556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</row>
    <row r="2334" spans="2:21" ht="15" hidden="1" customHeight="1" x14ac:dyDescent="0.25">
      <c r="B2334" s="794" t="s">
        <v>2821</v>
      </c>
      <c r="C2334" s="911" t="s">
        <v>3556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</row>
    <row r="2335" spans="2:21" ht="15" hidden="1" customHeight="1" x14ac:dyDescent="0.25">
      <c r="B2335" s="794" t="s">
        <v>2814</v>
      </c>
      <c r="C2335" s="911" t="s">
        <v>3556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</row>
    <row r="2336" spans="2:21" ht="15" hidden="1" customHeight="1" x14ac:dyDescent="0.25">
      <c r="B2336" s="794" t="s">
        <v>2813</v>
      </c>
      <c r="C2336" s="911" t="s">
        <v>3556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</row>
    <row r="2337" spans="2:19" ht="15" hidden="1" customHeight="1" x14ac:dyDescent="0.25">
      <c r="B2337" s="794" t="s">
        <v>2812</v>
      </c>
      <c r="C2337" s="911" t="s">
        <v>3556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</row>
    <row r="2338" spans="2:19" ht="15" hidden="1" customHeight="1" x14ac:dyDescent="0.25">
      <c r="B2338" s="794" t="s">
        <v>2811</v>
      </c>
      <c r="C2338" s="911" t="s">
        <v>3556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</row>
    <row r="2339" spans="2:19" ht="15" hidden="1" customHeight="1" x14ac:dyDescent="0.25">
      <c r="B2339" s="794" t="s">
        <v>2810</v>
      </c>
      <c r="C2339" s="911" t="s">
        <v>3556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</row>
    <row r="2340" spans="2:19" ht="15" hidden="1" customHeight="1" x14ac:dyDescent="0.25">
      <c r="B2340" s="794" t="s">
        <v>2809</v>
      </c>
      <c r="C2340" s="911" t="s">
        <v>3556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</row>
    <row r="2341" spans="2:19" ht="15" hidden="1" customHeight="1" x14ac:dyDescent="0.25">
      <c r="B2341" s="794" t="s">
        <v>2808</v>
      </c>
      <c r="C2341" s="911" t="s">
        <v>3556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</row>
    <row r="2342" spans="2:19" ht="15" hidden="1" customHeight="1" x14ac:dyDescent="0.25">
      <c r="B2342" s="794" t="s">
        <v>2807</v>
      </c>
      <c r="C2342" s="911" t="s">
        <v>3556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</row>
    <row r="2343" spans="2:19" ht="15" hidden="1" customHeight="1" x14ac:dyDescent="0.25">
      <c r="B2343" s="794" t="s">
        <v>2806</v>
      </c>
      <c r="C2343" s="911" t="s">
        <v>3556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</row>
    <row r="2344" spans="2:19" ht="15" hidden="1" customHeight="1" x14ac:dyDescent="0.25">
      <c r="B2344" s="794" t="s">
        <v>2805</v>
      </c>
      <c r="C2344" s="911" t="s">
        <v>3556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</row>
    <row r="2345" spans="2:19" ht="15" hidden="1" customHeight="1" x14ac:dyDescent="0.25">
      <c r="B2345" s="794" t="s">
        <v>2804</v>
      </c>
      <c r="C2345" s="911" t="s">
        <v>3556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</row>
    <row r="2346" spans="2:19" ht="15" hidden="1" customHeight="1" x14ac:dyDescent="0.25">
      <c r="B2346" s="794" t="s">
        <v>2803</v>
      </c>
      <c r="C2346" s="911" t="s">
        <v>3556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</row>
    <row r="2347" spans="2:19" ht="15" hidden="1" customHeight="1" x14ac:dyDescent="0.25">
      <c r="B2347" s="794" t="s">
        <v>2802</v>
      </c>
      <c r="C2347" s="911" t="s">
        <v>3556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</row>
    <row r="2348" spans="2:19" ht="15" hidden="1" customHeight="1" x14ac:dyDescent="0.25">
      <c r="B2348" s="794" t="s">
        <v>2801</v>
      </c>
      <c r="C2348" s="911" t="s">
        <v>3556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</row>
    <row r="2349" spans="2:19" ht="15" hidden="1" customHeight="1" x14ac:dyDescent="0.25">
      <c r="B2349" s="794" t="s">
        <v>2800</v>
      </c>
      <c r="C2349" s="911" t="s">
        <v>3556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</row>
    <row r="2350" spans="2:19" ht="15" hidden="1" customHeight="1" x14ac:dyDescent="0.25">
      <c r="B2350" s="794" t="s">
        <v>2799</v>
      </c>
      <c r="C2350" s="911" t="s">
        <v>3556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</row>
    <row r="2351" spans="2:19" ht="15" hidden="1" customHeight="1" x14ac:dyDescent="0.25">
      <c r="B2351" s="794" t="s">
        <v>2798</v>
      </c>
      <c r="C2351" s="911" t="s">
        <v>3556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</row>
    <row r="2352" spans="2:19" ht="15" hidden="1" customHeight="1" x14ac:dyDescent="0.25">
      <c r="B2352" s="794" t="s">
        <v>2797</v>
      </c>
      <c r="C2352" s="911" t="s">
        <v>3556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</row>
    <row r="2353" spans="2:21" ht="15" hidden="1" customHeight="1" x14ac:dyDescent="0.25">
      <c r="B2353" s="794" t="s">
        <v>2796</v>
      </c>
      <c r="C2353" s="911" t="s">
        <v>3556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</row>
    <row r="2354" spans="2:21" ht="15" hidden="1" customHeight="1" x14ac:dyDescent="0.25">
      <c r="B2354" s="794" t="s">
        <v>2795</v>
      </c>
      <c r="C2354" s="911" t="s">
        <v>3556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</row>
    <row r="2355" spans="2:21" ht="15" hidden="1" customHeight="1" x14ac:dyDescent="0.25">
      <c r="B2355" s="794" t="s">
        <v>2794</v>
      </c>
      <c r="C2355" s="911" t="s">
        <v>3556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</row>
    <row r="2356" spans="2:21" ht="15" hidden="1" customHeight="1" x14ac:dyDescent="0.25">
      <c r="B2356" s="794" t="s">
        <v>2793</v>
      </c>
      <c r="C2356" s="911" t="s">
        <v>3556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9">
        <v>3.7</v>
      </c>
      <c r="U2356" s="11">
        <f>T2356*0.955</f>
        <v>3.5335000000000001</v>
      </c>
    </row>
    <row r="2357" spans="2:21" ht="15" hidden="1" customHeight="1" x14ac:dyDescent="0.25">
      <c r="B2357" s="794" t="s">
        <v>2793</v>
      </c>
      <c r="C2357" s="911" t="s">
        <v>3556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9">
        <v>6.67</v>
      </c>
      <c r="U2357" s="11">
        <f>T2357*0.955</f>
        <v>6.3698499999999996</v>
      </c>
    </row>
    <row r="2358" spans="2:21" ht="15" hidden="1" customHeight="1" x14ac:dyDescent="0.25">
      <c r="B2358" s="794" t="s">
        <v>2792</v>
      </c>
      <c r="C2358" s="911" t="s">
        <v>3556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</row>
    <row r="2359" spans="2:21" ht="15" hidden="1" customHeight="1" x14ac:dyDescent="0.25">
      <c r="B2359" s="794" t="s">
        <v>2791</v>
      </c>
      <c r="C2359" s="911" t="s">
        <v>3556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</row>
    <row r="2360" spans="2:21" ht="15" hidden="1" customHeight="1" x14ac:dyDescent="0.25">
      <c r="B2360" s="794" t="s">
        <v>2790</v>
      </c>
      <c r="C2360" s="911" t="s">
        <v>3556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9">
        <v>3.7</v>
      </c>
      <c r="U2360" s="11">
        <f>T2360*0.955</f>
        <v>3.5335000000000001</v>
      </c>
    </row>
    <row r="2361" spans="2:21" ht="15" hidden="1" customHeight="1" x14ac:dyDescent="0.25">
      <c r="B2361" s="794" t="s">
        <v>2790</v>
      </c>
      <c r="C2361" s="911" t="s">
        <v>3556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9">
        <v>6.67</v>
      </c>
      <c r="U2361" s="11">
        <f>T2361*0.955</f>
        <v>6.3698499999999996</v>
      </c>
    </row>
    <row r="2362" spans="2:21" ht="15" hidden="1" customHeight="1" x14ac:dyDescent="0.25">
      <c r="B2362" s="794" t="s">
        <v>2789</v>
      </c>
      <c r="C2362" s="911" t="s">
        <v>3556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</row>
    <row r="2363" spans="2:21" ht="15" hidden="1" customHeight="1" x14ac:dyDescent="0.25">
      <c r="B2363" s="794" t="s">
        <v>2788</v>
      </c>
      <c r="C2363" s="911" t="s">
        <v>3556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</row>
    <row r="2364" spans="2:21" ht="15" hidden="1" customHeight="1" x14ac:dyDescent="0.25">
      <c r="B2364" s="794" t="s">
        <v>2787</v>
      </c>
      <c r="C2364" s="911" t="s">
        <v>3556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</row>
    <row r="2365" spans="2:21" ht="15" hidden="1" customHeight="1" x14ac:dyDescent="0.25">
      <c r="B2365" s="794" t="s">
        <v>2786</v>
      </c>
      <c r="C2365" s="911" t="s">
        <v>3556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</row>
    <row r="2366" spans="2:21" ht="15" hidden="1" customHeight="1" x14ac:dyDescent="0.25">
      <c r="B2366" s="794" t="s">
        <v>2786</v>
      </c>
      <c r="C2366" s="911" t="s">
        <v>3556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</row>
    <row r="2367" spans="2:21" ht="15" hidden="1" customHeight="1" x14ac:dyDescent="0.25">
      <c r="B2367" s="794" t="s">
        <v>2785</v>
      </c>
      <c r="C2367" s="911" t="s">
        <v>3556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</row>
    <row r="2368" spans="2:21" ht="15" hidden="1" customHeight="1" x14ac:dyDescent="0.25">
      <c r="B2368" s="794" t="s">
        <v>2784</v>
      </c>
      <c r="C2368" s="911" t="s">
        <v>3556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</row>
    <row r="2369" spans="2:19" ht="15" hidden="1" customHeight="1" x14ac:dyDescent="0.25">
      <c r="B2369" s="794" t="s">
        <v>2783</v>
      </c>
      <c r="C2369" s="911" t="s">
        <v>3556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</row>
    <row r="2370" spans="2:19" ht="15" hidden="1" customHeight="1" x14ac:dyDescent="0.25">
      <c r="B2370" s="794" t="s">
        <v>2782</v>
      </c>
      <c r="C2370" s="911" t="s">
        <v>3556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</row>
    <row r="2371" spans="2:19" ht="15" hidden="1" customHeight="1" x14ac:dyDescent="0.25">
      <c r="B2371" s="794" t="s">
        <v>1949</v>
      </c>
      <c r="C2371" s="911" t="s">
        <v>3556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</row>
    <row r="2372" spans="2:19" ht="15" hidden="1" customHeight="1" x14ac:dyDescent="0.25">
      <c r="B2372" s="794" t="s">
        <v>2781</v>
      </c>
      <c r="C2372" s="911" t="s">
        <v>3556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</row>
    <row r="2373" spans="2:19" ht="15" hidden="1" customHeight="1" x14ac:dyDescent="0.25">
      <c r="B2373" s="794" t="s">
        <v>2780</v>
      </c>
      <c r="C2373" s="911" t="s">
        <v>3556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</row>
    <row r="2374" spans="2:19" ht="15" hidden="1" customHeight="1" x14ac:dyDescent="0.25">
      <c r="B2374" s="794" t="s">
        <v>2779</v>
      </c>
      <c r="C2374" s="911" t="s">
        <v>3556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</row>
    <row r="2375" spans="2:19" ht="15" hidden="1" customHeight="1" x14ac:dyDescent="0.25">
      <c r="B2375" s="794" t="s">
        <v>2778</v>
      </c>
      <c r="C2375" s="911" t="s">
        <v>3556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</row>
    <row r="2376" spans="2:19" ht="15" hidden="1" customHeight="1" x14ac:dyDescent="0.25">
      <c r="B2376" s="794" t="s">
        <v>2777</v>
      </c>
      <c r="C2376" s="911" t="s">
        <v>3556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</row>
    <row r="2377" spans="2:19" ht="15" hidden="1" customHeight="1" x14ac:dyDescent="0.25">
      <c r="B2377" s="794" t="s">
        <v>2776</v>
      </c>
      <c r="C2377" s="911" t="s">
        <v>3556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</row>
    <row r="2378" spans="2:19" ht="15" hidden="1" customHeight="1" x14ac:dyDescent="0.25">
      <c r="B2378" s="794" t="s">
        <v>2775</v>
      </c>
      <c r="C2378" s="911" t="s">
        <v>3556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</row>
    <row r="2379" spans="2:19" ht="15" hidden="1" customHeight="1" x14ac:dyDescent="0.25">
      <c r="B2379" s="795" t="s">
        <v>2868</v>
      </c>
      <c r="C2379" s="911" t="s">
        <v>3556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</row>
    <row r="2380" spans="2:19" ht="15" hidden="1" customHeight="1" x14ac:dyDescent="0.25">
      <c r="B2380" s="795" t="s">
        <v>2867</v>
      </c>
      <c r="C2380" s="911" t="s">
        <v>3556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</row>
    <row r="2381" spans="2:19" ht="15" hidden="1" customHeight="1" x14ac:dyDescent="0.25">
      <c r="B2381" s="795" t="s">
        <v>2866</v>
      </c>
      <c r="C2381" s="911" t="s">
        <v>3556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</row>
    <row r="2382" spans="2:19" ht="15" hidden="1" customHeight="1" x14ac:dyDescent="0.25">
      <c r="B2382" s="795" t="s">
        <v>2865</v>
      </c>
      <c r="C2382" s="911" t="s">
        <v>3556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</row>
    <row r="2383" spans="2:19" ht="15" hidden="1" customHeight="1" x14ac:dyDescent="0.25">
      <c r="B2383" s="795" t="s">
        <v>2864</v>
      </c>
      <c r="C2383" s="911" t="s">
        <v>3556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</row>
    <row r="2384" spans="2:19" ht="15" hidden="1" customHeight="1" x14ac:dyDescent="0.25">
      <c r="B2384" s="795" t="s">
        <v>2863</v>
      </c>
      <c r="C2384" s="911" t="s">
        <v>3556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</row>
    <row r="2385" spans="2:19" ht="15" hidden="1" customHeight="1" x14ac:dyDescent="0.25">
      <c r="B2385" s="795" t="s">
        <v>2862</v>
      </c>
      <c r="C2385" s="911" t="s">
        <v>3556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</row>
    <row r="2386" spans="2:19" ht="15" hidden="1" customHeight="1" x14ac:dyDescent="0.25">
      <c r="B2386" s="795" t="s">
        <v>2861</v>
      </c>
      <c r="C2386" s="911" t="s">
        <v>3556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</row>
    <row r="2387" spans="2:19" ht="15" hidden="1" customHeight="1" x14ac:dyDescent="0.25">
      <c r="B2387" s="795" t="s">
        <v>2860</v>
      </c>
      <c r="C2387" s="911" t="s">
        <v>3556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</row>
    <row r="2388" spans="2:19" ht="15" hidden="1" customHeight="1" x14ac:dyDescent="0.25">
      <c r="B2388" s="795" t="s">
        <v>2859</v>
      </c>
      <c r="C2388" s="911" t="s">
        <v>3556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</row>
    <row r="2389" spans="2:19" ht="15" hidden="1" customHeight="1" x14ac:dyDescent="0.25">
      <c r="B2389" s="795" t="s">
        <v>2858</v>
      </c>
      <c r="C2389" s="911" t="s">
        <v>3556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</row>
    <row r="2390" spans="2:19" ht="15" hidden="1" customHeight="1" x14ac:dyDescent="0.25">
      <c r="B2390" s="795" t="s">
        <v>2857</v>
      </c>
      <c r="C2390" s="911" t="s">
        <v>3556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</row>
    <row r="2391" spans="2:19" ht="15" hidden="1" customHeight="1" x14ac:dyDescent="0.25">
      <c r="B2391" s="795" t="s">
        <v>2856</v>
      </c>
      <c r="C2391" s="911" t="s">
        <v>3556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</row>
    <row r="2392" spans="2:19" ht="15" hidden="1" customHeight="1" x14ac:dyDescent="0.25">
      <c r="B2392" s="795" t="s">
        <v>2855</v>
      </c>
      <c r="C2392" s="911" t="s">
        <v>3556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</row>
    <row r="2393" spans="2:19" ht="15" hidden="1" customHeight="1" x14ac:dyDescent="0.25">
      <c r="B2393" s="795" t="s">
        <v>2854</v>
      </c>
      <c r="C2393" s="911" t="s">
        <v>3556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</row>
    <row r="2394" spans="2:19" ht="15" hidden="1" customHeight="1" x14ac:dyDescent="0.25">
      <c r="B2394" s="795" t="s">
        <v>2853</v>
      </c>
      <c r="C2394" s="911" t="s">
        <v>3556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</row>
    <row r="2395" spans="2:19" ht="15" hidden="1" customHeight="1" x14ac:dyDescent="0.25">
      <c r="B2395" s="795" t="s">
        <v>2852</v>
      </c>
      <c r="C2395" s="911" t="s">
        <v>3556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</row>
    <row r="2396" spans="2:19" ht="15" hidden="1" customHeight="1" x14ac:dyDescent="0.25">
      <c r="B2396" s="795" t="s">
        <v>2851</v>
      </c>
      <c r="C2396" s="911" t="s">
        <v>3556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</row>
    <row r="2397" spans="2:19" ht="15" hidden="1" customHeight="1" x14ac:dyDescent="0.25">
      <c r="B2397" s="795" t="s">
        <v>2850</v>
      </c>
      <c r="C2397" s="911" t="s">
        <v>3556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</row>
    <row r="2398" spans="2:19" ht="15" hidden="1" customHeight="1" x14ac:dyDescent="0.25">
      <c r="B2398" s="795" t="s">
        <v>2849</v>
      </c>
      <c r="C2398" s="911" t="s">
        <v>3556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</row>
    <row r="2399" spans="2:19" ht="15" hidden="1" customHeight="1" x14ac:dyDescent="0.25">
      <c r="B2399" s="795" t="s">
        <v>2848</v>
      </c>
      <c r="C2399" s="911" t="s">
        <v>3556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</row>
    <row r="2400" spans="2:19" ht="15" hidden="1" customHeight="1" x14ac:dyDescent="0.25">
      <c r="B2400" s="795" t="s">
        <v>2847</v>
      </c>
      <c r="C2400" s="911" t="s">
        <v>3556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</row>
    <row r="2401" spans="2:19" ht="15" hidden="1" customHeight="1" x14ac:dyDescent="0.25">
      <c r="B2401" s="795" t="s">
        <v>2881</v>
      </c>
      <c r="C2401" s="911" t="s">
        <v>3556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</row>
    <row r="2402" spans="2:19" ht="15" hidden="1" customHeight="1" x14ac:dyDescent="0.25">
      <c r="B2402" s="795" t="s">
        <v>2880</v>
      </c>
      <c r="C2402" s="911" t="s">
        <v>3556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</row>
    <row r="2403" spans="2:19" ht="15" hidden="1" customHeight="1" x14ac:dyDescent="0.25">
      <c r="B2403" s="795" t="s">
        <v>2879</v>
      </c>
      <c r="C2403" s="911" t="s">
        <v>3556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</row>
    <row r="2404" spans="2:19" ht="15" hidden="1" customHeight="1" x14ac:dyDescent="0.25">
      <c r="B2404" s="795" t="s">
        <v>2878</v>
      </c>
      <c r="C2404" s="911" t="s">
        <v>3556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</row>
    <row r="2405" spans="2:19" ht="15" hidden="1" customHeight="1" x14ac:dyDescent="0.25">
      <c r="B2405" s="795" t="s">
        <v>2877</v>
      </c>
      <c r="C2405" s="911" t="s">
        <v>3556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</row>
    <row r="2406" spans="2:19" ht="15" hidden="1" customHeight="1" x14ac:dyDescent="0.25">
      <c r="B2406" s="795" t="s">
        <v>2876</v>
      </c>
      <c r="C2406" s="911" t="s">
        <v>3556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</row>
    <row r="2407" spans="2:19" ht="15" hidden="1" customHeight="1" x14ac:dyDescent="0.25">
      <c r="B2407" s="795" t="s">
        <v>2875</v>
      </c>
      <c r="C2407" s="911" t="s">
        <v>3556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</row>
    <row r="2408" spans="2:19" ht="15" hidden="1" customHeight="1" x14ac:dyDescent="0.25">
      <c r="B2408" s="795" t="s">
        <v>2874</v>
      </c>
      <c r="C2408" s="911" t="s">
        <v>3556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</row>
    <row r="2409" spans="2:19" ht="15" hidden="1" customHeight="1" x14ac:dyDescent="0.25">
      <c r="B2409" s="795" t="s">
        <v>2873</v>
      </c>
      <c r="C2409" s="911" t="s">
        <v>3556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</row>
    <row r="2410" spans="2:19" ht="15" hidden="1" customHeight="1" x14ac:dyDescent="0.25">
      <c r="B2410" s="795" t="s">
        <v>2872</v>
      </c>
      <c r="C2410" s="911" t="s">
        <v>3556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</row>
    <row r="2411" spans="2:19" ht="15" hidden="1" customHeight="1" x14ac:dyDescent="0.25">
      <c r="B2411" s="795" t="s">
        <v>2871</v>
      </c>
      <c r="C2411" s="911" t="s">
        <v>3556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</row>
    <row r="2412" spans="2:19" ht="15" hidden="1" customHeight="1" x14ac:dyDescent="0.25">
      <c r="B2412" s="795" t="s">
        <v>2870</v>
      </c>
      <c r="C2412" s="911" t="s">
        <v>3556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</row>
    <row r="2413" spans="2:19" ht="15" hidden="1" customHeight="1" x14ac:dyDescent="0.25">
      <c r="B2413" s="795" t="s">
        <v>2869</v>
      </c>
      <c r="C2413" s="911" t="s">
        <v>3556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</row>
    <row r="2414" spans="2:19" ht="15" hidden="1" customHeight="1" x14ac:dyDescent="0.25">
      <c r="B2414" s="795" t="s">
        <v>2947</v>
      </c>
      <c r="C2414" s="911" t="s">
        <v>3556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</row>
    <row r="2415" spans="2:19" ht="15" hidden="1" customHeight="1" x14ac:dyDescent="0.25">
      <c r="B2415" s="795" t="s">
        <v>2946</v>
      </c>
      <c r="C2415" s="911" t="s">
        <v>3556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</row>
    <row r="2416" spans="2:19" ht="15" hidden="1" customHeight="1" x14ac:dyDescent="0.25">
      <c r="B2416" s="795" t="s">
        <v>2945</v>
      </c>
      <c r="C2416" s="911" t="s">
        <v>3556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</row>
    <row r="2417" spans="2:21" ht="15" hidden="1" customHeight="1" x14ac:dyDescent="0.25">
      <c r="B2417" s="795" t="s">
        <v>2944</v>
      </c>
      <c r="C2417" s="911" t="s">
        <v>3556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</row>
    <row r="2418" spans="2:21" ht="15" hidden="1" customHeight="1" x14ac:dyDescent="0.25">
      <c r="B2418" s="795" t="s">
        <v>2943</v>
      </c>
      <c r="C2418" s="911" t="s">
        <v>3556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</row>
    <row r="2419" spans="2:21" ht="15" hidden="1" customHeight="1" x14ac:dyDescent="0.25">
      <c r="B2419" s="795" t="s">
        <v>2942</v>
      </c>
      <c r="C2419" s="911" t="s">
        <v>3556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9">
        <v>3.18</v>
      </c>
      <c r="U2419" s="11">
        <f>T2419*0.955</f>
        <v>3.0369000000000002</v>
      </c>
    </row>
    <row r="2420" spans="2:21" ht="15" hidden="1" customHeight="1" x14ac:dyDescent="0.25">
      <c r="B2420" s="795" t="s">
        <v>2942</v>
      </c>
      <c r="C2420" s="911" t="s">
        <v>3556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9">
        <v>7.14</v>
      </c>
      <c r="U2420" s="11">
        <f>T2420*0.955</f>
        <v>6.8186999999999998</v>
      </c>
    </row>
    <row r="2421" spans="2:21" ht="15" hidden="1" customHeight="1" x14ac:dyDescent="0.25">
      <c r="B2421" s="795" t="s">
        <v>2941</v>
      </c>
      <c r="C2421" s="911" t="s">
        <v>3556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</row>
    <row r="2422" spans="2:21" ht="15" hidden="1" customHeight="1" x14ac:dyDescent="0.25">
      <c r="B2422" s="795" t="s">
        <v>2940</v>
      </c>
      <c r="C2422" s="911" t="s">
        <v>3556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</row>
    <row r="2423" spans="2:21" ht="15" hidden="1" customHeight="1" x14ac:dyDescent="0.25">
      <c r="B2423" s="795" t="s">
        <v>2939</v>
      </c>
      <c r="C2423" s="911" t="s">
        <v>3556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</row>
    <row r="2424" spans="2:21" ht="15" hidden="1" customHeight="1" x14ac:dyDescent="0.25">
      <c r="B2424" s="795" t="s">
        <v>2938</v>
      </c>
      <c r="C2424" s="911" t="s">
        <v>3556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</row>
    <row r="2425" spans="2:21" ht="15" hidden="1" customHeight="1" x14ac:dyDescent="0.25">
      <c r="B2425" s="795" t="s">
        <v>2937</v>
      </c>
      <c r="C2425" s="911" t="s">
        <v>3556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</row>
    <row r="2426" spans="2:21" ht="15" hidden="1" customHeight="1" x14ac:dyDescent="0.25">
      <c r="B2426" s="795" t="s">
        <v>2936</v>
      </c>
      <c r="C2426" s="911" t="s">
        <v>3556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</row>
    <row r="2427" spans="2:21" ht="15" hidden="1" customHeight="1" x14ac:dyDescent="0.25">
      <c r="B2427" s="795" t="s">
        <v>2935</v>
      </c>
      <c r="C2427" s="911" t="s">
        <v>3556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</row>
    <row r="2428" spans="2:21" ht="15" hidden="1" customHeight="1" x14ac:dyDescent="0.25">
      <c r="B2428" s="795" t="s">
        <v>2934</v>
      </c>
      <c r="C2428" s="911" t="s">
        <v>3556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</row>
    <row r="2429" spans="2:21" ht="15" hidden="1" customHeight="1" x14ac:dyDescent="0.25">
      <c r="B2429" s="795" t="s">
        <v>2933</v>
      </c>
      <c r="C2429" s="911" t="s">
        <v>3556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</row>
    <row r="2430" spans="2:21" ht="15" hidden="1" customHeight="1" x14ac:dyDescent="0.25">
      <c r="B2430" s="795" t="s">
        <v>2932</v>
      </c>
      <c r="C2430" s="911" t="s">
        <v>3556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</row>
    <row r="2431" spans="2:21" ht="15" hidden="1" customHeight="1" x14ac:dyDescent="0.25">
      <c r="B2431" s="795" t="s">
        <v>2931</v>
      </c>
      <c r="C2431" s="911" t="s">
        <v>3556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</row>
    <row r="2432" spans="2:21" ht="15" hidden="1" customHeight="1" x14ac:dyDescent="0.25">
      <c r="B2432" s="795" t="s">
        <v>2930</v>
      </c>
      <c r="C2432" s="911" t="s">
        <v>3556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</row>
    <row r="2433" spans="2:21" ht="15" hidden="1" customHeight="1" x14ac:dyDescent="0.25">
      <c r="B2433" s="795" t="s">
        <v>2929</v>
      </c>
      <c r="C2433" s="911" t="s">
        <v>3556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</row>
    <row r="2434" spans="2:21" ht="15" hidden="1" customHeight="1" x14ac:dyDescent="0.25">
      <c r="B2434" s="795" t="s">
        <v>2928</v>
      </c>
      <c r="C2434" s="911" t="s">
        <v>3556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</row>
    <row r="2435" spans="2:21" ht="15" hidden="1" customHeight="1" x14ac:dyDescent="0.25">
      <c r="B2435" s="795" t="s">
        <v>2927</v>
      </c>
      <c r="C2435" s="911" t="s">
        <v>3556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</row>
    <row r="2436" spans="2:21" ht="15" hidden="1" customHeight="1" x14ac:dyDescent="0.25">
      <c r="B2436" s="795" t="s">
        <v>2926</v>
      </c>
      <c r="C2436" s="911" t="s">
        <v>3556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</row>
    <row r="2437" spans="2:21" ht="15" hidden="1" customHeight="1" x14ac:dyDescent="0.25">
      <c r="B2437" s="795" t="s">
        <v>2925</v>
      </c>
      <c r="C2437" s="911" t="s">
        <v>3556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</row>
    <row r="2438" spans="2:21" ht="15" hidden="1" customHeight="1" x14ac:dyDescent="0.25">
      <c r="B2438" s="795" t="s">
        <v>2924</v>
      </c>
      <c r="C2438" s="911" t="s">
        <v>3556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</row>
    <row r="2439" spans="2:21" ht="15" hidden="1" customHeight="1" x14ac:dyDescent="0.25">
      <c r="B2439" s="795" t="s">
        <v>2923</v>
      </c>
      <c r="C2439" s="911" t="s">
        <v>3556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</row>
    <row r="2440" spans="2:21" ht="15" hidden="1" customHeight="1" x14ac:dyDescent="0.25">
      <c r="B2440" s="795" t="s">
        <v>2922</v>
      </c>
      <c r="C2440" s="911" t="s">
        <v>3556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</row>
    <row r="2441" spans="2:21" ht="15" hidden="1" customHeight="1" x14ac:dyDescent="0.25">
      <c r="B2441" s="795" t="s">
        <v>1585</v>
      </c>
      <c r="C2441" s="911" t="s">
        <v>3556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</row>
    <row r="2442" spans="2:21" ht="15" hidden="1" customHeight="1" x14ac:dyDescent="0.25">
      <c r="B2442" s="795" t="s">
        <v>1584</v>
      </c>
      <c r="C2442" s="911" t="s">
        <v>3556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9">
        <v>55.88</v>
      </c>
      <c r="U2442" s="11">
        <f>T2442*0.955</f>
        <v>53.365400000000001</v>
      </c>
    </row>
    <row r="2443" spans="2:21" ht="15" hidden="1" customHeight="1" x14ac:dyDescent="0.25">
      <c r="B2443" s="795" t="s">
        <v>1584</v>
      </c>
      <c r="C2443" s="911" t="s">
        <v>3556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9">
        <v>19.23</v>
      </c>
      <c r="U2443" s="11">
        <f>T2443*0.955</f>
        <v>18.364650000000001</v>
      </c>
    </row>
    <row r="2444" spans="2:21" ht="15" hidden="1" customHeight="1" x14ac:dyDescent="0.25">
      <c r="B2444" s="795" t="s">
        <v>2921</v>
      </c>
      <c r="C2444" s="911" t="s">
        <v>3556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</row>
    <row r="2445" spans="2:21" ht="15" hidden="1" customHeight="1" x14ac:dyDescent="0.25">
      <c r="B2445" s="795" t="s">
        <v>2920</v>
      </c>
      <c r="C2445" s="911" t="s">
        <v>3556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</row>
    <row r="2446" spans="2:21" ht="15" hidden="1" customHeight="1" x14ac:dyDescent="0.25">
      <c r="B2446" s="795" t="s">
        <v>2919</v>
      </c>
      <c r="C2446" s="911" t="s">
        <v>3556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</row>
    <row r="2447" spans="2:21" ht="15" hidden="1" customHeight="1" x14ac:dyDescent="0.25">
      <c r="B2447" s="795" t="s">
        <v>2918</v>
      </c>
      <c r="C2447" s="911" t="s">
        <v>3556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</row>
    <row r="2448" spans="2:21" ht="15" hidden="1" customHeight="1" x14ac:dyDescent="0.25">
      <c r="B2448" s="795" t="s">
        <v>2917</v>
      </c>
      <c r="C2448" s="911" t="s">
        <v>3556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</row>
    <row r="2449" spans="2:19" ht="15" hidden="1" customHeight="1" x14ac:dyDescent="0.25">
      <c r="B2449" s="795" t="s">
        <v>2916</v>
      </c>
      <c r="C2449" s="911" t="s">
        <v>3556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</row>
    <row r="2450" spans="2:19" ht="15" hidden="1" customHeight="1" x14ac:dyDescent="0.25">
      <c r="B2450" s="795" t="s">
        <v>2915</v>
      </c>
      <c r="C2450" s="911" t="s">
        <v>3556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</row>
    <row r="2451" spans="2:19" ht="15" hidden="1" customHeight="1" x14ac:dyDescent="0.25">
      <c r="B2451" s="795" t="s">
        <v>2914</v>
      </c>
      <c r="C2451" s="911" t="s">
        <v>3556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</row>
    <row r="2452" spans="2:19" ht="15" hidden="1" customHeight="1" x14ac:dyDescent="0.25">
      <c r="B2452" s="795" t="s">
        <v>2913</v>
      </c>
      <c r="C2452" s="911" t="s">
        <v>3556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</row>
    <row r="2453" spans="2:19" ht="15" hidden="1" customHeight="1" x14ac:dyDescent="0.25">
      <c r="B2453" s="795" t="s">
        <v>2912</v>
      </c>
      <c r="C2453" s="911" t="s">
        <v>3556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</row>
    <row r="2454" spans="2:19" ht="15" hidden="1" customHeight="1" x14ac:dyDescent="0.25">
      <c r="B2454" s="795" t="s">
        <v>2912</v>
      </c>
      <c r="C2454" s="911" t="s">
        <v>3556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</row>
    <row r="2455" spans="2:19" ht="15" hidden="1" customHeight="1" x14ac:dyDescent="0.25">
      <c r="B2455" s="795" t="s">
        <v>2911</v>
      </c>
      <c r="C2455" s="911" t="s">
        <v>3556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</row>
    <row r="2456" spans="2:19" ht="15" hidden="1" customHeight="1" x14ac:dyDescent="0.25">
      <c r="B2456" s="795" t="s">
        <v>2910</v>
      </c>
      <c r="C2456" s="911" t="s">
        <v>3556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</row>
    <row r="2457" spans="2:19" ht="15" hidden="1" customHeight="1" x14ac:dyDescent="0.25">
      <c r="B2457" s="795" t="s">
        <v>2909</v>
      </c>
      <c r="C2457" s="911" t="s">
        <v>3556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</row>
    <row r="2458" spans="2:19" ht="15" hidden="1" customHeight="1" x14ac:dyDescent="0.25">
      <c r="B2458" s="795" t="s">
        <v>2908</v>
      </c>
      <c r="C2458" s="911" t="s">
        <v>3556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</row>
    <row r="2459" spans="2:19" ht="15" hidden="1" customHeight="1" x14ac:dyDescent="0.25">
      <c r="B2459" s="795" t="s">
        <v>2907</v>
      </c>
      <c r="C2459" s="911" t="s">
        <v>3556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</row>
    <row r="2460" spans="2:19" ht="15" hidden="1" customHeight="1" x14ac:dyDescent="0.25">
      <c r="B2460" s="795" t="s">
        <v>2906</v>
      </c>
      <c r="C2460" s="911" t="s">
        <v>3556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</row>
    <row r="2461" spans="2:19" ht="15" hidden="1" customHeight="1" x14ac:dyDescent="0.25">
      <c r="B2461" s="795" t="s">
        <v>2905</v>
      </c>
      <c r="C2461" s="911" t="s">
        <v>3556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</row>
    <row r="2462" spans="2:19" ht="15" hidden="1" customHeight="1" x14ac:dyDescent="0.25">
      <c r="B2462" s="795" t="s">
        <v>2904</v>
      </c>
      <c r="C2462" s="911" t="s">
        <v>3556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</row>
    <row r="2463" spans="2:19" ht="15" hidden="1" customHeight="1" x14ac:dyDescent="0.25">
      <c r="B2463" s="795" t="s">
        <v>2903</v>
      </c>
      <c r="C2463" s="911" t="s">
        <v>3556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</row>
    <row r="2464" spans="2:19" ht="15" hidden="1" customHeight="1" x14ac:dyDescent="0.25">
      <c r="B2464" s="795" t="s">
        <v>2902</v>
      </c>
      <c r="C2464" s="911" t="s">
        <v>3556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</row>
    <row r="2465" spans="2:19" ht="15" hidden="1" customHeight="1" x14ac:dyDescent="0.25">
      <c r="B2465" s="795" t="s">
        <v>2901</v>
      </c>
      <c r="C2465" s="911" t="s">
        <v>3556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</row>
    <row r="2466" spans="2:19" ht="15" hidden="1" customHeight="1" x14ac:dyDescent="0.25">
      <c r="B2466" s="795" t="s">
        <v>2900</v>
      </c>
      <c r="C2466" s="911" t="s">
        <v>3556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</row>
    <row r="2467" spans="2:19" ht="15" hidden="1" customHeight="1" x14ac:dyDescent="0.25">
      <c r="B2467" s="795" t="s">
        <v>2899</v>
      </c>
      <c r="C2467" s="911" t="s">
        <v>3556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</row>
    <row r="2468" spans="2:19" ht="15" hidden="1" customHeight="1" x14ac:dyDescent="0.25">
      <c r="B2468" s="795" t="s">
        <v>2898</v>
      </c>
      <c r="C2468" s="911" t="s">
        <v>3556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</row>
    <row r="2469" spans="2:19" ht="15" hidden="1" customHeight="1" x14ac:dyDescent="0.25">
      <c r="B2469" s="795" t="s">
        <v>2897</v>
      </c>
      <c r="C2469" s="911" t="s">
        <v>3556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</row>
    <row r="2470" spans="2:19" ht="15" hidden="1" customHeight="1" x14ac:dyDescent="0.25">
      <c r="B2470" s="795" t="s">
        <v>2896</v>
      </c>
      <c r="C2470" s="911" t="s">
        <v>3556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</row>
    <row r="2471" spans="2:19" ht="15" hidden="1" customHeight="1" x14ac:dyDescent="0.25">
      <c r="B2471" s="795" t="s">
        <v>2895</v>
      </c>
      <c r="C2471" s="911" t="s">
        <v>3556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</row>
    <row r="2472" spans="2:19" ht="15" hidden="1" customHeight="1" x14ac:dyDescent="0.25">
      <c r="B2472" s="795" t="s">
        <v>2894</v>
      </c>
      <c r="C2472" s="911" t="s">
        <v>3556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</row>
    <row r="2473" spans="2:19" ht="15" hidden="1" customHeight="1" x14ac:dyDescent="0.25">
      <c r="B2473" s="795" t="s">
        <v>2892</v>
      </c>
      <c r="C2473" s="911" t="s">
        <v>3556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</row>
    <row r="2474" spans="2:19" ht="15" hidden="1" customHeight="1" x14ac:dyDescent="0.25">
      <c r="B2474" s="795" t="s">
        <v>2893</v>
      </c>
      <c r="C2474" s="911" t="s">
        <v>3556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</row>
    <row r="2475" spans="2:19" ht="15" hidden="1" customHeight="1" x14ac:dyDescent="0.25">
      <c r="B2475" s="795" t="s">
        <v>2891</v>
      </c>
      <c r="C2475" s="911" t="s">
        <v>3556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</row>
    <row r="2476" spans="2:19" ht="15" hidden="1" customHeight="1" x14ac:dyDescent="0.25">
      <c r="B2476" s="795" t="s">
        <v>2891</v>
      </c>
      <c r="C2476" s="911" t="s">
        <v>3556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</row>
    <row r="2477" spans="2:19" ht="15" hidden="1" customHeight="1" x14ac:dyDescent="0.25">
      <c r="B2477" s="795" t="s">
        <v>2890</v>
      </c>
      <c r="C2477" s="911" t="s">
        <v>3556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</row>
    <row r="2478" spans="2:19" ht="15" hidden="1" customHeight="1" x14ac:dyDescent="0.25">
      <c r="B2478" s="795" t="s">
        <v>2889</v>
      </c>
      <c r="C2478" s="911" t="s">
        <v>3556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</row>
    <row r="2479" spans="2:19" ht="15" hidden="1" customHeight="1" x14ac:dyDescent="0.25">
      <c r="B2479" s="795" t="s">
        <v>3020</v>
      </c>
      <c r="C2479" s="911" t="s">
        <v>3556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</row>
    <row r="2480" spans="2:19" ht="15" hidden="1" customHeight="1" x14ac:dyDescent="0.25">
      <c r="B2480" s="795" t="s">
        <v>3019</v>
      </c>
      <c r="C2480" s="911" t="s">
        <v>3556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</row>
    <row r="2481" spans="2:19" ht="15" hidden="1" customHeight="1" x14ac:dyDescent="0.25">
      <c r="B2481" s="795" t="s">
        <v>3018</v>
      </c>
      <c r="C2481" s="911" t="s">
        <v>3556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</row>
    <row r="2482" spans="2:19" ht="15" hidden="1" customHeight="1" x14ac:dyDescent="0.25">
      <c r="B2482" s="795" t="s">
        <v>3017</v>
      </c>
      <c r="C2482" s="911" t="s">
        <v>3556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</row>
    <row r="2483" spans="2:19" ht="15" hidden="1" customHeight="1" x14ac:dyDescent="0.25">
      <c r="B2483" s="795" t="s">
        <v>3016</v>
      </c>
      <c r="C2483" s="911" t="s">
        <v>3556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</row>
    <row r="2484" spans="2:19" ht="15" hidden="1" customHeight="1" x14ac:dyDescent="0.25">
      <c r="B2484" s="795" t="s">
        <v>3015</v>
      </c>
      <c r="C2484" s="911" t="s">
        <v>3556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</row>
    <row r="2485" spans="2:19" ht="15" hidden="1" customHeight="1" x14ac:dyDescent="0.25">
      <c r="B2485" s="795" t="s">
        <v>3014</v>
      </c>
      <c r="C2485" s="911" t="s">
        <v>3556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</row>
    <row r="2486" spans="2:19" ht="15" hidden="1" customHeight="1" x14ac:dyDescent="0.25">
      <c r="B2486" s="795" t="s">
        <v>3013</v>
      </c>
      <c r="C2486" s="911" t="s">
        <v>3556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</row>
    <row r="2487" spans="2:19" ht="15" hidden="1" customHeight="1" x14ac:dyDescent="0.25">
      <c r="B2487" s="795" t="s">
        <v>3012</v>
      </c>
      <c r="C2487" s="911" t="s">
        <v>3556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</row>
    <row r="2488" spans="2:19" ht="15" hidden="1" customHeight="1" x14ac:dyDescent="0.25">
      <c r="B2488" s="795" t="s">
        <v>3011</v>
      </c>
      <c r="C2488" s="911" t="s">
        <v>3556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</row>
    <row r="2489" spans="2:19" ht="15" hidden="1" customHeight="1" x14ac:dyDescent="0.25">
      <c r="B2489" s="795" t="s">
        <v>3010</v>
      </c>
      <c r="C2489" s="911" t="s">
        <v>3556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</row>
    <row r="2490" spans="2:19" ht="15" hidden="1" customHeight="1" x14ac:dyDescent="0.25">
      <c r="B2490" s="795" t="s">
        <v>3009</v>
      </c>
      <c r="C2490" s="911" t="s">
        <v>3556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</row>
    <row r="2491" spans="2:19" ht="15" hidden="1" customHeight="1" x14ac:dyDescent="0.25">
      <c r="B2491" s="795" t="s">
        <v>3008</v>
      </c>
      <c r="C2491" s="911" t="s">
        <v>3556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</row>
    <row r="2492" spans="2:19" ht="15" hidden="1" customHeight="1" x14ac:dyDescent="0.25">
      <c r="B2492" s="795" t="s">
        <v>3007</v>
      </c>
      <c r="C2492" s="911" t="s">
        <v>3556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</row>
    <row r="2493" spans="2:19" ht="15" hidden="1" customHeight="1" x14ac:dyDescent="0.25">
      <c r="B2493" s="795" t="s">
        <v>3006</v>
      </c>
      <c r="C2493" s="911" t="s">
        <v>3556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</row>
    <row r="2494" spans="2:19" ht="15" hidden="1" customHeight="1" x14ac:dyDescent="0.25">
      <c r="B2494" s="795" t="s">
        <v>3005</v>
      </c>
      <c r="C2494" s="911" t="s">
        <v>3556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</row>
    <row r="2495" spans="2:19" ht="15" hidden="1" customHeight="1" x14ac:dyDescent="0.25">
      <c r="B2495" s="795" t="s">
        <v>3004</v>
      </c>
      <c r="C2495" s="911" t="s">
        <v>3556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</row>
    <row r="2496" spans="2:19" ht="15" hidden="1" customHeight="1" x14ac:dyDescent="0.25">
      <c r="B2496" s="795" t="s">
        <v>3003</v>
      </c>
      <c r="C2496" s="911" t="s">
        <v>3556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</row>
    <row r="2497" spans="2:19" ht="15" hidden="1" customHeight="1" x14ac:dyDescent="0.25">
      <c r="B2497" s="795" t="s">
        <v>3002</v>
      </c>
      <c r="C2497" s="911" t="s">
        <v>3556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</row>
    <row r="2498" spans="2:19" ht="15" hidden="1" customHeight="1" x14ac:dyDescent="0.25">
      <c r="B2498" s="795" t="s">
        <v>3001</v>
      </c>
      <c r="C2498" s="911" t="s">
        <v>3556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</row>
    <row r="2499" spans="2:19" ht="15" hidden="1" customHeight="1" x14ac:dyDescent="0.25">
      <c r="B2499" s="795" t="s">
        <v>3000</v>
      </c>
      <c r="C2499" s="911" t="s">
        <v>3556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</row>
    <row r="2500" spans="2:19" ht="15" hidden="1" customHeight="1" x14ac:dyDescent="0.25">
      <c r="B2500" s="795" t="s">
        <v>2999</v>
      </c>
      <c r="C2500" s="911" t="s">
        <v>3556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</row>
    <row r="2501" spans="2:19" ht="15" hidden="1" customHeight="1" x14ac:dyDescent="0.25">
      <c r="B2501" s="795" t="s">
        <v>2998</v>
      </c>
      <c r="C2501" s="911" t="s">
        <v>3556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</row>
    <row r="2502" spans="2:19" ht="15" hidden="1" customHeight="1" x14ac:dyDescent="0.25">
      <c r="B2502" s="795" t="s">
        <v>2997</v>
      </c>
      <c r="C2502" s="911" t="s">
        <v>3556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</row>
    <row r="2503" spans="2:19" ht="15" hidden="1" customHeight="1" x14ac:dyDescent="0.25">
      <c r="B2503" s="795" t="s">
        <v>2996</v>
      </c>
      <c r="C2503" s="911" t="s">
        <v>3556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</row>
    <row r="2504" spans="2:19" ht="15" hidden="1" customHeight="1" x14ac:dyDescent="0.25">
      <c r="B2504" s="795" t="s">
        <v>2995</v>
      </c>
      <c r="C2504" s="911" t="s">
        <v>3556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</row>
    <row r="2505" spans="2:19" ht="15" hidden="1" customHeight="1" x14ac:dyDescent="0.25">
      <c r="B2505" s="795" t="s">
        <v>2995</v>
      </c>
      <c r="C2505" s="911" t="s">
        <v>3556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</row>
    <row r="2506" spans="2:19" ht="15" hidden="1" customHeight="1" x14ac:dyDescent="0.25">
      <c r="B2506" s="795" t="s">
        <v>2994</v>
      </c>
      <c r="C2506" s="911" t="s">
        <v>3556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</row>
    <row r="2507" spans="2:19" ht="15" hidden="1" customHeight="1" x14ac:dyDescent="0.25">
      <c r="B2507" s="795" t="s">
        <v>2993</v>
      </c>
      <c r="C2507" s="911" t="s">
        <v>3556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</row>
    <row r="2508" spans="2:19" ht="15" hidden="1" customHeight="1" x14ac:dyDescent="0.25">
      <c r="B2508" s="795" t="s">
        <v>2992</v>
      </c>
      <c r="C2508" s="911" t="s">
        <v>3556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</row>
    <row r="2509" spans="2:19" ht="15" hidden="1" customHeight="1" x14ac:dyDescent="0.25">
      <c r="B2509" s="795" t="s">
        <v>2991</v>
      </c>
      <c r="C2509" s="911" t="s">
        <v>3556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</row>
    <row r="2510" spans="2:19" ht="15" hidden="1" customHeight="1" x14ac:dyDescent="0.25">
      <c r="B2510" s="795" t="s">
        <v>2990</v>
      </c>
      <c r="C2510" s="911" t="s">
        <v>3556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</row>
    <row r="2511" spans="2:19" ht="15" hidden="1" customHeight="1" x14ac:dyDescent="0.25">
      <c r="B2511" s="795" t="s">
        <v>2989</v>
      </c>
      <c r="C2511" s="911" t="s">
        <v>3556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</row>
    <row r="2512" spans="2:19" ht="15" hidden="1" customHeight="1" x14ac:dyDescent="0.25">
      <c r="B2512" s="795" t="s">
        <v>2988</v>
      </c>
      <c r="C2512" s="911" t="s">
        <v>3556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</row>
    <row r="2513" spans="2:21" ht="15" hidden="1" customHeight="1" x14ac:dyDescent="0.25">
      <c r="B2513" s="795" t="s">
        <v>2987</v>
      </c>
      <c r="C2513" s="911" t="s">
        <v>3556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</row>
    <row r="2514" spans="2:21" ht="15" hidden="1" customHeight="1" x14ac:dyDescent="0.25">
      <c r="B2514" s="795" t="s">
        <v>2986</v>
      </c>
      <c r="C2514" s="911" t="s">
        <v>3556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</row>
    <row r="2515" spans="2:21" ht="15" hidden="1" customHeight="1" x14ac:dyDescent="0.25">
      <c r="B2515" s="795" t="s">
        <v>2985</v>
      </c>
      <c r="C2515" s="911" t="s">
        <v>3556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9">
        <v>2.41</v>
      </c>
      <c r="U2515" s="11">
        <f>T2515*0.955</f>
        <v>2.3015500000000002</v>
      </c>
    </row>
    <row r="2516" spans="2:21" ht="15" hidden="1" customHeight="1" x14ac:dyDescent="0.25">
      <c r="B2516" s="795" t="s">
        <v>2985</v>
      </c>
      <c r="C2516" s="911" t="s">
        <v>3556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9">
        <v>2.5</v>
      </c>
      <c r="U2516" s="11">
        <f>T2516*0.955</f>
        <v>2.3874999999999997</v>
      </c>
    </row>
    <row r="2517" spans="2:21" ht="15" hidden="1" customHeight="1" x14ac:dyDescent="0.25">
      <c r="B2517" s="795" t="s">
        <v>2984</v>
      </c>
      <c r="C2517" s="911" t="s">
        <v>3556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</row>
    <row r="2518" spans="2:21" ht="15" hidden="1" customHeight="1" x14ac:dyDescent="0.25">
      <c r="B2518" s="795" t="s">
        <v>2983</v>
      </c>
      <c r="C2518" s="911" t="s">
        <v>3556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</row>
    <row r="2519" spans="2:21" ht="15" hidden="1" customHeight="1" x14ac:dyDescent="0.25">
      <c r="B2519" s="795" t="s">
        <v>2982</v>
      </c>
      <c r="C2519" s="911" t="s">
        <v>3556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</row>
    <row r="2520" spans="2:21" ht="15" hidden="1" customHeight="1" x14ac:dyDescent="0.25">
      <c r="B2520" s="795" t="s">
        <v>2981</v>
      </c>
      <c r="C2520" s="911" t="s">
        <v>3556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</row>
    <row r="2521" spans="2:21" ht="15" hidden="1" customHeight="1" x14ac:dyDescent="0.25">
      <c r="B2521" s="795" t="s">
        <v>2980</v>
      </c>
      <c r="C2521" s="911" t="s">
        <v>3556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</row>
    <row r="2522" spans="2:21" ht="15" hidden="1" customHeight="1" x14ac:dyDescent="0.25">
      <c r="B2522" s="795" t="s">
        <v>2979</v>
      </c>
      <c r="C2522" s="911" t="s">
        <v>3556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</row>
    <row r="2523" spans="2:21" ht="15" hidden="1" customHeight="1" x14ac:dyDescent="0.25">
      <c r="B2523" s="795" t="s">
        <v>2978</v>
      </c>
      <c r="C2523" s="911" t="s">
        <v>3556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</row>
    <row r="2524" spans="2:21" ht="15" hidden="1" customHeight="1" x14ac:dyDescent="0.25">
      <c r="B2524" s="795" t="s">
        <v>2977</v>
      </c>
      <c r="C2524" s="911" t="s">
        <v>3556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</row>
    <row r="2525" spans="2:21" ht="15" hidden="1" customHeight="1" x14ac:dyDescent="0.25">
      <c r="B2525" s="795" t="s">
        <v>2976</v>
      </c>
      <c r="C2525" s="911" t="s">
        <v>3556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</row>
    <row r="2526" spans="2:21" ht="15" hidden="1" customHeight="1" x14ac:dyDescent="0.25">
      <c r="B2526" s="795" t="s">
        <v>2975</v>
      </c>
      <c r="C2526" s="911" t="s">
        <v>3556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</row>
    <row r="2527" spans="2:21" ht="15" hidden="1" customHeight="1" x14ac:dyDescent="0.25">
      <c r="B2527" s="795" t="s">
        <v>2974</v>
      </c>
      <c r="C2527" s="911" t="s">
        <v>3556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</row>
    <row r="2528" spans="2:21" ht="15" hidden="1" customHeight="1" x14ac:dyDescent="0.25">
      <c r="B2528" s="795" t="s">
        <v>2973</v>
      </c>
      <c r="C2528" s="911" t="s">
        <v>3556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</row>
    <row r="2529" spans="2:19" ht="15" hidden="1" customHeight="1" x14ac:dyDescent="0.25">
      <c r="B2529" s="795" t="s">
        <v>2972</v>
      </c>
      <c r="C2529" s="911" t="s">
        <v>3556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</row>
    <row r="2530" spans="2:19" ht="15" hidden="1" customHeight="1" x14ac:dyDescent="0.25">
      <c r="B2530" s="795" t="s">
        <v>2971</v>
      </c>
      <c r="C2530" s="911" t="s">
        <v>3556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</row>
    <row r="2531" spans="2:19" ht="15" hidden="1" customHeight="1" x14ac:dyDescent="0.25">
      <c r="B2531" s="795" t="s">
        <v>2970</v>
      </c>
      <c r="C2531" s="911" t="s">
        <v>3556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</row>
    <row r="2532" spans="2:19" ht="15" hidden="1" customHeight="1" x14ac:dyDescent="0.25">
      <c r="B2532" s="795" t="s">
        <v>2969</v>
      </c>
      <c r="C2532" s="911" t="s">
        <v>3556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</row>
    <row r="2533" spans="2:19" ht="15" hidden="1" customHeight="1" x14ac:dyDescent="0.25">
      <c r="B2533" s="795" t="s">
        <v>2968</v>
      </c>
      <c r="C2533" s="911" t="s">
        <v>3556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</row>
    <row r="2534" spans="2:19" ht="15" hidden="1" customHeight="1" x14ac:dyDescent="0.25">
      <c r="B2534" s="795" t="s">
        <v>2967</v>
      </c>
      <c r="C2534" s="911" t="s">
        <v>3556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</row>
    <row r="2535" spans="2:19" ht="15" hidden="1" customHeight="1" x14ac:dyDescent="0.25">
      <c r="B2535" s="795" t="s">
        <v>2966</v>
      </c>
      <c r="C2535" s="911" t="s">
        <v>3556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</row>
    <row r="2536" spans="2:19" ht="15" hidden="1" customHeight="1" x14ac:dyDescent="0.25">
      <c r="B2536" s="795" t="s">
        <v>2965</v>
      </c>
      <c r="C2536" s="911" t="s">
        <v>3556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</row>
    <row r="2537" spans="2:19" ht="15" hidden="1" customHeight="1" x14ac:dyDescent="0.25">
      <c r="B2537" s="795" t="s">
        <v>2964</v>
      </c>
      <c r="C2537" s="911" t="s">
        <v>3556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</row>
    <row r="2538" spans="2:19" ht="15" hidden="1" customHeight="1" x14ac:dyDescent="0.25">
      <c r="B2538" s="796" t="s">
        <v>3058</v>
      </c>
      <c r="C2538" s="911" t="s">
        <v>3556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</row>
    <row r="2539" spans="2:19" ht="15" hidden="1" customHeight="1" x14ac:dyDescent="0.25">
      <c r="B2539" s="796" t="s">
        <v>3057</v>
      </c>
      <c r="C2539" s="911" t="s">
        <v>3556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</row>
    <row r="2540" spans="2:19" ht="15" hidden="1" customHeight="1" x14ac:dyDescent="0.25">
      <c r="B2540" s="796" t="s">
        <v>3056</v>
      </c>
      <c r="C2540" s="911" t="s">
        <v>3556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</row>
    <row r="2541" spans="2:19" ht="15" hidden="1" customHeight="1" x14ac:dyDescent="0.25">
      <c r="B2541" s="796" t="s">
        <v>3055</v>
      </c>
      <c r="C2541" s="911" t="s">
        <v>3556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</row>
    <row r="2542" spans="2:19" ht="15" hidden="1" customHeight="1" x14ac:dyDescent="0.25">
      <c r="B2542" s="796" t="s">
        <v>3054</v>
      </c>
      <c r="C2542" s="911" t="s">
        <v>3556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</row>
    <row r="2543" spans="2:19" ht="15" hidden="1" customHeight="1" x14ac:dyDescent="0.25">
      <c r="B2543" s="796" t="s">
        <v>3053</v>
      </c>
      <c r="C2543" s="911" t="s">
        <v>3556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</row>
    <row r="2544" spans="2:19" ht="15" hidden="1" customHeight="1" x14ac:dyDescent="0.25">
      <c r="B2544" s="796" t="s">
        <v>3052</v>
      </c>
      <c r="C2544" s="911" t="s">
        <v>3556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</row>
    <row r="2545" spans="2:19" ht="15" hidden="1" customHeight="1" x14ac:dyDescent="0.25">
      <c r="B2545" s="796" t="s">
        <v>3051</v>
      </c>
      <c r="C2545" s="911" t="s">
        <v>3556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</row>
    <row r="2546" spans="2:19" ht="15" hidden="1" customHeight="1" x14ac:dyDescent="0.25">
      <c r="B2546" s="796" t="s">
        <v>3050</v>
      </c>
      <c r="C2546" s="911" t="s">
        <v>3556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</row>
    <row r="2547" spans="2:19" ht="15" hidden="1" customHeight="1" x14ac:dyDescent="0.25">
      <c r="B2547" s="796" t="s">
        <v>3049</v>
      </c>
      <c r="C2547" s="911" t="s">
        <v>3556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</row>
    <row r="2548" spans="2:19" ht="15" hidden="1" customHeight="1" x14ac:dyDescent="0.25">
      <c r="B2548" s="796" t="s">
        <v>3048</v>
      </c>
      <c r="C2548" s="911" t="s">
        <v>3556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</row>
    <row r="2549" spans="2:19" ht="15" hidden="1" customHeight="1" x14ac:dyDescent="0.25">
      <c r="B2549" s="796" t="s">
        <v>3047</v>
      </c>
      <c r="C2549" s="911" t="s">
        <v>3556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</row>
    <row r="2550" spans="2:19" ht="15" hidden="1" customHeight="1" x14ac:dyDescent="0.25">
      <c r="B2550" s="796" t="s">
        <v>3046</v>
      </c>
      <c r="C2550" s="911" t="s">
        <v>3556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</row>
    <row r="2551" spans="2:19" ht="15" hidden="1" customHeight="1" x14ac:dyDescent="0.25">
      <c r="B2551" s="796" t="s">
        <v>3045</v>
      </c>
      <c r="C2551" s="911" t="s">
        <v>3556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</row>
    <row r="2552" spans="2:19" ht="15" hidden="1" customHeight="1" x14ac:dyDescent="0.25">
      <c r="B2552" s="796" t="s">
        <v>3044</v>
      </c>
      <c r="C2552" s="911" t="s">
        <v>3556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</row>
    <row r="2553" spans="2:19" ht="15" hidden="1" customHeight="1" x14ac:dyDescent="0.25">
      <c r="B2553" s="796" t="s">
        <v>3043</v>
      </c>
      <c r="C2553" s="911" t="s">
        <v>3556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</row>
    <row r="2554" spans="2:19" ht="15" hidden="1" customHeight="1" x14ac:dyDescent="0.25">
      <c r="B2554" s="796" t="s">
        <v>3042</v>
      </c>
      <c r="C2554" s="911" t="s">
        <v>3556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</row>
    <row r="2555" spans="2:19" ht="15" hidden="1" customHeight="1" x14ac:dyDescent="0.25">
      <c r="B2555" s="797" t="s">
        <v>3067</v>
      </c>
      <c r="C2555" s="911" t="s">
        <v>3556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</row>
    <row r="2556" spans="2:19" ht="15" hidden="1" customHeight="1" x14ac:dyDescent="0.25">
      <c r="B2556" s="797" t="s">
        <v>3066</v>
      </c>
      <c r="C2556" s="911" t="s">
        <v>3556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</row>
    <row r="2557" spans="2:19" ht="15" hidden="1" customHeight="1" x14ac:dyDescent="0.25">
      <c r="B2557" s="797" t="s">
        <v>3065</v>
      </c>
      <c r="C2557" s="911" t="s">
        <v>3556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</row>
    <row r="2558" spans="2:19" ht="15" hidden="1" customHeight="1" x14ac:dyDescent="0.25">
      <c r="B2558" s="797" t="s">
        <v>3064</v>
      </c>
      <c r="C2558" s="911" t="s">
        <v>3556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</row>
    <row r="2559" spans="2:19" ht="15" hidden="1" customHeight="1" x14ac:dyDescent="0.25">
      <c r="B2559" s="797" t="s">
        <v>3063</v>
      </c>
      <c r="C2559" s="911" t="s">
        <v>3556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</row>
    <row r="2560" spans="2:19" ht="15" hidden="1" customHeight="1" x14ac:dyDescent="0.25">
      <c r="B2560" s="798" t="s">
        <v>3071</v>
      </c>
      <c r="C2560" s="911" t="s">
        <v>3556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</row>
    <row r="2561" spans="2:19" ht="15" hidden="1" customHeight="1" x14ac:dyDescent="0.25">
      <c r="B2561" s="798" t="s">
        <v>3070</v>
      </c>
      <c r="C2561" s="911" t="s">
        <v>3556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</row>
    <row r="2562" spans="2:19" ht="15" hidden="1" customHeight="1" x14ac:dyDescent="0.25">
      <c r="B2562" s="799" t="s">
        <v>3085</v>
      </c>
      <c r="C2562" s="911" t="s">
        <v>3556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</row>
    <row r="2563" spans="2:19" ht="15" hidden="1" customHeight="1" x14ac:dyDescent="0.25">
      <c r="B2563" s="799" t="s">
        <v>3084</v>
      </c>
      <c r="C2563" s="911" t="s">
        <v>3556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</row>
    <row r="2564" spans="2:19" ht="15" hidden="1" customHeight="1" x14ac:dyDescent="0.25">
      <c r="B2564" s="799" t="s">
        <v>3083</v>
      </c>
      <c r="C2564" s="911" t="s">
        <v>3556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</row>
    <row r="2565" spans="2:19" ht="15" hidden="1" customHeight="1" x14ac:dyDescent="0.25">
      <c r="B2565" s="799" t="s">
        <v>3082</v>
      </c>
      <c r="C2565" s="911" t="s">
        <v>3556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</row>
    <row r="2566" spans="2:19" ht="15" hidden="1" customHeight="1" x14ac:dyDescent="0.25">
      <c r="B2566" s="799" t="s">
        <v>3081</v>
      </c>
      <c r="C2566" s="911" t="s">
        <v>3556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</row>
    <row r="2567" spans="2:19" ht="15" hidden="1" customHeight="1" x14ac:dyDescent="0.25">
      <c r="B2567" s="799" t="s">
        <v>3080</v>
      </c>
      <c r="C2567" s="911" t="s">
        <v>3556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</row>
    <row r="2568" spans="2:19" ht="15" hidden="1" customHeight="1" x14ac:dyDescent="0.25">
      <c r="B2568" s="799" t="s">
        <v>3079</v>
      </c>
      <c r="C2568" s="911" t="s">
        <v>3556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</row>
    <row r="2569" spans="2:19" ht="15" hidden="1" customHeight="1" x14ac:dyDescent="0.25">
      <c r="B2569" s="799" t="s">
        <v>3078</v>
      </c>
      <c r="C2569" s="911" t="s">
        <v>3556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</row>
    <row r="2570" spans="2:19" ht="15" hidden="1" customHeight="1" x14ac:dyDescent="0.25">
      <c r="B2570" s="799" t="s">
        <v>3123</v>
      </c>
      <c r="C2570" s="911" t="s">
        <v>3556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</row>
    <row r="2571" spans="2:19" ht="15" hidden="1" customHeight="1" x14ac:dyDescent="0.25">
      <c r="B2571" s="799" t="s">
        <v>3122</v>
      </c>
      <c r="C2571" s="911" t="s">
        <v>3556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</row>
    <row r="2572" spans="2:19" ht="15" hidden="1" customHeight="1" x14ac:dyDescent="0.25">
      <c r="B2572" s="799" t="s">
        <v>3121</v>
      </c>
      <c r="C2572" s="911" t="s">
        <v>3556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</row>
    <row r="2573" spans="2:19" ht="15" hidden="1" customHeight="1" x14ac:dyDescent="0.25">
      <c r="B2573" s="799" t="s">
        <v>3120</v>
      </c>
      <c r="C2573" s="911" t="s">
        <v>3556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</row>
    <row r="2574" spans="2:19" ht="15" hidden="1" customHeight="1" x14ac:dyDescent="0.25">
      <c r="B2574" s="799" t="s">
        <v>3119</v>
      </c>
      <c r="C2574" s="911" t="s">
        <v>3556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</row>
    <row r="2575" spans="2:19" ht="15" hidden="1" customHeight="1" x14ac:dyDescent="0.25">
      <c r="B2575" s="799" t="s">
        <v>3118</v>
      </c>
      <c r="C2575" s="911" t="s">
        <v>3556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</row>
    <row r="2576" spans="2:19" ht="15" hidden="1" customHeight="1" x14ac:dyDescent="0.25">
      <c r="B2576" s="799" t="s">
        <v>3117</v>
      </c>
      <c r="C2576" s="911" t="s">
        <v>3556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</row>
    <row r="2577" spans="2:21" ht="15" hidden="1" customHeight="1" x14ac:dyDescent="0.25">
      <c r="B2577" s="799" t="s">
        <v>3116</v>
      </c>
      <c r="C2577" s="911" t="s">
        <v>3556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</row>
    <row r="2578" spans="2:21" ht="15" hidden="1" customHeight="1" x14ac:dyDescent="0.25">
      <c r="B2578" s="799" t="s">
        <v>3115</v>
      </c>
      <c r="C2578" s="911" t="s">
        <v>3556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</row>
    <row r="2579" spans="2:21" ht="15" hidden="1" customHeight="1" x14ac:dyDescent="0.25">
      <c r="B2579" s="799" t="s">
        <v>3114</v>
      </c>
      <c r="C2579" s="911" t="s">
        <v>3556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</row>
    <row r="2580" spans="2:21" ht="15" hidden="1" customHeight="1" x14ac:dyDescent="0.25">
      <c r="B2580" s="799" t="s">
        <v>3113</v>
      </c>
      <c r="C2580" s="911" t="s">
        <v>3556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</row>
    <row r="2581" spans="2:21" ht="15" hidden="1" customHeight="1" x14ac:dyDescent="0.25">
      <c r="B2581" s="799" t="s">
        <v>3112</v>
      </c>
      <c r="C2581" s="911" t="s">
        <v>3556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</row>
    <row r="2582" spans="2:21" ht="15" hidden="1" customHeight="1" x14ac:dyDescent="0.25">
      <c r="B2582" s="799" t="s">
        <v>3111</v>
      </c>
      <c r="C2582" s="911" t="s">
        <v>3556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</row>
    <row r="2583" spans="2:21" ht="15" hidden="1" customHeight="1" x14ac:dyDescent="0.25">
      <c r="B2583" s="799" t="s">
        <v>3110</v>
      </c>
      <c r="C2583" s="911" t="s">
        <v>3556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</row>
    <row r="2584" spans="2:21" ht="15" hidden="1" customHeight="1" x14ac:dyDescent="0.25">
      <c r="B2584" s="799" t="s">
        <v>3109</v>
      </c>
      <c r="C2584" s="911" t="s">
        <v>3556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</row>
    <row r="2585" spans="2:21" ht="15" hidden="1" customHeight="1" x14ac:dyDescent="0.25">
      <c r="B2585" s="799" t="s">
        <v>3108</v>
      </c>
      <c r="C2585" s="911" t="s">
        <v>3556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</row>
    <row r="2586" spans="2:21" ht="15" hidden="1" customHeight="1" x14ac:dyDescent="0.25">
      <c r="B2586" s="799" t="s">
        <v>3107</v>
      </c>
      <c r="C2586" s="911" t="s">
        <v>3556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</row>
    <row r="2587" spans="2:21" ht="15" hidden="1" customHeight="1" x14ac:dyDescent="0.25">
      <c r="B2587" s="799" t="s">
        <v>3106</v>
      </c>
      <c r="C2587" s="911" t="s">
        <v>3556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</row>
    <row r="2588" spans="2:21" ht="15" hidden="1" customHeight="1" x14ac:dyDescent="0.25">
      <c r="B2588" s="799" t="s">
        <v>3105</v>
      </c>
      <c r="C2588" s="911" t="s">
        <v>3556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</row>
    <row r="2589" spans="2:21" ht="15" hidden="1" customHeight="1" x14ac:dyDescent="0.25">
      <c r="B2589" s="799" t="s">
        <v>3104</v>
      </c>
      <c r="C2589" s="911" t="s">
        <v>3556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9">
        <v>60</v>
      </c>
      <c r="U2589" s="11">
        <f>T2589*0.955</f>
        <v>57.3</v>
      </c>
    </row>
    <row r="2590" spans="2:21" ht="15" hidden="1" customHeight="1" x14ac:dyDescent="0.25">
      <c r="B2590" s="799" t="s">
        <v>3104</v>
      </c>
      <c r="C2590" s="911" t="s">
        <v>3556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9">
        <v>4.55</v>
      </c>
      <c r="U2590" s="11">
        <f>T2590*0.955</f>
        <v>4.3452500000000001</v>
      </c>
    </row>
    <row r="2591" spans="2:21" ht="15" hidden="1" customHeight="1" x14ac:dyDescent="0.25">
      <c r="B2591" s="799" t="s">
        <v>3103</v>
      </c>
      <c r="C2591" s="911" t="s">
        <v>3556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</row>
    <row r="2592" spans="2:21" ht="15" hidden="1" customHeight="1" x14ac:dyDescent="0.25">
      <c r="B2592" s="799" t="s">
        <v>3102</v>
      </c>
      <c r="C2592" s="911" t="s">
        <v>3556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</row>
    <row r="2593" spans="2:19" ht="15" hidden="1" customHeight="1" x14ac:dyDescent="0.25">
      <c r="B2593" s="799" t="s">
        <v>3101</v>
      </c>
      <c r="C2593" s="911" t="s">
        <v>3556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</row>
    <row r="2594" spans="2:19" ht="15" hidden="1" customHeight="1" x14ac:dyDescent="0.25">
      <c r="B2594" s="799" t="s">
        <v>3100</v>
      </c>
      <c r="C2594" s="911" t="s">
        <v>3556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</row>
    <row r="2595" spans="2:19" ht="15" hidden="1" customHeight="1" x14ac:dyDescent="0.25">
      <c r="B2595" s="799" t="s">
        <v>3098</v>
      </c>
      <c r="C2595" s="911" t="s">
        <v>3556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</row>
    <row r="2596" spans="2:19" ht="15" hidden="1" customHeight="1" x14ac:dyDescent="0.25">
      <c r="B2596" s="799" t="s">
        <v>3098</v>
      </c>
      <c r="C2596" s="911" t="s">
        <v>3556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</row>
    <row r="2597" spans="2:19" ht="15" hidden="1" customHeight="1" x14ac:dyDescent="0.25">
      <c r="B2597" s="799" t="s">
        <v>3099</v>
      </c>
      <c r="C2597" s="911" t="s">
        <v>3556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</row>
    <row r="2598" spans="2:19" ht="15" hidden="1" customHeight="1" x14ac:dyDescent="0.25">
      <c r="B2598" s="799" t="s">
        <v>3097</v>
      </c>
      <c r="C2598" s="911" t="s">
        <v>3556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</row>
    <row r="2599" spans="2:19" ht="15" hidden="1" customHeight="1" x14ac:dyDescent="0.25">
      <c r="B2599" s="799" t="s">
        <v>3096</v>
      </c>
      <c r="C2599" s="911" t="s">
        <v>3556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</row>
    <row r="2600" spans="2:19" ht="15" hidden="1" customHeight="1" x14ac:dyDescent="0.25">
      <c r="B2600" s="799" t="s">
        <v>3095</v>
      </c>
      <c r="C2600" s="911" t="s">
        <v>3556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</row>
    <row r="2601" spans="2:19" ht="15" hidden="1" customHeight="1" x14ac:dyDescent="0.25">
      <c r="B2601" s="799" t="s">
        <v>3094</v>
      </c>
      <c r="C2601" s="911" t="s">
        <v>3556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</row>
    <row r="2602" spans="2:19" ht="15" hidden="1" customHeight="1" x14ac:dyDescent="0.25">
      <c r="B2602" s="799" t="s">
        <v>3093</v>
      </c>
      <c r="C2602" s="911" t="s">
        <v>3556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</row>
    <row r="2603" spans="2:19" ht="15" hidden="1" customHeight="1" x14ac:dyDescent="0.25">
      <c r="B2603" s="799" t="s">
        <v>3092</v>
      </c>
      <c r="C2603" s="911" t="s">
        <v>3556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</row>
    <row r="2604" spans="2:19" ht="15" hidden="1" customHeight="1" x14ac:dyDescent="0.25">
      <c r="B2604" s="799" t="s">
        <v>3091</v>
      </c>
      <c r="C2604" s="911" t="s">
        <v>3556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</row>
    <row r="2605" spans="2:19" ht="15" hidden="1" customHeight="1" x14ac:dyDescent="0.25">
      <c r="B2605" s="799" t="s">
        <v>3090</v>
      </c>
      <c r="C2605" s="911" t="s">
        <v>3556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</row>
    <row r="2606" spans="2:19" ht="15" hidden="1" customHeight="1" x14ac:dyDescent="0.25">
      <c r="B2606" s="799" t="s">
        <v>3089</v>
      </c>
      <c r="C2606" s="911" t="s">
        <v>3556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</row>
    <row r="2607" spans="2:19" ht="15" hidden="1" customHeight="1" x14ac:dyDescent="0.25">
      <c r="B2607" s="799" t="s">
        <v>3088</v>
      </c>
      <c r="C2607" s="911" t="s">
        <v>3556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</row>
    <row r="2608" spans="2:19" ht="15" hidden="1" customHeight="1" x14ac:dyDescent="0.25">
      <c r="B2608" s="799" t="s">
        <v>3166</v>
      </c>
      <c r="C2608" s="911" t="s">
        <v>3556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</row>
    <row r="2609" spans="2:19" ht="15" hidden="1" customHeight="1" x14ac:dyDescent="0.25">
      <c r="B2609" s="799" t="s">
        <v>3165</v>
      </c>
      <c r="C2609" s="911" t="s">
        <v>3556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</row>
    <row r="2610" spans="2:19" ht="15" hidden="1" customHeight="1" x14ac:dyDescent="0.25">
      <c r="B2610" s="799" t="s">
        <v>3164</v>
      </c>
      <c r="C2610" s="911" t="s">
        <v>3556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</row>
    <row r="2611" spans="2:19" ht="15" hidden="1" customHeight="1" x14ac:dyDescent="0.25">
      <c r="B2611" s="799" t="s">
        <v>3163</v>
      </c>
      <c r="C2611" s="911" t="s">
        <v>3556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</row>
    <row r="2612" spans="2:19" ht="15" hidden="1" customHeight="1" x14ac:dyDescent="0.25">
      <c r="B2612" s="799" t="s">
        <v>3162</v>
      </c>
      <c r="C2612" s="911" t="s">
        <v>3556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</row>
    <row r="2613" spans="2:19" ht="15" hidden="1" customHeight="1" x14ac:dyDescent="0.25">
      <c r="B2613" s="799" t="s">
        <v>3161</v>
      </c>
      <c r="C2613" s="911" t="s">
        <v>3556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</row>
    <row r="2614" spans="2:19" ht="15" hidden="1" customHeight="1" x14ac:dyDescent="0.25">
      <c r="B2614" s="799" t="s">
        <v>3160</v>
      </c>
      <c r="C2614" s="911" t="s">
        <v>3556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</row>
    <row r="2615" spans="2:19" ht="15" hidden="1" customHeight="1" x14ac:dyDescent="0.25">
      <c r="B2615" s="799" t="s">
        <v>3159</v>
      </c>
      <c r="C2615" s="911" t="s">
        <v>3556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</row>
    <row r="2616" spans="2:19" ht="15" hidden="1" customHeight="1" x14ac:dyDescent="0.25">
      <c r="B2616" s="799" t="s">
        <v>3158</v>
      </c>
      <c r="C2616" s="911" t="s">
        <v>3556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</row>
    <row r="2617" spans="2:19" ht="15" hidden="1" customHeight="1" x14ac:dyDescent="0.25">
      <c r="B2617" s="799" t="s">
        <v>3157</v>
      </c>
      <c r="C2617" s="911" t="s">
        <v>3556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</row>
    <row r="2618" spans="2:19" ht="15" hidden="1" customHeight="1" x14ac:dyDescent="0.25">
      <c r="B2618" s="799" t="s">
        <v>3156</v>
      </c>
      <c r="C2618" s="911" t="s">
        <v>3556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</row>
    <row r="2619" spans="2:19" ht="15" hidden="1" customHeight="1" x14ac:dyDescent="0.25">
      <c r="B2619" s="799" t="s">
        <v>3155</v>
      </c>
      <c r="C2619" s="911" t="s">
        <v>3556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</row>
    <row r="2620" spans="2:19" ht="15" hidden="1" customHeight="1" x14ac:dyDescent="0.25">
      <c r="B2620" s="799" t="s">
        <v>3154</v>
      </c>
      <c r="C2620" s="911" t="s">
        <v>3556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</row>
    <row r="2621" spans="2:19" ht="15" hidden="1" customHeight="1" x14ac:dyDescent="0.25">
      <c r="B2621" s="799" t="s">
        <v>3153</v>
      </c>
      <c r="C2621" s="911" t="s">
        <v>3556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</row>
    <row r="2622" spans="2:19" ht="15" hidden="1" customHeight="1" x14ac:dyDescent="0.25">
      <c r="B2622" s="799" t="s">
        <v>3152</v>
      </c>
      <c r="C2622" s="911" t="s">
        <v>3556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</row>
    <row r="2623" spans="2:19" ht="15" hidden="1" customHeight="1" x14ac:dyDescent="0.25">
      <c r="B2623" s="799" t="s">
        <v>3151</v>
      </c>
      <c r="C2623" s="911" t="s">
        <v>3556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</row>
    <row r="2624" spans="2:19" ht="15" hidden="1" customHeight="1" x14ac:dyDescent="0.25">
      <c r="B2624" s="799" t="s">
        <v>3150</v>
      </c>
      <c r="C2624" s="911" t="s">
        <v>3556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</row>
    <row r="2625" spans="2:19" ht="15" hidden="1" customHeight="1" x14ac:dyDescent="0.25">
      <c r="B2625" s="799" t="s">
        <v>3149</v>
      </c>
      <c r="C2625" s="911" t="s">
        <v>3556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</row>
    <row r="2626" spans="2:19" ht="15" hidden="1" customHeight="1" x14ac:dyDescent="0.25">
      <c r="B2626" s="799" t="s">
        <v>3148</v>
      </c>
      <c r="C2626" s="911" t="s">
        <v>3556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</row>
    <row r="2627" spans="2:19" ht="15" hidden="1" customHeight="1" x14ac:dyDescent="0.25">
      <c r="B2627" s="799" t="s">
        <v>3147</v>
      </c>
      <c r="C2627" s="911" t="s">
        <v>3556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</row>
    <row r="2628" spans="2:19" ht="15" hidden="1" customHeight="1" x14ac:dyDescent="0.25">
      <c r="B2628" s="799" t="s">
        <v>3146</v>
      </c>
      <c r="C2628" s="911" t="s">
        <v>3556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</row>
    <row r="2629" spans="2:19" ht="15" hidden="1" customHeight="1" x14ac:dyDescent="0.25">
      <c r="B2629" s="799" t="s">
        <v>3145</v>
      </c>
      <c r="C2629" s="911" t="s">
        <v>3556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</row>
    <row r="2630" spans="2:19" ht="15" hidden="1" customHeight="1" x14ac:dyDescent="0.25">
      <c r="B2630" s="799" t="s">
        <v>3144</v>
      </c>
      <c r="C2630" s="911" t="s">
        <v>3556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</row>
    <row r="2631" spans="2:19" ht="15" hidden="1" customHeight="1" x14ac:dyDescent="0.25">
      <c r="B2631" s="799" t="s">
        <v>3143</v>
      </c>
      <c r="C2631" s="911" t="s">
        <v>3556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</row>
    <row r="2632" spans="2:19" ht="15" hidden="1" customHeight="1" x14ac:dyDescent="0.25">
      <c r="B2632" s="799" t="s">
        <v>3142</v>
      </c>
      <c r="C2632" s="911" t="s">
        <v>3556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</row>
    <row r="2633" spans="2:19" ht="15" hidden="1" customHeight="1" x14ac:dyDescent="0.25">
      <c r="B2633" s="799" t="s">
        <v>3141</v>
      </c>
      <c r="C2633" s="911" t="s">
        <v>3556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</row>
    <row r="2634" spans="2:19" ht="15" hidden="1" customHeight="1" x14ac:dyDescent="0.25">
      <c r="B2634" s="799" t="s">
        <v>3140</v>
      </c>
      <c r="C2634" s="911" t="s">
        <v>3556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</row>
    <row r="2635" spans="2:19" ht="15" hidden="1" customHeight="1" x14ac:dyDescent="0.25">
      <c r="B2635" s="799" t="s">
        <v>3139</v>
      </c>
      <c r="C2635" s="911" t="s">
        <v>3556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</row>
    <row r="2636" spans="2:19" ht="15" hidden="1" customHeight="1" x14ac:dyDescent="0.25">
      <c r="B2636" s="799" t="s">
        <v>3138</v>
      </c>
      <c r="C2636" s="911" t="s">
        <v>3556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</row>
    <row r="2637" spans="2:19" ht="15" hidden="1" customHeight="1" x14ac:dyDescent="0.25">
      <c r="B2637" s="799" t="s">
        <v>3137</v>
      </c>
      <c r="C2637" s="911" t="s">
        <v>3556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</row>
    <row r="2638" spans="2:19" ht="15" hidden="1" customHeight="1" x14ac:dyDescent="0.25">
      <c r="B2638" s="799" t="s">
        <v>3136</v>
      </c>
      <c r="C2638" s="911" t="s">
        <v>3556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</row>
    <row r="2639" spans="2:19" ht="15" hidden="1" customHeight="1" x14ac:dyDescent="0.25">
      <c r="B2639" s="799" t="s">
        <v>3135</v>
      </c>
      <c r="C2639" s="911" t="s">
        <v>3556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</row>
    <row r="2640" spans="2:19" ht="15" hidden="1" customHeight="1" x14ac:dyDescent="0.25">
      <c r="B2640" s="799" t="s">
        <v>3134</v>
      </c>
      <c r="C2640" s="911" t="s">
        <v>3556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</row>
    <row r="2641" spans="2:19" ht="15" hidden="1" customHeight="1" x14ac:dyDescent="0.25">
      <c r="B2641" s="799" t="s">
        <v>3133</v>
      </c>
      <c r="C2641" s="911" t="s">
        <v>3556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</row>
    <row r="2642" spans="2:19" ht="15" hidden="1" customHeight="1" x14ac:dyDescent="0.25">
      <c r="B2642" s="799" t="s">
        <v>3132</v>
      </c>
      <c r="C2642" s="911" t="s">
        <v>3556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</row>
    <row r="2643" spans="2:19" ht="15" hidden="1" customHeight="1" x14ac:dyDescent="0.25">
      <c r="B2643" s="799" t="s">
        <v>3131</v>
      </c>
      <c r="C2643" s="911" t="s">
        <v>3556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</row>
    <row r="2644" spans="2:19" ht="15" hidden="1" customHeight="1" x14ac:dyDescent="0.25">
      <c r="B2644" s="799" t="s">
        <v>3130</v>
      </c>
      <c r="C2644" s="911" t="s">
        <v>3556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</row>
    <row r="2645" spans="2:19" ht="15" hidden="1" customHeight="1" x14ac:dyDescent="0.25">
      <c r="B2645" s="800" t="s">
        <v>3181</v>
      </c>
      <c r="C2645" s="911" t="s">
        <v>3556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</row>
    <row r="2646" spans="2:19" ht="15" hidden="1" customHeight="1" x14ac:dyDescent="0.25">
      <c r="B2646" s="800" t="s">
        <v>3180</v>
      </c>
      <c r="C2646" s="911" t="s">
        <v>3556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</row>
    <row r="2647" spans="2:19" ht="15" hidden="1" customHeight="1" x14ac:dyDescent="0.25">
      <c r="B2647" s="800" t="s">
        <v>3179</v>
      </c>
      <c r="C2647" s="911" t="s">
        <v>3556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</row>
    <row r="2648" spans="2:19" ht="15" hidden="1" customHeight="1" x14ac:dyDescent="0.25">
      <c r="B2648" s="801" t="s">
        <v>3187</v>
      </c>
      <c r="C2648" s="911" t="s">
        <v>3556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</row>
    <row r="2649" spans="2:19" ht="15" hidden="1" customHeight="1" x14ac:dyDescent="0.25">
      <c r="B2649" s="801" t="s">
        <v>3186</v>
      </c>
      <c r="C2649" s="911" t="s">
        <v>3556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</row>
    <row r="2650" spans="2:19" ht="15" hidden="1" customHeight="1" x14ac:dyDescent="0.25">
      <c r="B2650" s="801" t="s">
        <v>3185</v>
      </c>
      <c r="C2650" s="911" t="s">
        <v>3556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</row>
    <row r="2651" spans="2:19" ht="15" hidden="1" customHeight="1" x14ac:dyDescent="0.25">
      <c r="B2651" s="802" t="s">
        <v>3208</v>
      </c>
      <c r="C2651" s="911" t="s">
        <v>3556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</row>
    <row r="2652" spans="2:19" ht="15" hidden="1" customHeight="1" x14ac:dyDescent="0.25">
      <c r="B2652" s="802" t="s">
        <v>3207</v>
      </c>
      <c r="C2652" s="911" t="s">
        <v>3556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</row>
    <row r="2653" spans="2:19" ht="15" hidden="1" customHeight="1" x14ac:dyDescent="0.25">
      <c r="B2653" s="802" t="s">
        <v>3206</v>
      </c>
      <c r="C2653" s="911" t="s">
        <v>3556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</row>
    <row r="2654" spans="2:19" ht="15" hidden="1" customHeight="1" x14ac:dyDescent="0.25">
      <c r="B2654" s="802" t="s">
        <v>3205</v>
      </c>
      <c r="C2654" s="911" t="s">
        <v>3556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</row>
    <row r="2655" spans="2:19" ht="15" hidden="1" customHeight="1" x14ac:dyDescent="0.25">
      <c r="B2655" s="802" t="s">
        <v>3204</v>
      </c>
      <c r="C2655" s="911" t="s">
        <v>3556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</row>
    <row r="2656" spans="2:19" ht="15" hidden="1" customHeight="1" x14ac:dyDescent="0.25">
      <c r="B2656" s="802" t="s">
        <v>3203</v>
      </c>
      <c r="C2656" s="911" t="s">
        <v>3556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</row>
    <row r="2657" spans="2:19" ht="15" hidden="1" customHeight="1" x14ac:dyDescent="0.25">
      <c r="B2657" s="802" t="s">
        <v>3202</v>
      </c>
      <c r="C2657" s="911" t="s">
        <v>3556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</row>
    <row r="2658" spans="2:19" ht="15" hidden="1" customHeight="1" x14ac:dyDescent="0.25">
      <c r="B2658" s="802" t="s">
        <v>3201</v>
      </c>
      <c r="C2658" s="911" t="s">
        <v>3556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</row>
    <row r="2659" spans="2:19" ht="15" hidden="1" customHeight="1" x14ac:dyDescent="0.25">
      <c r="B2659" s="802" t="s">
        <v>3200</v>
      </c>
      <c r="C2659" s="911" t="s">
        <v>3556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</row>
    <row r="2660" spans="2:19" ht="15" hidden="1" customHeight="1" x14ac:dyDescent="0.25">
      <c r="B2660" s="802" t="s">
        <v>3199</v>
      </c>
      <c r="C2660" s="911" t="s">
        <v>3556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</row>
    <row r="2661" spans="2:19" ht="15" hidden="1" customHeight="1" x14ac:dyDescent="0.25">
      <c r="B2661" s="802" t="s">
        <v>3198</v>
      </c>
      <c r="C2661" s="911" t="s">
        <v>3556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</row>
    <row r="2662" spans="2:19" ht="15" hidden="1" customHeight="1" x14ac:dyDescent="0.25">
      <c r="B2662" s="802" t="s">
        <v>3197</v>
      </c>
      <c r="C2662" s="911" t="s">
        <v>3556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</row>
    <row r="2663" spans="2:19" ht="15" hidden="1" customHeight="1" x14ac:dyDescent="0.25">
      <c r="B2663" s="802" t="s">
        <v>3196</v>
      </c>
      <c r="C2663" s="911" t="s">
        <v>3556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</row>
    <row r="2664" spans="2:19" ht="15" hidden="1" customHeight="1" x14ac:dyDescent="0.25">
      <c r="B2664" s="802" t="s">
        <v>3195</v>
      </c>
      <c r="C2664" s="911" t="s">
        <v>3556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</row>
    <row r="2665" spans="2:19" ht="15" hidden="1" customHeight="1" x14ac:dyDescent="0.25">
      <c r="B2665" s="802" t="s">
        <v>3194</v>
      </c>
      <c r="C2665" s="911" t="s">
        <v>3556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</row>
    <row r="2666" spans="2:19" ht="15" hidden="1" customHeight="1" x14ac:dyDescent="0.25">
      <c r="B2666" s="802" t="s">
        <v>3193</v>
      </c>
      <c r="C2666" s="911" t="s">
        <v>3556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</row>
    <row r="2667" spans="2:19" ht="15" hidden="1" customHeight="1" x14ac:dyDescent="0.25">
      <c r="B2667" s="802" t="s">
        <v>3192</v>
      </c>
      <c r="C2667" s="911" t="s">
        <v>3556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</row>
    <row r="2668" spans="2:19" ht="15" hidden="1" customHeight="1" x14ac:dyDescent="0.25">
      <c r="B2668" s="802" t="s">
        <v>3192</v>
      </c>
      <c r="C2668" s="911" t="s">
        <v>3556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</row>
    <row r="2669" spans="2:19" ht="15" hidden="1" customHeight="1" x14ac:dyDescent="0.25">
      <c r="B2669" s="802" t="s">
        <v>3191</v>
      </c>
      <c r="C2669" s="911" t="s">
        <v>3556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</row>
    <row r="2670" spans="2:19" ht="15" hidden="1" customHeight="1" x14ac:dyDescent="0.25">
      <c r="B2670" s="802" t="s">
        <v>3190</v>
      </c>
      <c r="C2670" s="911" t="s">
        <v>3556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</row>
    <row r="2671" spans="2:19" ht="15" hidden="1" customHeight="1" x14ac:dyDescent="0.25">
      <c r="B2671" s="802" t="s">
        <v>3189</v>
      </c>
      <c r="C2671" s="911" t="s">
        <v>3556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</row>
    <row r="2672" spans="2:19" ht="15" hidden="1" customHeight="1" x14ac:dyDescent="0.25">
      <c r="B2672" s="803" t="s">
        <v>3226</v>
      </c>
      <c r="C2672" s="911" t="s">
        <v>3556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</row>
    <row r="2673" spans="2:19" ht="15" hidden="1" customHeight="1" x14ac:dyDescent="0.25">
      <c r="B2673" s="803" t="s">
        <v>3225</v>
      </c>
      <c r="C2673" s="911" t="s">
        <v>3556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</row>
    <row r="2674" spans="2:19" ht="15" hidden="1" customHeight="1" x14ac:dyDescent="0.25">
      <c r="B2674" s="803" t="s">
        <v>3224</v>
      </c>
      <c r="C2674" s="911" t="s">
        <v>3556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</row>
    <row r="2675" spans="2:19" ht="15" hidden="1" customHeight="1" x14ac:dyDescent="0.25">
      <c r="B2675" s="803" t="s">
        <v>3223</v>
      </c>
      <c r="C2675" s="911" t="s">
        <v>3556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</row>
    <row r="2676" spans="2:19" ht="15" hidden="1" customHeight="1" x14ac:dyDescent="0.25">
      <c r="B2676" s="804" t="s">
        <v>3252</v>
      </c>
      <c r="C2676" s="911" t="s">
        <v>3556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</row>
    <row r="2677" spans="2:19" ht="15" hidden="1" customHeight="1" x14ac:dyDescent="0.25">
      <c r="B2677" s="804" t="s">
        <v>3251</v>
      </c>
      <c r="C2677" s="911" t="s">
        <v>3556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</row>
    <row r="2678" spans="2:19" ht="15" hidden="1" customHeight="1" x14ac:dyDescent="0.25">
      <c r="B2678" s="804" t="s">
        <v>3250</v>
      </c>
      <c r="C2678" s="911" t="s">
        <v>3556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</row>
    <row r="2679" spans="2:19" ht="15" hidden="1" customHeight="1" x14ac:dyDescent="0.25">
      <c r="B2679" s="804" t="s">
        <v>3249</v>
      </c>
      <c r="C2679" s="911" t="s">
        <v>3556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</row>
    <row r="2680" spans="2:19" ht="15" hidden="1" customHeight="1" x14ac:dyDescent="0.25">
      <c r="B2680" s="804" t="s">
        <v>3248</v>
      </c>
      <c r="C2680" s="911" t="s">
        <v>3556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</row>
    <row r="2681" spans="2:19" ht="15" hidden="1" customHeight="1" x14ac:dyDescent="0.25">
      <c r="B2681" s="804" t="s">
        <v>3247</v>
      </c>
      <c r="C2681" s="911" t="s">
        <v>3556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</row>
    <row r="2682" spans="2:19" ht="15" hidden="1" customHeight="1" x14ac:dyDescent="0.25">
      <c r="B2682" s="804" t="s">
        <v>3246</v>
      </c>
      <c r="C2682" s="911" t="s">
        <v>3556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</row>
    <row r="2683" spans="2:19" ht="15" hidden="1" customHeight="1" x14ac:dyDescent="0.25">
      <c r="B2683" s="804" t="s">
        <v>3245</v>
      </c>
      <c r="C2683" s="911" t="s">
        <v>3556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</row>
    <row r="2684" spans="2:19" ht="15" hidden="1" customHeight="1" x14ac:dyDescent="0.25">
      <c r="B2684" s="804" t="s">
        <v>3244</v>
      </c>
      <c r="C2684" s="911" t="s">
        <v>3556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</row>
    <row r="2685" spans="2:19" ht="15" hidden="1" customHeight="1" x14ac:dyDescent="0.25">
      <c r="B2685" s="804" t="s">
        <v>3243</v>
      </c>
      <c r="C2685" s="911" t="s">
        <v>3556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</row>
    <row r="2686" spans="2:19" ht="15" hidden="1" customHeight="1" x14ac:dyDescent="0.25">
      <c r="B2686" s="805" t="s">
        <v>3267</v>
      </c>
      <c r="C2686" s="911" t="s">
        <v>3556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</row>
    <row r="2687" spans="2:19" ht="15" hidden="1" customHeight="1" x14ac:dyDescent="0.25">
      <c r="B2687" s="805" t="s">
        <v>3266</v>
      </c>
      <c r="C2687" s="911" t="s">
        <v>3556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</row>
    <row r="2688" spans="2:19" ht="15" hidden="1" customHeight="1" x14ac:dyDescent="0.25">
      <c r="B2688" s="805" t="s">
        <v>3265</v>
      </c>
      <c r="C2688" s="911" t="s">
        <v>3556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</row>
    <row r="2689" spans="2:21" ht="15" hidden="1" customHeight="1" x14ac:dyDescent="0.25">
      <c r="B2689" s="805" t="s">
        <v>3264</v>
      </c>
      <c r="C2689" s="911" t="s">
        <v>3556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</row>
    <row r="2690" spans="2:21" ht="15" hidden="1" customHeight="1" x14ac:dyDescent="0.25">
      <c r="B2690" s="805" t="s">
        <v>3263</v>
      </c>
      <c r="C2690" s="911" t="s">
        <v>3556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</row>
    <row r="2691" spans="2:21" ht="15" hidden="1" customHeight="1" x14ac:dyDescent="0.25">
      <c r="B2691" s="805" t="s">
        <v>3262</v>
      </c>
      <c r="C2691" s="911" t="s">
        <v>3556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</row>
    <row r="2692" spans="2:21" ht="15" hidden="1" customHeight="1" x14ac:dyDescent="0.25">
      <c r="B2692" s="805" t="s">
        <v>3261</v>
      </c>
      <c r="C2692" s="911" t="s">
        <v>3556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</row>
    <row r="2693" spans="2:21" ht="15" hidden="1" customHeight="1" x14ac:dyDescent="0.25">
      <c r="B2693" s="805" t="s">
        <v>3260</v>
      </c>
      <c r="C2693" s="911" t="s">
        <v>3556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</row>
    <row r="2694" spans="2:21" ht="15" hidden="1" customHeight="1" x14ac:dyDescent="0.25">
      <c r="B2694" s="805" t="s">
        <v>3259</v>
      </c>
      <c r="C2694" s="911" t="s">
        <v>3556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</row>
    <row r="2695" spans="2:21" ht="15" hidden="1" customHeight="1" x14ac:dyDescent="0.25">
      <c r="B2695" s="805" t="s">
        <v>3258</v>
      </c>
      <c r="C2695" s="911" t="s">
        <v>3556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9">
        <v>39.5</v>
      </c>
      <c r="U2695" s="11">
        <f t="shared" ref="U2695:U2696" si="44">T2695*0.955</f>
        <v>37.722499999999997</v>
      </c>
    </row>
    <row r="2696" spans="2:21" ht="15" hidden="1" customHeight="1" x14ac:dyDescent="0.25">
      <c r="B2696" s="805" t="s">
        <v>3258</v>
      </c>
      <c r="C2696" s="911" t="s">
        <v>3556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9">
        <v>6.58</v>
      </c>
      <c r="U2696" s="11">
        <f t="shared" si="44"/>
        <v>6.2839</v>
      </c>
    </row>
    <row r="2697" spans="2:21" ht="15" hidden="1" customHeight="1" x14ac:dyDescent="0.25">
      <c r="B2697" s="805" t="s">
        <v>3257</v>
      </c>
      <c r="C2697" s="911" t="s">
        <v>3556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</row>
    <row r="2698" spans="2:21" ht="15" hidden="1" customHeight="1" x14ac:dyDescent="0.25">
      <c r="B2698" s="805" t="s">
        <v>3256</v>
      </c>
      <c r="C2698" s="911" t="s">
        <v>3556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</row>
    <row r="2699" spans="2:21" ht="15" hidden="1" customHeight="1" x14ac:dyDescent="0.25">
      <c r="B2699" s="806" t="s">
        <v>3277</v>
      </c>
      <c r="C2699" s="911" t="s">
        <v>3556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</row>
    <row r="2700" spans="2:21" ht="15" hidden="1" customHeight="1" x14ac:dyDescent="0.25">
      <c r="B2700" s="806" t="s">
        <v>3276</v>
      </c>
      <c r="C2700" s="911" t="s">
        <v>3556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</row>
    <row r="2701" spans="2:21" ht="15" hidden="1" customHeight="1" x14ac:dyDescent="0.25">
      <c r="B2701" s="806" t="s">
        <v>3275</v>
      </c>
      <c r="C2701" s="911" t="s">
        <v>3556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</row>
    <row r="2702" spans="2:21" ht="15" hidden="1" customHeight="1" x14ac:dyDescent="0.25">
      <c r="B2702" s="806" t="s">
        <v>3274</v>
      </c>
      <c r="C2702" s="911" t="s">
        <v>3556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</row>
    <row r="2703" spans="2:21" ht="15" hidden="1" customHeight="1" x14ac:dyDescent="0.25">
      <c r="B2703" s="806" t="s">
        <v>3273</v>
      </c>
      <c r="C2703" s="911" t="s">
        <v>3556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</row>
    <row r="2704" spans="2:21" ht="15" hidden="1" customHeight="1" x14ac:dyDescent="0.25">
      <c r="B2704" s="806" t="s">
        <v>3272</v>
      </c>
      <c r="C2704" s="911" t="s">
        <v>3556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</row>
    <row r="2705" spans="2:21" ht="15" hidden="1" customHeight="1" x14ac:dyDescent="0.25">
      <c r="B2705" s="807" t="s">
        <v>3326</v>
      </c>
      <c r="C2705" s="911" t="s">
        <v>3556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9">
        <v>40</v>
      </c>
      <c r="U2705" s="11">
        <f t="shared" ref="U2705" si="45">T2705*0.955</f>
        <v>38.199999999999996</v>
      </c>
    </row>
    <row r="2706" spans="2:21" ht="15" hidden="1" customHeight="1" x14ac:dyDescent="0.25">
      <c r="B2706" s="807" t="s">
        <v>3326</v>
      </c>
      <c r="C2706" s="911" t="s">
        <v>3556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9">
        <v>9.6199999999999992</v>
      </c>
      <c r="U2706" s="11">
        <f t="shared" ref="U2706" si="46">T2706*0.955</f>
        <v>9.1870999999999992</v>
      </c>
    </row>
    <row r="2707" spans="2:21" ht="15" hidden="1" customHeight="1" x14ac:dyDescent="0.25">
      <c r="B2707" s="807" t="s">
        <v>3325</v>
      </c>
      <c r="C2707" s="911" t="s">
        <v>3556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</row>
    <row r="2708" spans="2:21" ht="15" hidden="1" customHeight="1" x14ac:dyDescent="0.25">
      <c r="B2708" s="807" t="s">
        <v>3324</v>
      </c>
      <c r="C2708" s="911" t="s">
        <v>3556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9">
        <v>10.39</v>
      </c>
      <c r="U2708" s="11">
        <f t="shared" ref="U2708:U2710" si="47">T2708*0.955</f>
        <v>9.9224499999999995</v>
      </c>
    </row>
    <row r="2709" spans="2:21" ht="15" hidden="1" customHeight="1" x14ac:dyDescent="0.25">
      <c r="B2709" s="807" t="s">
        <v>3324</v>
      </c>
      <c r="C2709" s="911" t="s">
        <v>3556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9">
        <v>1.1399999999999999</v>
      </c>
      <c r="U2709" s="11">
        <f t="shared" ref="U2709" si="48">T2709*0.955</f>
        <v>1.0886999999999998</v>
      </c>
    </row>
    <row r="2710" spans="2:21" ht="15" hidden="1" customHeight="1" x14ac:dyDescent="0.25">
      <c r="B2710" s="807" t="s">
        <v>3324</v>
      </c>
      <c r="C2710" s="911" t="s">
        <v>3556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9">
        <v>40</v>
      </c>
      <c r="U2710" s="11">
        <f t="shared" si="47"/>
        <v>38.199999999999996</v>
      </c>
    </row>
    <row r="2711" spans="2:21" ht="15" hidden="1" customHeight="1" x14ac:dyDescent="0.25">
      <c r="B2711" s="807" t="s">
        <v>3323</v>
      </c>
      <c r="C2711" s="911" t="s">
        <v>3556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</row>
    <row r="2712" spans="2:21" ht="15" hidden="1" customHeight="1" x14ac:dyDescent="0.25">
      <c r="B2712" s="807" t="s">
        <v>3322</v>
      </c>
      <c r="C2712" s="911" t="s">
        <v>3556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</row>
    <row r="2713" spans="2:21" ht="15" hidden="1" customHeight="1" x14ac:dyDescent="0.25">
      <c r="B2713" s="807" t="s">
        <v>3321</v>
      </c>
      <c r="C2713" s="911" t="s">
        <v>3556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</row>
    <row r="2714" spans="2:21" ht="15" hidden="1" customHeight="1" x14ac:dyDescent="0.25">
      <c r="B2714" s="807" t="s">
        <v>3320</v>
      </c>
      <c r="C2714" s="911" t="s">
        <v>3556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</row>
    <row r="2715" spans="2:21" ht="15" hidden="1" customHeight="1" x14ac:dyDescent="0.25">
      <c r="B2715" s="807" t="s">
        <v>3319</v>
      </c>
      <c r="C2715" s="911" t="s">
        <v>3556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</row>
    <row r="2716" spans="2:21" ht="15" hidden="1" customHeight="1" x14ac:dyDescent="0.25">
      <c r="B2716" s="807" t="s">
        <v>3318</v>
      </c>
      <c r="C2716" s="911" t="s">
        <v>3556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</row>
    <row r="2717" spans="2:21" ht="15" hidden="1" customHeight="1" x14ac:dyDescent="0.25">
      <c r="B2717" s="807" t="s">
        <v>3317</v>
      </c>
      <c r="C2717" s="911" t="s">
        <v>3556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</row>
    <row r="2718" spans="2:21" ht="15" hidden="1" customHeight="1" x14ac:dyDescent="0.25">
      <c r="B2718" s="807" t="s">
        <v>3316</v>
      </c>
      <c r="C2718" s="911" t="s">
        <v>3556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</row>
    <row r="2719" spans="2:21" ht="15" hidden="1" customHeight="1" x14ac:dyDescent="0.25">
      <c r="B2719" s="807" t="s">
        <v>3315</v>
      </c>
      <c r="C2719" s="911" t="s">
        <v>3556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</row>
    <row r="2720" spans="2:21" ht="15" hidden="1" customHeight="1" x14ac:dyDescent="0.25">
      <c r="B2720" s="807" t="s">
        <v>3314</v>
      </c>
      <c r="C2720" s="911" t="s">
        <v>3556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</row>
    <row r="2721" spans="2:19" ht="15" hidden="1" customHeight="1" x14ac:dyDescent="0.25">
      <c r="B2721" s="807" t="s">
        <v>3313</v>
      </c>
      <c r="C2721" s="911" t="s">
        <v>3556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</row>
    <row r="2722" spans="2:19" ht="15" hidden="1" customHeight="1" x14ac:dyDescent="0.25">
      <c r="B2722" s="807" t="s">
        <v>3312</v>
      </c>
      <c r="C2722" s="911" t="s">
        <v>3556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</row>
    <row r="2723" spans="2:19" ht="15" hidden="1" customHeight="1" x14ac:dyDescent="0.25">
      <c r="B2723" s="807" t="s">
        <v>3311</v>
      </c>
      <c r="C2723" s="911" t="s">
        <v>3556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</row>
    <row r="2724" spans="2:19" ht="15" hidden="1" customHeight="1" x14ac:dyDescent="0.25">
      <c r="B2724" s="807" t="s">
        <v>3310</v>
      </c>
      <c r="C2724" s="911" t="s">
        <v>3556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</row>
    <row r="2725" spans="2:19" ht="15" hidden="1" customHeight="1" x14ac:dyDescent="0.25">
      <c r="B2725" s="807" t="s">
        <v>3309</v>
      </c>
      <c r="C2725" s="911" t="s">
        <v>3556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</row>
    <row r="2726" spans="2:19" ht="15" hidden="1" customHeight="1" x14ac:dyDescent="0.25">
      <c r="B2726" s="807" t="s">
        <v>3309</v>
      </c>
      <c r="C2726" s="911" t="s">
        <v>3556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</row>
    <row r="2727" spans="2:19" ht="15" hidden="1" customHeight="1" x14ac:dyDescent="0.25">
      <c r="B2727" s="807" t="s">
        <v>3308</v>
      </c>
      <c r="C2727" s="911" t="s">
        <v>3556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</row>
    <row r="2728" spans="2:19" ht="15" hidden="1" customHeight="1" x14ac:dyDescent="0.25">
      <c r="B2728" s="807" t="s">
        <v>3307</v>
      </c>
      <c r="C2728" s="911" t="s">
        <v>3556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</row>
    <row r="2729" spans="2:19" ht="15" hidden="1" customHeight="1" x14ac:dyDescent="0.25">
      <c r="B2729" s="807" t="s">
        <v>3306</v>
      </c>
      <c r="C2729" s="911" t="s">
        <v>3556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</row>
    <row r="2730" spans="2:19" ht="15" hidden="1" customHeight="1" x14ac:dyDescent="0.25">
      <c r="B2730" s="807" t="s">
        <v>3305</v>
      </c>
      <c r="C2730" s="911" t="s">
        <v>3556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</row>
    <row r="2731" spans="2:19" ht="15" hidden="1" customHeight="1" x14ac:dyDescent="0.25">
      <c r="B2731" s="807" t="s">
        <v>3303</v>
      </c>
      <c r="C2731" s="911" t="s">
        <v>3556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</row>
    <row r="2732" spans="2:19" ht="15" hidden="1" customHeight="1" x14ac:dyDescent="0.25">
      <c r="B2732" s="807" t="s">
        <v>3303</v>
      </c>
      <c r="C2732" s="911" t="s">
        <v>3556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</row>
    <row r="2733" spans="2:19" ht="15" hidden="1" customHeight="1" x14ac:dyDescent="0.25">
      <c r="B2733" s="807" t="s">
        <v>3304</v>
      </c>
      <c r="C2733" s="911" t="s">
        <v>3556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</row>
    <row r="2734" spans="2:19" ht="15" hidden="1" customHeight="1" x14ac:dyDescent="0.25">
      <c r="B2734" s="807" t="s">
        <v>3302</v>
      </c>
      <c r="C2734" s="911" t="s">
        <v>3556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</row>
    <row r="2735" spans="2:19" ht="15" hidden="1" customHeight="1" x14ac:dyDescent="0.25">
      <c r="B2735" s="807" t="s">
        <v>3301</v>
      </c>
      <c r="C2735" s="911" t="s">
        <v>3556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</row>
    <row r="2736" spans="2:19" ht="15" hidden="1" customHeight="1" x14ac:dyDescent="0.25">
      <c r="B2736" s="807" t="s">
        <v>3300</v>
      </c>
      <c r="C2736" s="911" t="s">
        <v>3556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</row>
    <row r="2737" spans="2:21" ht="15" hidden="1" customHeight="1" x14ac:dyDescent="0.25">
      <c r="B2737" s="807" t="s">
        <v>3299</v>
      </c>
      <c r="C2737" s="911" t="s">
        <v>3556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</row>
    <row r="2738" spans="2:21" ht="15" hidden="1" customHeight="1" x14ac:dyDescent="0.25">
      <c r="B2738" s="807" t="s">
        <v>3298</v>
      </c>
      <c r="C2738" s="911" t="s">
        <v>3556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</row>
    <row r="2739" spans="2:21" ht="15" hidden="1" customHeight="1" x14ac:dyDescent="0.25">
      <c r="B2739" s="807" t="s">
        <v>3297</v>
      </c>
      <c r="C2739" s="911" t="s">
        <v>3556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</row>
    <row r="2740" spans="2:21" ht="15" hidden="1" customHeight="1" x14ac:dyDescent="0.25">
      <c r="B2740" s="807" t="s">
        <v>3296</v>
      </c>
      <c r="C2740" s="911" t="s">
        <v>3556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</row>
    <row r="2741" spans="2:21" ht="15" hidden="1" customHeight="1" x14ac:dyDescent="0.25">
      <c r="B2741" s="807" t="s">
        <v>3295</v>
      </c>
      <c r="C2741" s="911" t="s">
        <v>3556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1260" t="s">
        <v>4367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</row>
    <row r="2742" spans="2:21" ht="15" hidden="1" customHeight="1" x14ac:dyDescent="0.25">
      <c r="B2742" s="807" t="s">
        <v>3294</v>
      </c>
      <c r="C2742" s="911" t="s">
        <v>3556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</row>
    <row r="2743" spans="2:21" ht="15" hidden="1" customHeight="1" x14ac:dyDescent="0.25">
      <c r="B2743" s="807" t="s">
        <v>3293</v>
      </c>
      <c r="C2743" s="911" t="s">
        <v>3556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</row>
    <row r="2744" spans="2:21" ht="15" hidden="1" customHeight="1" x14ac:dyDescent="0.25">
      <c r="B2744" s="807" t="s">
        <v>3292</v>
      </c>
      <c r="C2744" s="911" t="s">
        <v>3556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</row>
    <row r="2745" spans="2:21" ht="15" hidden="1" customHeight="1" x14ac:dyDescent="0.25">
      <c r="B2745" s="807" t="s">
        <v>3291</v>
      </c>
      <c r="C2745" s="911" t="s">
        <v>3556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</row>
    <row r="2746" spans="2:21" ht="15" hidden="1" customHeight="1" x14ac:dyDescent="0.25">
      <c r="B2746" s="807" t="s">
        <v>3290</v>
      </c>
      <c r="C2746" s="911" t="s">
        <v>3556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</row>
    <row r="2747" spans="2:21" ht="15" hidden="1" customHeight="1" x14ac:dyDescent="0.25">
      <c r="B2747" s="807" t="s">
        <v>3289</v>
      </c>
      <c r="C2747" s="911" t="s">
        <v>3556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</row>
    <row r="2748" spans="2:21" ht="15" hidden="1" customHeight="1" x14ac:dyDescent="0.25">
      <c r="B2748" s="807" t="s">
        <v>3288</v>
      </c>
      <c r="C2748" s="911" t="s">
        <v>3556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</row>
    <row r="2749" spans="2:21" ht="15" hidden="1" customHeight="1" x14ac:dyDescent="0.25">
      <c r="B2749" s="807" t="s">
        <v>3287</v>
      </c>
      <c r="C2749" s="911" t="s">
        <v>3556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9">
        <v>14.81</v>
      </c>
      <c r="U2749" s="11">
        <f t="shared" ref="U2749:U2750" si="49">T2749*0.955</f>
        <v>14.143549999999999</v>
      </c>
    </row>
    <row r="2750" spans="2:21" ht="15" hidden="1" customHeight="1" x14ac:dyDescent="0.25">
      <c r="B2750" s="807" t="s">
        <v>3287</v>
      </c>
      <c r="C2750" s="911" t="s">
        <v>3556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9">
        <v>8.16</v>
      </c>
      <c r="U2750" s="11">
        <f t="shared" si="49"/>
        <v>7.7927999999999997</v>
      </c>
    </row>
    <row r="2751" spans="2:21" ht="15" hidden="1" customHeight="1" x14ac:dyDescent="0.25">
      <c r="B2751" s="807" t="s">
        <v>3286</v>
      </c>
      <c r="C2751" s="911" t="s">
        <v>3556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</row>
    <row r="2752" spans="2:21" ht="15" hidden="1" customHeight="1" x14ac:dyDescent="0.25">
      <c r="B2752" s="807" t="s">
        <v>3285</v>
      </c>
      <c r="C2752" s="911" t="s">
        <v>3556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</row>
    <row r="2753" spans="2:21" ht="15" hidden="1" customHeight="1" x14ac:dyDescent="0.25">
      <c r="B2753" s="807" t="s">
        <v>3284</v>
      </c>
      <c r="C2753" s="911" t="s">
        <v>3556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</row>
    <row r="2754" spans="2:21" ht="15" hidden="1" customHeight="1" x14ac:dyDescent="0.25">
      <c r="B2754" s="807" t="s">
        <v>3283</v>
      </c>
      <c r="C2754" s="911" t="s">
        <v>3556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9">
        <v>64.86</v>
      </c>
      <c r="U2754" s="11">
        <f t="shared" ref="U2754:U2755" si="50">T2754*0.955</f>
        <v>61.941299999999998</v>
      </c>
    </row>
    <row r="2755" spans="2:21" ht="15" hidden="1" customHeight="1" x14ac:dyDescent="0.25">
      <c r="B2755" s="807" t="s">
        <v>3283</v>
      </c>
      <c r="C2755" s="911" t="s">
        <v>3556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9">
        <v>8.33</v>
      </c>
      <c r="U2755" s="11">
        <f t="shared" si="50"/>
        <v>7.9551499999999997</v>
      </c>
    </row>
    <row r="2756" spans="2:21" ht="15" hidden="1" customHeight="1" x14ac:dyDescent="0.25">
      <c r="B2756" s="807" t="s">
        <v>3282</v>
      </c>
      <c r="C2756" s="911" t="s">
        <v>3556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1260" t="s">
        <v>4367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</row>
    <row r="2757" spans="2:21" ht="15" hidden="1" customHeight="1" x14ac:dyDescent="0.25">
      <c r="B2757" s="807" t="s">
        <v>3281</v>
      </c>
      <c r="C2757" s="911" t="s">
        <v>3556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</row>
    <row r="2758" spans="2:21" ht="15" hidden="1" customHeight="1" x14ac:dyDescent="0.25">
      <c r="B2758" s="807" t="s">
        <v>3280</v>
      </c>
      <c r="C2758" s="911" t="s">
        <v>3556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</row>
    <row r="2759" spans="2:21" ht="15" hidden="1" customHeight="1" x14ac:dyDescent="0.25">
      <c r="B2759" s="807" t="s">
        <v>3279</v>
      </c>
      <c r="C2759" s="911" t="s">
        <v>3556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</row>
    <row r="2760" spans="2:21" ht="15" hidden="1" customHeight="1" x14ac:dyDescent="0.25">
      <c r="B2760" s="808" t="s">
        <v>3352</v>
      </c>
      <c r="C2760" s="911" t="s">
        <v>3556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</row>
    <row r="2761" spans="2:21" ht="15" hidden="1" customHeight="1" x14ac:dyDescent="0.25">
      <c r="B2761" s="808" t="s">
        <v>3351</v>
      </c>
      <c r="C2761" s="911" t="s">
        <v>3556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</row>
    <row r="2762" spans="2:21" ht="15" hidden="1" customHeight="1" x14ac:dyDescent="0.25">
      <c r="B2762" s="808" t="s">
        <v>3350</v>
      </c>
      <c r="C2762" s="911" t="s">
        <v>3556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</row>
    <row r="2763" spans="2:21" ht="15" hidden="1" customHeight="1" x14ac:dyDescent="0.25">
      <c r="B2763" s="808" t="s">
        <v>3350</v>
      </c>
      <c r="C2763" s="911" t="s">
        <v>3556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</row>
    <row r="2764" spans="2:21" ht="15" hidden="1" customHeight="1" x14ac:dyDescent="0.25">
      <c r="B2764" s="808" t="s">
        <v>3349</v>
      </c>
      <c r="C2764" s="911" t="s">
        <v>3556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</row>
    <row r="2765" spans="2:21" ht="15" hidden="1" customHeight="1" x14ac:dyDescent="0.25">
      <c r="B2765" s="808" t="s">
        <v>3348</v>
      </c>
      <c r="C2765" s="911" t="s">
        <v>3556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</row>
    <row r="2766" spans="2:21" ht="15" hidden="1" customHeight="1" x14ac:dyDescent="0.25">
      <c r="B2766" s="808" t="s">
        <v>3347</v>
      </c>
      <c r="C2766" s="911" t="s">
        <v>3556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</row>
    <row r="2767" spans="2:21" ht="15" hidden="1" customHeight="1" x14ac:dyDescent="0.25">
      <c r="B2767" s="808" t="s">
        <v>3346</v>
      </c>
      <c r="C2767" s="911" t="s">
        <v>3556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</row>
    <row r="2768" spans="2:21" ht="15" hidden="1" customHeight="1" x14ac:dyDescent="0.25">
      <c r="B2768" s="808" t="s">
        <v>3345</v>
      </c>
      <c r="C2768" s="911" t="s">
        <v>3556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9">
        <v>37.42</v>
      </c>
      <c r="U2768" s="11">
        <f t="shared" ref="U2768:U2769" si="52">T2768*0.955</f>
        <v>35.7361</v>
      </c>
    </row>
    <row r="2769" spans="2:21" ht="15" hidden="1" customHeight="1" x14ac:dyDescent="0.25">
      <c r="B2769" s="808" t="s">
        <v>3345</v>
      </c>
      <c r="C2769" s="911" t="s">
        <v>3556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9">
        <v>25.56</v>
      </c>
      <c r="U2769" s="11">
        <f t="shared" si="52"/>
        <v>24.409799999999997</v>
      </c>
    </row>
    <row r="2770" spans="2:21" ht="15" hidden="1" customHeight="1" x14ac:dyDescent="0.25">
      <c r="B2770" s="808" t="s">
        <v>3344</v>
      </c>
      <c r="C2770" s="911" t="s">
        <v>3556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</row>
    <row r="2771" spans="2:21" ht="15" hidden="1" customHeight="1" x14ac:dyDescent="0.25">
      <c r="B2771" s="808" t="s">
        <v>3343</v>
      </c>
      <c r="C2771" s="911" t="s">
        <v>3556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</row>
    <row r="2772" spans="2:21" ht="15" hidden="1" customHeight="1" x14ac:dyDescent="0.25">
      <c r="B2772" s="808" t="s">
        <v>3342</v>
      </c>
      <c r="C2772" s="911" t="s">
        <v>3556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U2772" s="11"/>
    </row>
    <row r="2773" spans="2:21" ht="15" customHeight="1" x14ac:dyDescent="0.25">
      <c r="B2773" s="808" t="s">
        <v>3341</v>
      </c>
      <c r="C2773" s="911" t="s">
        <v>3556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1260" t="s">
        <v>4368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</row>
    <row r="2774" spans="2:21" ht="15" hidden="1" customHeight="1" x14ac:dyDescent="0.25">
      <c r="B2774" s="808" t="s">
        <v>3340</v>
      </c>
      <c r="C2774" s="911" t="s">
        <v>3556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</row>
    <row r="2775" spans="2:21" ht="15" hidden="1" customHeight="1" x14ac:dyDescent="0.25">
      <c r="B2775" s="808" t="s">
        <v>3339</v>
      </c>
      <c r="C2775" s="911" t="s">
        <v>3556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</row>
    <row r="2776" spans="2:21" ht="15" hidden="1" customHeight="1" x14ac:dyDescent="0.25">
      <c r="B2776" s="668" t="s">
        <v>3384</v>
      </c>
      <c r="C2776" s="911" t="s">
        <v>3556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</row>
    <row r="2777" spans="2:21" ht="15" hidden="1" customHeight="1" x14ac:dyDescent="0.25">
      <c r="B2777" s="668" t="s">
        <v>3383</v>
      </c>
      <c r="C2777" s="911" t="s">
        <v>3556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</row>
    <row r="2778" spans="2:21" ht="15" hidden="1" customHeight="1" x14ac:dyDescent="0.25">
      <c r="B2778" s="668" t="s">
        <v>3382</v>
      </c>
      <c r="C2778" s="911" t="s">
        <v>3556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</row>
    <row r="2779" spans="2:21" ht="15" hidden="1" customHeight="1" x14ac:dyDescent="0.25">
      <c r="B2779" s="668" t="s">
        <v>3382</v>
      </c>
      <c r="C2779" s="911" t="s">
        <v>3556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</row>
    <row r="2780" spans="2:21" ht="15" hidden="1" customHeight="1" x14ac:dyDescent="0.25">
      <c r="B2780" s="668" t="s">
        <v>3381</v>
      </c>
      <c r="C2780" s="911" t="s">
        <v>3556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</row>
    <row r="2781" spans="2:21" ht="15" hidden="1" customHeight="1" x14ac:dyDescent="0.25">
      <c r="B2781" s="668" t="s">
        <v>3380</v>
      </c>
      <c r="C2781" s="911" t="s">
        <v>3556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</row>
    <row r="2782" spans="2:21" ht="15" hidden="1" customHeight="1" x14ac:dyDescent="0.25">
      <c r="B2782" s="668" t="s">
        <v>3379</v>
      </c>
      <c r="C2782" s="911" t="s">
        <v>3556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</row>
    <row r="2783" spans="2:21" ht="15" hidden="1" customHeight="1" x14ac:dyDescent="0.25">
      <c r="B2783" s="668" t="s">
        <v>3392</v>
      </c>
      <c r="C2783" s="911" t="s">
        <v>3555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</row>
    <row r="2784" spans="2:21" ht="15" hidden="1" customHeight="1" x14ac:dyDescent="0.25">
      <c r="B2784" s="668" t="s">
        <v>3378</v>
      </c>
      <c r="C2784" s="911" t="s">
        <v>3556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</row>
    <row r="2785" spans="2:21" ht="15" hidden="1" customHeight="1" x14ac:dyDescent="0.25">
      <c r="B2785" s="668" t="s">
        <v>3377</v>
      </c>
      <c r="C2785" s="911" t="s">
        <v>3556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</row>
    <row r="2786" spans="2:21" ht="15" hidden="1" customHeight="1" x14ac:dyDescent="0.25">
      <c r="B2786" s="668" t="s">
        <v>3376</v>
      </c>
      <c r="C2786" s="911" t="s">
        <v>3556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</row>
    <row r="2787" spans="2:21" ht="15" hidden="1" customHeight="1" x14ac:dyDescent="0.25">
      <c r="B2787" s="668" t="s">
        <v>3375</v>
      </c>
      <c r="C2787" s="911" t="s">
        <v>3556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9">
        <v>22.4</v>
      </c>
      <c r="U2787" s="11">
        <f t="shared" ref="U2787:U2788" si="53">T2787*0.955</f>
        <v>21.391999999999999</v>
      </c>
    </row>
    <row r="2788" spans="2:21" ht="15" hidden="1" customHeight="1" x14ac:dyDescent="0.25">
      <c r="B2788" s="668" t="s">
        <v>3375</v>
      </c>
      <c r="C2788" s="911" t="s">
        <v>3556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9">
        <v>33.65</v>
      </c>
      <c r="U2788" s="11">
        <f t="shared" si="53"/>
        <v>32.135749999999994</v>
      </c>
    </row>
    <row r="2789" spans="2:21" ht="15" hidden="1" customHeight="1" x14ac:dyDescent="0.25">
      <c r="B2789" s="668" t="s">
        <v>3374</v>
      </c>
      <c r="C2789" s="911" t="s">
        <v>3556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</row>
    <row r="2790" spans="2:21" ht="15" hidden="1" customHeight="1" x14ac:dyDescent="0.25">
      <c r="B2790" s="668" t="s">
        <v>3374</v>
      </c>
      <c r="C2790" s="911" t="s">
        <v>3555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</row>
    <row r="2791" spans="2:21" ht="15" hidden="1" customHeight="1" x14ac:dyDescent="0.25">
      <c r="B2791" s="668" t="s">
        <v>3373</v>
      </c>
      <c r="C2791" s="911" t="s">
        <v>3556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</row>
    <row r="2792" spans="2:21" ht="15" hidden="1" customHeight="1" x14ac:dyDescent="0.25">
      <c r="B2792" s="668" t="s">
        <v>3372</v>
      </c>
      <c r="C2792" s="911" t="s">
        <v>3556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</row>
    <row r="2793" spans="2:21" ht="15" hidden="1" customHeight="1" x14ac:dyDescent="0.25">
      <c r="B2793" s="668" t="s">
        <v>3371</v>
      </c>
      <c r="C2793" s="911" t="s">
        <v>3556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</row>
    <row r="2794" spans="2:21" ht="15" hidden="1" customHeight="1" x14ac:dyDescent="0.25">
      <c r="B2794" s="668" t="s">
        <v>3370</v>
      </c>
      <c r="C2794" s="911" t="s">
        <v>3556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</row>
    <row r="2795" spans="2:21" ht="15" hidden="1" customHeight="1" x14ac:dyDescent="0.25">
      <c r="B2795" s="668" t="s">
        <v>3369</v>
      </c>
      <c r="C2795" s="911" t="s">
        <v>3556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</row>
    <row r="2796" spans="2:21" ht="15" hidden="1" customHeight="1" x14ac:dyDescent="0.25">
      <c r="B2796" s="668" t="s">
        <v>3368</v>
      </c>
      <c r="C2796" s="911" t="s">
        <v>3556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</row>
    <row r="2797" spans="2:21" ht="15" hidden="1" customHeight="1" x14ac:dyDescent="0.25">
      <c r="B2797" s="668" t="s">
        <v>3367</v>
      </c>
      <c r="C2797" s="911" t="s">
        <v>3556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</row>
    <row r="2798" spans="2:21" ht="15" hidden="1" customHeight="1" x14ac:dyDescent="0.25">
      <c r="B2798" s="668" t="s">
        <v>3366</v>
      </c>
      <c r="C2798" s="911" t="s">
        <v>3556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</row>
    <row r="2799" spans="2:21" ht="15" hidden="1" customHeight="1" x14ac:dyDescent="0.25">
      <c r="B2799" s="668" t="s">
        <v>3365</v>
      </c>
      <c r="C2799" s="911" t="s">
        <v>3556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</row>
    <row r="2800" spans="2:21" ht="15" hidden="1" customHeight="1" x14ac:dyDescent="0.25">
      <c r="B2800" s="668" t="s">
        <v>3364</v>
      </c>
      <c r="C2800" s="911" t="s">
        <v>3556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</row>
    <row r="2801" spans="2:21" ht="15" hidden="1" customHeight="1" x14ac:dyDescent="0.25">
      <c r="B2801" s="668" t="s">
        <v>3363</v>
      </c>
      <c r="C2801" s="911" t="s">
        <v>3556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</row>
    <row r="2802" spans="2:21" ht="15" hidden="1" customHeight="1" x14ac:dyDescent="0.25">
      <c r="B2802" s="668" t="s">
        <v>3362</v>
      </c>
      <c r="C2802" s="911" t="s">
        <v>3556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</row>
    <row r="2803" spans="2:21" ht="15" hidden="1" customHeight="1" x14ac:dyDescent="0.25">
      <c r="B2803" s="668" t="s">
        <v>3361</v>
      </c>
      <c r="C2803" s="911" t="s">
        <v>3556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</row>
    <row r="2804" spans="2:21" ht="15" hidden="1" customHeight="1" x14ac:dyDescent="0.25">
      <c r="B2804" s="668" t="s">
        <v>3360</v>
      </c>
      <c r="C2804" s="911" t="s">
        <v>3556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</row>
    <row r="2805" spans="2:21" ht="15" hidden="1" customHeight="1" x14ac:dyDescent="0.25">
      <c r="B2805" s="668" t="s">
        <v>3359</v>
      </c>
      <c r="C2805" s="911" t="s">
        <v>3556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</row>
    <row r="2806" spans="2:21" ht="15" customHeight="1" x14ac:dyDescent="0.25">
      <c r="B2806" s="668" t="s">
        <v>3358</v>
      </c>
      <c r="C2806" s="911" t="s">
        <v>3556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1260" t="s">
        <v>4368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</row>
    <row r="2807" spans="2:21" ht="15" hidden="1" customHeight="1" x14ac:dyDescent="0.25">
      <c r="B2807" s="668" t="s">
        <v>3357</v>
      </c>
      <c r="C2807" s="911" t="s">
        <v>3556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</row>
    <row r="2808" spans="2:21" ht="15" hidden="1" customHeight="1" x14ac:dyDescent="0.25">
      <c r="B2808" s="668" t="s">
        <v>3356</v>
      </c>
      <c r="C2808" s="911" t="s">
        <v>3556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</row>
    <row r="2809" spans="2:21" ht="15" hidden="1" customHeight="1" x14ac:dyDescent="0.25">
      <c r="B2809" s="668" t="s">
        <v>3356</v>
      </c>
      <c r="C2809" s="911" t="s">
        <v>3555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</row>
    <row r="2810" spans="2:21" ht="15" customHeight="1" x14ac:dyDescent="0.25">
      <c r="B2810" s="668" t="s">
        <v>3355</v>
      </c>
      <c r="C2810" s="911" t="s">
        <v>3556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1260" t="s">
        <v>4368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</row>
    <row r="2811" spans="2:21" ht="15" hidden="1" customHeight="1" x14ac:dyDescent="0.25">
      <c r="B2811" s="668" t="s">
        <v>3354</v>
      </c>
      <c r="C2811" s="911" t="s">
        <v>3556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</row>
    <row r="2812" spans="2:21" ht="15" hidden="1" customHeight="1" x14ac:dyDescent="0.25">
      <c r="B2812" s="668" t="s">
        <v>3353</v>
      </c>
      <c r="C2812" s="911" t="s">
        <v>3556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9">
        <v>97.56</v>
      </c>
      <c r="U2812" s="11">
        <f t="shared" ref="U2812:U2813" si="54">T2812*0.955</f>
        <v>93.169799999999995</v>
      </c>
    </row>
    <row r="2813" spans="2:21" ht="15" hidden="1" customHeight="1" x14ac:dyDescent="0.25">
      <c r="B2813" s="657" t="s">
        <v>3353</v>
      </c>
      <c r="C2813" s="911" t="s">
        <v>3556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9">
        <v>42.11</v>
      </c>
      <c r="U2813" s="11">
        <f t="shared" si="54"/>
        <v>40.215049999999998</v>
      </c>
    </row>
    <row r="2814" spans="2:21" ht="15" hidden="1" customHeight="1" x14ac:dyDescent="0.25">
      <c r="B2814" s="669" t="s">
        <v>3407</v>
      </c>
      <c r="C2814" s="911" t="s">
        <v>3556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</row>
    <row r="2815" spans="2:21" ht="15" hidden="1" customHeight="1" x14ac:dyDescent="0.25">
      <c r="B2815" s="669" t="s">
        <v>3406</v>
      </c>
      <c r="C2815" s="911" t="s">
        <v>3556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</row>
    <row r="2816" spans="2:21" ht="15" hidden="1" customHeight="1" x14ac:dyDescent="0.25">
      <c r="B2816" s="669" t="s">
        <v>3405</v>
      </c>
      <c r="C2816" s="911" t="s">
        <v>3556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</row>
    <row r="2817" spans="2:19" ht="15" hidden="1" customHeight="1" x14ac:dyDescent="0.25">
      <c r="B2817" s="669" t="s">
        <v>3404</v>
      </c>
      <c r="C2817" s="911" t="s">
        <v>3555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</row>
    <row r="2818" spans="2:19" ht="15" hidden="1" customHeight="1" x14ac:dyDescent="0.25">
      <c r="B2818" s="669" t="s">
        <v>3404</v>
      </c>
      <c r="C2818" s="911" t="s">
        <v>3556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</row>
    <row r="2819" spans="2:19" ht="15" customHeight="1" x14ac:dyDescent="0.25">
      <c r="B2819" s="669" t="s">
        <v>3403</v>
      </c>
      <c r="C2819" s="911" t="s">
        <v>3556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1260" t="s">
        <v>4368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</row>
    <row r="2820" spans="2:19" ht="15" hidden="1" customHeight="1" x14ac:dyDescent="0.25">
      <c r="B2820" s="669" t="s">
        <v>3402</v>
      </c>
      <c r="C2820" s="911" t="s">
        <v>3556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</row>
    <row r="2821" spans="2:19" ht="15" hidden="1" customHeight="1" x14ac:dyDescent="0.25">
      <c r="B2821" s="669" t="s">
        <v>3401</v>
      </c>
      <c r="C2821" s="911" t="s">
        <v>3556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</row>
    <row r="2822" spans="2:19" ht="15" hidden="1" customHeight="1" x14ac:dyDescent="0.25">
      <c r="B2822" s="669" t="s">
        <v>3401</v>
      </c>
      <c r="C2822" s="911" t="s">
        <v>3555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</row>
    <row r="2823" spans="2:19" ht="15" hidden="1" customHeight="1" x14ac:dyDescent="0.25">
      <c r="B2823" s="669" t="s">
        <v>3400</v>
      </c>
      <c r="C2823" s="911" t="s">
        <v>3556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</row>
    <row r="2824" spans="2:19" ht="15" hidden="1" customHeight="1" x14ac:dyDescent="0.25">
      <c r="B2824" s="669" t="s">
        <v>3400</v>
      </c>
      <c r="C2824" s="911" t="s">
        <v>3555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</row>
    <row r="2825" spans="2:19" ht="15" hidden="1" customHeight="1" x14ac:dyDescent="0.25">
      <c r="B2825" s="669" t="s">
        <v>3399</v>
      </c>
      <c r="C2825" s="911" t="s">
        <v>3556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</row>
    <row r="2826" spans="2:19" ht="15" hidden="1" customHeight="1" x14ac:dyDescent="0.25">
      <c r="B2826" s="669" t="s">
        <v>3398</v>
      </c>
      <c r="C2826" s="911" t="s">
        <v>3556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</row>
    <row r="2827" spans="2:19" ht="15" hidden="1" customHeight="1" x14ac:dyDescent="0.25">
      <c r="B2827" s="669" t="s">
        <v>3397</v>
      </c>
      <c r="C2827" s="911" t="s">
        <v>3556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</row>
    <row r="2828" spans="2:19" ht="15" hidden="1" customHeight="1" x14ac:dyDescent="0.25">
      <c r="B2828" s="669" t="s">
        <v>3396</v>
      </c>
      <c r="C2828" s="911" t="s">
        <v>3556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</row>
    <row r="2829" spans="2:19" ht="15" hidden="1" customHeight="1" x14ac:dyDescent="0.25">
      <c r="B2829" s="669" t="s">
        <v>3395</v>
      </c>
      <c r="C2829" s="911" t="s">
        <v>3556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</row>
    <row r="2830" spans="2:19" ht="15" hidden="1" customHeight="1" x14ac:dyDescent="0.25">
      <c r="B2830" s="669" t="s">
        <v>3395</v>
      </c>
      <c r="C2830" s="911" t="s">
        <v>3555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</row>
    <row r="2831" spans="2:19" ht="15" hidden="1" customHeight="1" x14ac:dyDescent="0.25">
      <c r="B2831" s="669" t="s">
        <v>3394</v>
      </c>
      <c r="C2831" s="911" t="s">
        <v>3556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</row>
    <row r="2832" spans="2:19" ht="15" hidden="1" customHeight="1" x14ac:dyDescent="0.25">
      <c r="B2832" s="714" t="s">
        <v>3525</v>
      </c>
      <c r="C2832" s="911" t="s">
        <v>3556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</row>
    <row r="2833" spans="2:21" ht="15" hidden="1" customHeight="1" x14ac:dyDescent="0.25">
      <c r="B2833" s="714" t="s">
        <v>3524</v>
      </c>
      <c r="C2833" s="911" t="s">
        <v>3556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</row>
    <row r="2834" spans="2:21" ht="15" hidden="1" customHeight="1" x14ac:dyDescent="0.25">
      <c r="B2834" s="714" t="s">
        <v>3523</v>
      </c>
      <c r="C2834" s="911" t="s">
        <v>3556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</row>
    <row r="2835" spans="2:21" ht="15" hidden="1" customHeight="1" x14ac:dyDescent="0.25">
      <c r="B2835" s="714" t="s">
        <v>3522</v>
      </c>
      <c r="C2835" s="911" t="s">
        <v>3556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</row>
    <row r="2836" spans="2:21" ht="15" hidden="1" customHeight="1" x14ac:dyDescent="0.25">
      <c r="B2836" s="714" t="s">
        <v>3521</v>
      </c>
      <c r="C2836" s="911" t="s">
        <v>3556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</row>
    <row r="2837" spans="2:21" ht="15" hidden="1" customHeight="1" x14ac:dyDescent="0.25">
      <c r="B2837" s="714" t="s">
        <v>3520</v>
      </c>
      <c r="C2837" s="911" t="s">
        <v>3556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9">
        <v>40</v>
      </c>
      <c r="U2837" s="11">
        <f t="shared" ref="U2837:U2838" si="56">T2837*0.955</f>
        <v>38.199999999999996</v>
      </c>
    </row>
    <row r="2838" spans="2:21" ht="15" hidden="1" customHeight="1" x14ac:dyDescent="0.25">
      <c r="B2838" s="714" t="s">
        <v>3520</v>
      </c>
      <c r="C2838" s="911" t="s">
        <v>3556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9">
        <v>0.71</v>
      </c>
      <c r="U2838" s="11">
        <f t="shared" si="56"/>
        <v>0.67804999999999993</v>
      </c>
    </row>
    <row r="2839" spans="2:21" ht="15" hidden="1" customHeight="1" x14ac:dyDescent="0.25">
      <c r="B2839" s="714" t="s">
        <v>3519</v>
      </c>
      <c r="C2839" s="911" t="s">
        <v>3556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</row>
    <row r="2840" spans="2:21" ht="15" hidden="1" customHeight="1" x14ac:dyDescent="0.25">
      <c r="B2840" s="714" t="s">
        <v>3518</v>
      </c>
      <c r="C2840" s="911" t="s">
        <v>3556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</row>
    <row r="2841" spans="2:21" ht="15" hidden="1" customHeight="1" x14ac:dyDescent="0.25">
      <c r="B2841" s="714" t="s">
        <v>3517</v>
      </c>
      <c r="C2841" s="911" t="s">
        <v>3556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</row>
    <row r="2842" spans="2:21" ht="15" hidden="1" customHeight="1" x14ac:dyDescent="0.25">
      <c r="B2842" s="714" t="s">
        <v>3516</v>
      </c>
      <c r="C2842" s="911" t="s">
        <v>3556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</row>
    <row r="2843" spans="2:21" ht="15" hidden="1" customHeight="1" x14ac:dyDescent="0.25">
      <c r="B2843" s="714" t="s">
        <v>3516</v>
      </c>
      <c r="C2843" s="911" t="s">
        <v>3555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</row>
    <row r="2844" spans="2:21" ht="15" hidden="1" customHeight="1" x14ac:dyDescent="0.25">
      <c r="B2844" s="714" t="s">
        <v>3515</v>
      </c>
      <c r="C2844" s="911" t="s">
        <v>3556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</row>
    <row r="2845" spans="2:21" ht="15" customHeight="1" x14ac:dyDescent="0.25">
      <c r="B2845" s="714" t="s">
        <v>3515</v>
      </c>
      <c r="C2845" s="911" t="s">
        <v>3555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1260" t="s">
        <v>4368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</row>
    <row r="2846" spans="2:21" ht="15" hidden="1" customHeight="1" x14ac:dyDescent="0.25">
      <c r="B2846" s="714" t="s">
        <v>3514</v>
      </c>
      <c r="C2846" s="911" t="s">
        <v>3556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</row>
    <row r="2847" spans="2:21" ht="15" hidden="1" customHeight="1" x14ac:dyDescent="0.25">
      <c r="B2847" s="714" t="s">
        <v>3513</v>
      </c>
      <c r="C2847" s="911" t="s">
        <v>3556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</row>
    <row r="2848" spans="2:21" ht="15" hidden="1" customHeight="1" x14ac:dyDescent="0.25">
      <c r="B2848" s="714" t="s">
        <v>3513</v>
      </c>
      <c r="C2848" s="911" t="s">
        <v>3555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</row>
    <row r="2849" spans="2:21" ht="15" hidden="1" customHeight="1" x14ac:dyDescent="0.25">
      <c r="B2849" s="714" t="s">
        <v>3512</v>
      </c>
      <c r="C2849" s="911" t="s">
        <v>3556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</row>
    <row r="2850" spans="2:21" ht="15" hidden="1" customHeight="1" x14ac:dyDescent="0.25">
      <c r="B2850" s="714" t="s">
        <v>3511</v>
      </c>
      <c r="C2850" s="911" t="s">
        <v>3556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</row>
    <row r="2851" spans="2:21" ht="15" hidden="1" customHeight="1" x14ac:dyDescent="0.25">
      <c r="B2851" s="714" t="s">
        <v>3510</v>
      </c>
      <c r="C2851" s="911" t="s">
        <v>3556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9">
        <v>36.36</v>
      </c>
      <c r="U2851" s="11">
        <f t="shared" ref="U2851:U2852" si="57">T2851*0.955</f>
        <v>34.723799999999997</v>
      </c>
    </row>
    <row r="2852" spans="2:21" ht="15" hidden="1" customHeight="1" x14ac:dyDescent="0.25">
      <c r="B2852" s="714" t="s">
        <v>3510</v>
      </c>
      <c r="C2852" s="911" t="s">
        <v>3556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9">
        <v>16</v>
      </c>
      <c r="U2852" s="11">
        <f t="shared" si="57"/>
        <v>15.28</v>
      </c>
    </row>
    <row r="2853" spans="2:21" ht="15" hidden="1" customHeight="1" x14ac:dyDescent="0.25">
      <c r="B2853" s="714" t="s">
        <v>3509</v>
      </c>
      <c r="C2853" s="911" t="s">
        <v>3556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</row>
    <row r="2854" spans="2:21" ht="15" hidden="1" customHeight="1" x14ac:dyDescent="0.25">
      <c r="B2854" s="714" t="s">
        <v>3530</v>
      </c>
      <c r="C2854" s="911" t="s">
        <v>3555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</row>
    <row r="2855" spans="2:21" ht="15" hidden="1" customHeight="1" x14ac:dyDescent="0.25">
      <c r="B2855" s="714" t="s">
        <v>3508</v>
      </c>
      <c r="C2855" s="911" t="s">
        <v>3556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9">
        <v>40</v>
      </c>
      <c r="U2855" s="11">
        <f t="shared" ref="U2855:U2856" si="58">T2855*0.955</f>
        <v>38.199999999999996</v>
      </c>
    </row>
    <row r="2856" spans="2:21" ht="15" hidden="1" customHeight="1" x14ac:dyDescent="0.25">
      <c r="B2856" s="714" t="s">
        <v>3508</v>
      </c>
      <c r="C2856" s="911" t="s">
        <v>3556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9">
        <v>8.25</v>
      </c>
      <c r="U2856" s="11">
        <f t="shared" si="58"/>
        <v>7.8787499999999993</v>
      </c>
    </row>
    <row r="2857" spans="2:21" ht="15" hidden="1" customHeight="1" x14ac:dyDescent="0.25">
      <c r="B2857" s="714" t="s">
        <v>3507</v>
      </c>
      <c r="C2857" s="911" t="s">
        <v>3556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U2857" s="11"/>
    </row>
    <row r="2858" spans="2:21" ht="15" hidden="1" customHeight="1" x14ac:dyDescent="0.25">
      <c r="B2858" s="714" t="s">
        <v>3506</v>
      </c>
      <c r="C2858" s="911" t="s">
        <v>3555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U2858" s="11"/>
    </row>
    <row r="2859" spans="2:21" ht="15" hidden="1" customHeight="1" x14ac:dyDescent="0.25">
      <c r="B2859" s="714" t="s">
        <v>3506</v>
      </c>
      <c r="C2859" s="911" t="s">
        <v>3556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</row>
    <row r="2860" spans="2:21" ht="15" customHeight="1" x14ac:dyDescent="0.25">
      <c r="B2860" s="714" t="s">
        <v>3505</v>
      </c>
      <c r="C2860" s="911" t="s">
        <v>3556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1260" t="s">
        <v>4368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</row>
    <row r="2861" spans="2:21" ht="15" hidden="1" customHeight="1" x14ac:dyDescent="0.25">
      <c r="B2861" s="714" t="s">
        <v>3504</v>
      </c>
      <c r="C2861" s="911" t="s">
        <v>3556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</row>
    <row r="2862" spans="2:21" ht="15" hidden="1" customHeight="1" x14ac:dyDescent="0.25">
      <c r="B2862" s="714" t="s">
        <v>3503</v>
      </c>
      <c r="C2862" s="911" t="s">
        <v>3556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</row>
    <row r="2863" spans="2:21" ht="15" hidden="1" customHeight="1" x14ac:dyDescent="0.25">
      <c r="B2863" s="714" t="s">
        <v>3502</v>
      </c>
      <c r="C2863" s="911" t="s">
        <v>3556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</row>
    <row r="2864" spans="2:21" ht="15" hidden="1" customHeight="1" x14ac:dyDescent="0.25">
      <c r="B2864" s="714" t="s">
        <v>3529</v>
      </c>
      <c r="C2864" s="911" t="s">
        <v>3555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</row>
    <row r="2865" spans="2:21" ht="15" hidden="1" customHeight="1" x14ac:dyDescent="0.25">
      <c r="B2865" s="714" t="s">
        <v>3501</v>
      </c>
      <c r="C2865" s="911" t="s">
        <v>3556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</row>
    <row r="2866" spans="2:21" ht="15" customHeight="1" x14ac:dyDescent="0.25">
      <c r="B2866" s="714" t="s">
        <v>3500</v>
      </c>
      <c r="C2866" s="911" t="s">
        <v>3556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1260" t="s">
        <v>4368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</row>
    <row r="2867" spans="2:21" ht="15" hidden="1" customHeight="1" x14ac:dyDescent="0.25">
      <c r="B2867" s="714" t="s">
        <v>3499</v>
      </c>
      <c r="C2867" s="911" t="s">
        <v>3556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U2867" s="11"/>
    </row>
    <row r="2868" spans="2:21" ht="15" hidden="1" customHeight="1" x14ac:dyDescent="0.25">
      <c r="B2868" s="714" t="s">
        <v>3499</v>
      </c>
      <c r="C2868" s="911" t="s">
        <v>3555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U2868" s="11"/>
    </row>
    <row r="2869" spans="2:21" ht="15" customHeight="1" x14ac:dyDescent="0.25">
      <c r="B2869" s="714" t="s">
        <v>3498</v>
      </c>
      <c r="C2869" s="911" t="s">
        <v>3556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1260" t="s">
        <v>4368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</row>
    <row r="2870" spans="2:21" ht="15" hidden="1" customHeight="1" x14ac:dyDescent="0.25">
      <c r="B2870" s="714" t="s">
        <v>3497</v>
      </c>
      <c r="C2870" s="911" t="s">
        <v>3556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</row>
    <row r="2871" spans="2:21" ht="15" hidden="1" customHeight="1" x14ac:dyDescent="0.25">
      <c r="B2871" s="714" t="s">
        <v>3496</v>
      </c>
      <c r="C2871" s="911" t="s">
        <v>3556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</row>
    <row r="2872" spans="2:21" ht="15" hidden="1" customHeight="1" x14ac:dyDescent="0.25">
      <c r="B2872" s="714" t="s">
        <v>3495</v>
      </c>
      <c r="C2872" s="911" t="s">
        <v>3556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</row>
    <row r="2873" spans="2:21" ht="15" hidden="1" customHeight="1" x14ac:dyDescent="0.25">
      <c r="B2873" s="714" t="s">
        <v>3494</v>
      </c>
      <c r="C2873" s="911" t="s">
        <v>3556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</row>
    <row r="2874" spans="2:21" ht="15" hidden="1" customHeight="1" x14ac:dyDescent="0.25">
      <c r="B2874" s="714" t="s">
        <v>3494</v>
      </c>
      <c r="C2874" s="911" t="s">
        <v>3555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</row>
    <row r="2875" spans="2:21" ht="15" hidden="1" customHeight="1" x14ac:dyDescent="0.25">
      <c r="B2875" s="714" t="s">
        <v>3493</v>
      </c>
      <c r="C2875" s="911" t="s">
        <v>3556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</row>
    <row r="2876" spans="2:21" ht="15" hidden="1" customHeight="1" x14ac:dyDescent="0.25">
      <c r="B2876" s="714" t="s">
        <v>3492</v>
      </c>
      <c r="C2876" s="911" t="s">
        <v>3556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</row>
    <row r="2877" spans="2:21" ht="15" hidden="1" customHeight="1" x14ac:dyDescent="0.25">
      <c r="B2877" s="714" t="s">
        <v>3491</v>
      </c>
      <c r="C2877" s="911" t="s">
        <v>3556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1260" t="s">
        <v>4367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</row>
    <row r="2878" spans="2:21" ht="15" hidden="1" customHeight="1" x14ac:dyDescent="0.25">
      <c r="B2878" s="714" t="s">
        <v>3490</v>
      </c>
      <c r="C2878" s="911" t="s">
        <v>3556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</row>
    <row r="2879" spans="2:21" ht="15" hidden="1" customHeight="1" x14ac:dyDescent="0.25">
      <c r="B2879" s="714" t="s">
        <v>3489</v>
      </c>
      <c r="C2879" s="911" t="s">
        <v>3556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</row>
    <row r="2880" spans="2:21" ht="15" hidden="1" customHeight="1" x14ac:dyDescent="0.25">
      <c r="B2880" s="714" t="s">
        <v>3488</v>
      </c>
      <c r="C2880" s="911" t="s">
        <v>3556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</row>
    <row r="2881" spans="2:19" ht="15" hidden="1" customHeight="1" x14ac:dyDescent="0.25">
      <c r="B2881" s="714" t="s">
        <v>3487</v>
      </c>
      <c r="C2881" s="911" t="s">
        <v>3556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</row>
    <row r="2882" spans="2:19" ht="15" hidden="1" customHeight="1" x14ac:dyDescent="0.25">
      <c r="B2882" s="714" t="s">
        <v>3486</v>
      </c>
      <c r="C2882" s="911" t="s">
        <v>3556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</row>
    <row r="2883" spans="2:19" ht="15" hidden="1" customHeight="1" x14ac:dyDescent="0.25">
      <c r="B2883" s="714" t="s">
        <v>3485</v>
      </c>
      <c r="C2883" s="911" t="s">
        <v>3556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</row>
    <row r="2884" spans="2:19" ht="15" hidden="1" customHeight="1" x14ac:dyDescent="0.25">
      <c r="B2884" s="714" t="s">
        <v>3484</v>
      </c>
      <c r="C2884" s="911" t="s">
        <v>3556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</row>
    <row r="2885" spans="2:19" ht="15" hidden="1" customHeight="1" x14ac:dyDescent="0.25">
      <c r="B2885" s="714" t="s">
        <v>3483</v>
      </c>
      <c r="C2885" s="911" t="s">
        <v>3556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</row>
    <row r="2886" spans="2:19" ht="15" hidden="1" customHeight="1" x14ac:dyDescent="0.25">
      <c r="B2886" s="714" t="s">
        <v>3482</v>
      </c>
      <c r="C2886" s="911" t="s">
        <v>3556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</row>
    <row r="2887" spans="2:19" ht="15" hidden="1" customHeight="1" x14ac:dyDescent="0.25">
      <c r="B2887" s="714" t="s">
        <v>3481</v>
      </c>
      <c r="C2887" s="911" t="s">
        <v>3556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</row>
    <row r="2888" spans="2:19" ht="15" hidden="1" customHeight="1" x14ac:dyDescent="0.25">
      <c r="B2888" s="714" t="s">
        <v>3480</v>
      </c>
      <c r="C2888" s="911" t="s">
        <v>3556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</row>
    <row r="2889" spans="2:19" ht="15" hidden="1" customHeight="1" x14ac:dyDescent="0.25">
      <c r="B2889" s="714" t="s">
        <v>3479</v>
      </c>
      <c r="C2889" s="911" t="s">
        <v>3556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</row>
    <row r="2890" spans="2:19" ht="15" hidden="1" customHeight="1" x14ac:dyDescent="0.25">
      <c r="B2890" s="714" t="s">
        <v>3478</v>
      </c>
      <c r="C2890" s="911" t="s">
        <v>3556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</row>
    <row r="2891" spans="2:19" ht="15" hidden="1" customHeight="1" x14ac:dyDescent="0.25">
      <c r="B2891" s="714" t="s">
        <v>3477</v>
      </c>
      <c r="C2891" s="911" t="s">
        <v>3556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</row>
    <row r="2892" spans="2:19" ht="15" hidden="1" customHeight="1" x14ac:dyDescent="0.25">
      <c r="B2892" s="714" t="s">
        <v>3476</v>
      </c>
      <c r="C2892" s="911" t="s">
        <v>3556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</row>
    <row r="2893" spans="2:19" ht="15" hidden="1" customHeight="1" x14ac:dyDescent="0.25">
      <c r="B2893" s="714" t="s">
        <v>3475</v>
      </c>
      <c r="C2893" s="911" t="s">
        <v>3556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1260" t="s">
        <v>4367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</row>
    <row r="2894" spans="2:19" ht="15" hidden="1" customHeight="1" x14ac:dyDescent="0.25">
      <c r="B2894" s="714" t="s">
        <v>3474</v>
      </c>
      <c r="C2894" s="911" t="s">
        <v>3556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</row>
    <row r="2895" spans="2:19" ht="15" hidden="1" customHeight="1" x14ac:dyDescent="0.25">
      <c r="B2895" s="714" t="s">
        <v>3473</v>
      </c>
      <c r="C2895" s="911" t="s">
        <v>3556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</row>
    <row r="2896" spans="2:19" ht="15" hidden="1" customHeight="1" x14ac:dyDescent="0.25">
      <c r="B2896" s="714" t="s">
        <v>3472</v>
      </c>
      <c r="C2896" s="911" t="s">
        <v>3556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</row>
    <row r="2897" spans="2:21" ht="15" hidden="1" customHeight="1" x14ac:dyDescent="0.25">
      <c r="B2897" s="714" t="s">
        <v>3471</v>
      </c>
      <c r="C2897" s="911" t="s">
        <v>3556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</row>
    <row r="2898" spans="2:21" ht="15" hidden="1" customHeight="1" x14ac:dyDescent="0.25">
      <c r="B2898" s="714" t="s">
        <v>3470</v>
      </c>
      <c r="C2898" s="911" t="s">
        <v>3556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</row>
    <row r="2899" spans="2:21" ht="15" hidden="1" customHeight="1" x14ac:dyDescent="0.25">
      <c r="B2899" s="714" t="s">
        <v>3469</v>
      </c>
      <c r="C2899" s="911" t="s">
        <v>3556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</row>
    <row r="2900" spans="2:21" ht="15" hidden="1" customHeight="1" x14ac:dyDescent="0.25">
      <c r="B2900" s="904" t="s">
        <v>3542</v>
      </c>
      <c r="C2900" s="911" t="s">
        <v>3556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</row>
    <row r="2901" spans="2:21" ht="15" hidden="1" customHeight="1" x14ac:dyDescent="0.25">
      <c r="B2901" s="904" t="s">
        <v>3541</v>
      </c>
      <c r="C2901" s="911" t="s">
        <v>3556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</row>
    <row r="2902" spans="2:21" ht="15" hidden="1" customHeight="1" x14ac:dyDescent="0.25">
      <c r="B2902" s="904" t="s">
        <v>3540</v>
      </c>
      <c r="C2902" s="911" t="s">
        <v>3556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</row>
    <row r="2903" spans="2:21" ht="15" hidden="1" customHeight="1" x14ac:dyDescent="0.25">
      <c r="B2903" s="904" t="s">
        <v>3539</v>
      </c>
      <c r="C2903" s="911" t="s">
        <v>3556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</row>
    <row r="2904" spans="2:21" ht="15" hidden="1" customHeight="1" x14ac:dyDescent="0.25">
      <c r="B2904" s="904" t="s">
        <v>3539</v>
      </c>
      <c r="C2904" s="911" t="s">
        <v>3555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</row>
    <row r="2905" spans="2:21" ht="15" hidden="1" customHeight="1" x14ac:dyDescent="0.25">
      <c r="B2905" s="904" t="s">
        <v>3538</v>
      </c>
      <c r="C2905" s="911" t="s">
        <v>3556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</row>
    <row r="2906" spans="2:21" ht="15" hidden="1" customHeight="1" x14ac:dyDescent="0.25">
      <c r="B2906" s="904" t="s">
        <v>3537</v>
      </c>
      <c r="C2906" s="911" t="s">
        <v>3556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</row>
    <row r="2907" spans="2:21" ht="15" hidden="1" customHeight="1" x14ac:dyDescent="0.25">
      <c r="B2907" s="904" t="s">
        <v>3536</v>
      </c>
      <c r="C2907" s="911" t="s">
        <v>3556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</row>
    <row r="2908" spans="2:21" ht="15" hidden="1" customHeight="1" x14ac:dyDescent="0.25">
      <c r="B2908" s="904" t="s">
        <v>3535</v>
      </c>
      <c r="C2908" s="911" t="s">
        <v>3556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</row>
    <row r="2909" spans="2:21" ht="15" hidden="1" customHeight="1" x14ac:dyDescent="0.25">
      <c r="B2909" s="904" t="s">
        <v>3534</v>
      </c>
      <c r="C2909" s="911" t="s">
        <v>3556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9">
        <v>10.81</v>
      </c>
      <c r="U2909" s="11">
        <f t="shared" ref="U2909:U2910" si="60">T2909*0.955</f>
        <v>10.323550000000001</v>
      </c>
    </row>
    <row r="2910" spans="2:21" ht="15" hidden="1" customHeight="1" x14ac:dyDescent="0.25">
      <c r="B2910" s="904" t="s">
        <v>3534</v>
      </c>
      <c r="C2910" s="911" t="s">
        <v>3556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9">
        <v>29.63</v>
      </c>
      <c r="U2910" s="11">
        <f t="shared" si="60"/>
        <v>28.29665</v>
      </c>
    </row>
    <row r="2911" spans="2:21" ht="15" customHeight="1" x14ac:dyDescent="0.25">
      <c r="B2911" s="904" t="s">
        <v>3533</v>
      </c>
      <c r="C2911" s="911" t="s">
        <v>3556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1260" t="s">
        <v>4368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</row>
    <row r="2912" spans="2:21" ht="15" hidden="1" customHeight="1" x14ac:dyDescent="0.25">
      <c r="B2912" s="904" t="s">
        <v>3532</v>
      </c>
      <c r="C2912" s="911" t="s">
        <v>3556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</row>
    <row r="2913" spans="2:21" ht="15" hidden="1" customHeight="1" x14ac:dyDescent="0.25">
      <c r="B2913" s="911" t="s">
        <v>3548</v>
      </c>
      <c r="C2913" s="911" t="s">
        <v>3556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</row>
    <row r="2914" spans="2:21" ht="15" hidden="1" customHeight="1" x14ac:dyDescent="0.25">
      <c r="B2914" s="911" t="s">
        <v>3547</v>
      </c>
      <c r="C2914" s="911" t="s">
        <v>3556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1260" t="s">
        <v>4367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U2914" s="11"/>
    </row>
    <row r="2915" spans="2:21" ht="15" hidden="1" customHeight="1" x14ac:dyDescent="0.25">
      <c r="B2915" s="911" t="s">
        <v>3547</v>
      </c>
      <c r="C2915" s="911" t="s">
        <v>3556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9">
        <v>26.79</v>
      </c>
      <c r="U2915" s="11">
        <f t="shared" ref="U2915" si="61">T2915*0.955</f>
        <v>25.584449999999997</v>
      </c>
    </row>
    <row r="2916" spans="2:21" ht="15" hidden="1" customHeight="1" x14ac:dyDescent="0.25">
      <c r="B2916" s="911" t="s">
        <v>3546</v>
      </c>
      <c r="C2916" s="911" t="s">
        <v>3556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</row>
    <row r="2917" spans="2:21" ht="15" hidden="1" customHeight="1" x14ac:dyDescent="0.25">
      <c r="B2917" s="911" t="s">
        <v>3552</v>
      </c>
      <c r="C2917" s="911" t="s">
        <v>3555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</row>
    <row r="2918" spans="2:21" ht="15" hidden="1" customHeight="1" x14ac:dyDescent="0.25">
      <c r="B2918" s="911" t="s">
        <v>3551</v>
      </c>
      <c r="C2918" s="911" t="s">
        <v>3555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U2918" s="11"/>
    </row>
    <row r="2919" spans="2:21" ht="15" hidden="1" customHeight="1" x14ac:dyDescent="0.25">
      <c r="B2919" s="911" t="s">
        <v>3545</v>
      </c>
      <c r="C2919" s="911" t="s">
        <v>3556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</row>
    <row r="2920" spans="2:21" ht="15" hidden="1" customHeight="1" x14ac:dyDescent="0.25">
      <c r="B2920" s="911" t="s">
        <v>3545</v>
      </c>
      <c r="C2920" s="911" t="s">
        <v>3555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</row>
    <row r="2921" spans="2:21" ht="15" hidden="1" customHeight="1" x14ac:dyDescent="0.25">
      <c r="B2921" s="911" t="s">
        <v>3550</v>
      </c>
      <c r="C2921" s="911" t="s">
        <v>3555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</row>
    <row r="2922" spans="2:21" ht="15" hidden="1" customHeight="1" x14ac:dyDescent="0.25">
      <c r="B2922" s="911" t="s">
        <v>3550</v>
      </c>
      <c r="C2922" s="911" t="s">
        <v>3554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</row>
    <row r="2923" spans="2:21" ht="15" hidden="1" customHeight="1" x14ac:dyDescent="0.25">
      <c r="B2923" s="911" t="s">
        <v>3545</v>
      </c>
      <c r="C2923" s="911" t="s">
        <v>3554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</row>
    <row r="2924" spans="2:21" ht="15" hidden="1" customHeight="1" x14ac:dyDescent="0.25">
      <c r="B2924" s="911" t="s">
        <v>3544</v>
      </c>
      <c r="C2924" s="911" t="s">
        <v>3556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</row>
    <row r="2925" spans="2:21" ht="15" hidden="1" customHeight="1" x14ac:dyDescent="0.25">
      <c r="B2925" s="911" t="s">
        <v>3544</v>
      </c>
      <c r="C2925" s="911" t="s">
        <v>3555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9">
        <v>19.05</v>
      </c>
      <c r="U2925" s="11">
        <f t="shared" ref="U2925" si="62">T2925*0.955</f>
        <v>18.19275</v>
      </c>
    </row>
    <row r="2926" spans="2:21" ht="15" hidden="1" customHeight="1" x14ac:dyDescent="0.25">
      <c r="B2926" s="911" t="s">
        <v>3544</v>
      </c>
      <c r="C2926" s="911" t="s">
        <v>3555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</row>
    <row r="2927" spans="2:21" ht="15" hidden="1" customHeight="1" x14ac:dyDescent="0.25">
      <c r="B2927" s="911" t="s">
        <v>3549</v>
      </c>
      <c r="C2927" s="911" t="s">
        <v>3555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</row>
    <row r="2928" spans="2:21" ht="15" hidden="1" customHeight="1" x14ac:dyDescent="0.25">
      <c r="B2928" s="922" t="s">
        <v>3564</v>
      </c>
      <c r="C2928" s="911" t="s">
        <v>3554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</row>
    <row r="2929" spans="2:19" ht="15" hidden="1" customHeight="1" x14ac:dyDescent="0.25">
      <c r="B2929" s="922" t="s">
        <v>3565</v>
      </c>
      <c r="C2929" s="911" t="s">
        <v>3554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</row>
    <row r="2930" spans="2:19" ht="15" hidden="1" customHeight="1" x14ac:dyDescent="0.25">
      <c r="B2930" s="922" t="s">
        <v>3560</v>
      </c>
      <c r="C2930" s="911" t="s">
        <v>3556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</row>
    <row r="2931" spans="2:19" ht="15" hidden="1" customHeight="1" x14ac:dyDescent="0.25">
      <c r="B2931" s="922" t="s">
        <v>3562</v>
      </c>
      <c r="C2931" s="911" t="s">
        <v>3555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</row>
    <row r="2932" spans="2:19" ht="15" hidden="1" customHeight="1" x14ac:dyDescent="0.25">
      <c r="B2932" s="922" t="s">
        <v>3559</v>
      </c>
      <c r="C2932" s="911" t="s">
        <v>3556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</row>
    <row r="2933" spans="2:19" ht="15" hidden="1" customHeight="1" x14ac:dyDescent="0.25">
      <c r="B2933" s="922" t="s">
        <v>3561</v>
      </c>
      <c r="C2933" s="911" t="s">
        <v>3555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</row>
    <row r="2934" spans="2:19" ht="15" hidden="1" customHeight="1" x14ac:dyDescent="0.25">
      <c r="B2934" s="922" t="s">
        <v>3558</v>
      </c>
      <c r="C2934" s="911" t="s">
        <v>3556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</row>
    <row r="2935" spans="2:19" ht="15" hidden="1" customHeight="1" x14ac:dyDescent="0.25">
      <c r="B2935" s="922" t="s">
        <v>3557</v>
      </c>
      <c r="C2935" s="911" t="s">
        <v>3556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</row>
    <row r="2936" spans="2:19" ht="15" hidden="1" customHeight="1" x14ac:dyDescent="0.25">
      <c r="B2936" s="922" t="s">
        <v>3557</v>
      </c>
      <c r="C2936" s="911" t="s">
        <v>3554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</row>
    <row r="2937" spans="2:19" ht="15" hidden="1" customHeight="1" x14ac:dyDescent="0.25">
      <c r="B2937" s="922" t="s">
        <v>3563</v>
      </c>
      <c r="C2937" s="911" t="s">
        <v>3554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</row>
    <row r="2938" spans="2:19" ht="15" hidden="1" customHeight="1" x14ac:dyDescent="0.25">
      <c r="B2938" s="928" t="s">
        <v>3580</v>
      </c>
      <c r="C2938" s="911" t="s">
        <v>3556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</row>
    <row r="2939" spans="2:19" ht="15" hidden="1" customHeight="1" x14ac:dyDescent="0.25">
      <c r="B2939" s="928" t="s">
        <v>3579</v>
      </c>
      <c r="C2939" s="911" t="s">
        <v>3556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</row>
    <row r="2940" spans="2:19" ht="15" hidden="1" customHeight="1" x14ac:dyDescent="0.25">
      <c r="B2940" s="928" t="s">
        <v>3578</v>
      </c>
      <c r="C2940" s="911" t="s">
        <v>3556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</row>
    <row r="2941" spans="2:19" ht="15" hidden="1" customHeight="1" x14ac:dyDescent="0.25">
      <c r="B2941" s="928" t="s">
        <v>3577</v>
      </c>
      <c r="C2941" s="911" t="s">
        <v>3556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</row>
    <row r="2942" spans="2:19" ht="15" hidden="1" customHeight="1" x14ac:dyDescent="0.25">
      <c r="B2942" s="928" t="s">
        <v>3576</v>
      </c>
      <c r="C2942" s="911" t="s">
        <v>3556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</row>
    <row r="2943" spans="2:19" ht="15" hidden="1" customHeight="1" x14ac:dyDescent="0.25">
      <c r="B2943" s="928" t="s">
        <v>3575</v>
      </c>
      <c r="C2943" s="911" t="s">
        <v>3556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</row>
    <row r="2944" spans="2:19" ht="15" hidden="1" customHeight="1" x14ac:dyDescent="0.25">
      <c r="B2944" s="928" t="s">
        <v>3574</v>
      </c>
      <c r="C2944" s="911" t="s">
        <v>3556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</row>
    <row r="2945" spans="2:21" ht="15" hidden="1" customHeight="1" x14ac:dyDescent="0.25">
      <c r="B2945" s="935" t="s">
        <v>3627</v>
      </c>
      <c r="C2945" s="911" t="s">
        <v>3556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</row>
    <row r="2946" spans="2:21" ht="15" hidden="1" customHeight="1" x14ac:dyDescent="0.25">
      <c r="B2946" s="935" t="s">
        <v>3626</v>
      </c>
      <c r="C2946" s="911" t="s">
        <v>3556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</row>
    <row r="2947" spans="2:21" ht="15" hidden="1" customHeight="1" x14ac:dyDescent="0.25">
      <c r="B2947" s="935" t="s">
        <v>3625</v>
      </c>
      <c r="C2947" s="911" t="s">
        <v>3556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</row>
    <row r="2948" spans="2:21" ht="15" hidden="1" customHeight="1" x14ac:dyDescent="0.25">
      <c r="B2948" s="935" t="s">
        <v>3602</v>
      </c>
      <c r="C2948" s="935" t="s">
        <v>3555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</row>
    <row r="2949" spans="2:21" ht="15" hidden="1" customHeight="1" x14ac:dyDescent="0.25">
      <c r="B2949" s="935" t="s">
        <v>3602</v>
      </c>
      <c r="C2949" s="935" t="s">
        <v>3556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</row>
    <row r="2950" spans="2:21" ht="15" hidden="1" customHeight="1" x14ac:dyDescent="0.25">
      <c r="B2950" s="935" t="s">
        <v>3601</v>
      </c>
      <c r="C2950" s="935" t="s">
        <v>3555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</row>
    <row r="2951" spans="2:21" ht="15" hidden="1" customHeight="1" x14ac:dyDescent="0.25">
      <c r="B2951" s="935" t="s">
        <v>3601</v>
      </c>
      <c r="C2951" s="935" t="s">
        <v>3556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</row>
    <row r="2952" spans="2:21" ht="15" hidden="1" customHeight="1" x14ac:dyDescent="0.25">
      <c r="B2952" s="935" t="s">
        <v>3624</v>
      </c>
      <c r="C2952" s="935" t="s">
        <v>3556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</row>
    <row r="2953" spans="2:21" ht="15" hidden="1" customHeight="1" x14ac:dyDescent="0.25">
      <c r="B2953" s="935" t="s">
        <v>3623</v>
      </c>
      <c r="C2953" s="935" t="s">
        <v>3556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</row>
    <row r="2954" spans="2:21" ht="15" hidden="1" customHeight="1" x14ac:dyDescent="0.25">
      <c r="B2954" s="935" t="s">
        <v>3623</v>
      </c>
      <c r="C2954" s="935" t="s">
        <v>3556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9">
        <v>40</v>
      </c>
      <c r="U2954" s="11">
        <f t="shared" ref="U2954" si="64">T2954*0.955</f>
        <v>38.199999999999996</v>
      </c>
    </row>
    <row r="2955" spans="2:21" ht="15" hidden="1" customHeight="1" x14ac:dyDescent="0.25">
      <c r="B2955" s="935" t="s">
        <v>3622</v>
      </c>
      <c r="C2955" s="935" t="s">
        <v>3556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</row>
    <row r="2956" spans="2:21" ht="15" hidden="1" customHeight="1" x14ac:dyDescent="0.25">
      <c r="B2956" s="935" t="s">
        <v>3621</v>
      </c>
      <c r="C2956" s="935" t="s">
        <v>3556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</row>
    <row r="2957" spans="2:21" ht="15" hidden="1" customHeight="1" x14ac:dyDescent="0.25">
      <c r="B2957" s="935" t="s">
        <v>3600</v>
      </c>
      <c r="C2957" s="935" t="s">
        <v>3555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</row>
    <row r="2958" spans="2:21" ht="15" hidden="1" customHeight="1" x14ac:dyDescent="0.25">
      <c r="B2958" s="935" t="s">
        <v>3620</v>
      </c>
      <c r="C2958" s="935" t="s">
        <v>3556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</row>
    <row r="2959" spans="2:21" ht="15" hidden="1" customHeight="1" x14ac:dyDescent="0.25">
      <c r="B2959" s="935" t="s">
        <v>3599</v>
      </c>
      <c r="C2959" s="935" t="s">
        <v>3555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</row>
    <row r="2960" spans="2:21" ht="15" hidden="1" customHeight="1" x14ac:dyDescent="0.25">
      <c r="B2960" s="935" t="s">
        <v>3598</v>
      </c>
      <c r="C2960" s="935" t="s">
        <v>3555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</row>
    <row r="2961" spans="2:19" ht="15" hidden="1" customHeight="1" x14ac:dyDescent="0.25">
      <c r="B2961" s="935" t="s">
        <v>3619</v>
      </c>
      <c r="C2961" s="935" t="s">
        <v>3556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</row>
    <row r="2962" spans="2:19" ht="15" hidden="1" customHeight="1" x14ac:dyDescent="0.25">
      <c r="B2962" s="935" t="s">
        <v>3618</v>
      </c>
      <c r="C2962" s="935" t="s">
        <v>3556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</row>
    <row r="2963" spans="2:19" ht="15" hidden="1" customHeight="1" x14ac:dyDescent="0.25">
      <c r="B2963" s="935" t="s">
        <v>3617</v>
      </c>
      <c r="C2963" s="935" t="s">
        <v>3556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</row>
    <row r="2964" spans="2:19" ht="15" hidden="1" customHeight="1" x14ac:dyDescent="0.25">
      <c r="B2964" s="935" t="s">
        <v>3616</v>
      </c>
      <c r="C2964" s="935" t="s">
        <v>3556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</row>
    <row r="2965" spans="2:19" ht="15" hidden="1" customHeight="1" x14ac:dyDescent="0.25">
      <c r="B2965" s="935" t="s">
        <v>3597</v>
      </c>
      <c r="C2965" s="935" t="s">
        <v>3555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</row>
    <row r="2966" spans="2:19" ht="15" hidden="1" customHeight="1" x14ac:dyDescent="0.25">
      <c r="B2966" s="935" t="s">
        <v>3596</v>
      </c>
      <c r="C2966" s="935" t="s">
        <v>3555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</row>
    <row r="2967" spans="2:19" ht="15" customHeight="1" x14ac:dyDescent="0.25">
      <c r="B2967" s="935" t="s">
        <v>3596</v>
      </c>
      <c r="C2967" s="935" t="s">
        <v>3556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1260" t="s">
        <v>4368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</row>
    <row r="2968" spans="2:19" ht="15" hidden="1" customHeight="1" x14ac:dyDescent="0.25">
      <c r="B2968" s="935" t="s">
        <v>3615</v>
      </c>
      <c r="C2968" s="935" t="s">
        <v>3556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</row>
    <row r="2969" spans="2:19" ht="15" hidden="1" customHeight="1" x14ac:dyDescent="0.25">
      <c r="B2969" s="935" t="s">
        <v>3595</v>
      </c>
      <c r="C2969" s="935" t="s">
        <v>3555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</row>
    <row r="2970" spans="2:19" ht="15" hidden="1" customHeight="1" x14ac:dyDescent="0.25">
      <c r="B2970" s="935" t="s">
        <v>3594</v>
      </c>
      <c r="C2970" s="935" t="s">
        <v>3555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</row>
    <row r="2971" spans="2:19" ht="15" customHeight="1" x14ac:dyDescent="0.25">
      <c r="B2971" s="935" t="s">
        <v>3594</v>
      </c>
      <c r="C2971" s="935" t="s">
        <v>3556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1260" t="s">
        <v>4368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</row>
    <row r="2972" spans="2:19" ht="15" hidden="1" customHeight="1" x14ac:dyDescent="0.25">
      <c r="B2972" s="935" t="s">
        <v>3593</v>
      </c>
      <c r="C2972" s="935" t="s">
        <v>3555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</row>
    <row r="2973" spans="2:19" ht="15" hidden="1" customHeight="1" x14ac:dyDescent="0.25">
      <c r="B2973" s="935" t="s">
        <v>3592</v>
      </c>
      <c r="C2973" s="935" t="s">
        <v>3555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</row>
    <row r="2974" spans="2:19" ht="15" customHeight="1" x14ac:dyDescent="0.25">
      <c r="B2974" s="935" t="s">
        <v>3592</v>
      </c>
      <c r="C2974" s="935" t="s">
        <v>3556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1260" t="s">
        <v>4368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</row>
    <row r="2975" spans="2:19" ht="15" hidden="1" customHeight="1" x14ac:dyDescent="0.25">
      <c r="B2975" s="935" t="s">
        <v>3614</v>
      </c>
      <c r="C2975" s="935" t="s">
        <v>3556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</row>
    <row r="2976" spans="2:19" ht="15" hidden="1" customHeight="1" x14ac:dyDescent="0.25">
      <c r="B2976" s="935" t="s">
        <v>3591</v>
      </c>
      <c r="C2976" s="935" t="s">
        <v>3555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</row>
    <row r="2977" spans="2:19" ht="15" hidden="1" customHeight="1" x14ac:dyDescent="0.25">
      <c r="B2977" s="935" t="s">
        <v>3590</v>
      </c>
      <c r="C2977" s="935" t="s">
        <v>3555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</row>
    <row r="2978" spans="2:19" ht="15" hidden="1" customHeight="1" x14ac:dyDescent="0.25">
      <c r="B2978" s="935" t="s">
        <v>3590</v>
      </c>
      <c r="C2978" s="935" t="s">
        <v>3556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1260" t="s">
        <v>4367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</row>
    <row r="2979" spans="2:19" ht="15" hidden="1" customHeight="1" x14ac:dyDescent="0.25">
      <c r="B2979" s="935" t="s">
        <v>3613</v>
      </c>
      <c r="C2979" s="935" t="s">
        <v>3556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</row>
    <row r="2980" spans="2:19" ht="15" hidden="1" customHeight="1" x14ac:dyDescent="0.25">
      <c r="B2980" s="935" t="s">
        <v>3612</v>
      </c>
      <c r="C2980" s="935" t="s">
        <v>3556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</row>
    <row r="2981" spans="2:19" ht="15" hidden="1" customHeight="1" x14ac:dyDescent="0.25">
      <c r="B2981" s="935" t="s">
        <v>3611</v>
      </c>
      <c r="C2981" s="935" t="s">
        <v>3556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</row>
    <row r="2982" spans="2:19" ht="15" hidden="1" customHeight="1" x14ac:dyDescent="0.25">
      <c r="B2982" s="935" t="s">
        <v>3610</v>
      </c>
      <c r="C2982" s="935" t="s">
        <v>3556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</row>
    <row r="2983" spans="2:19" ht="15" hidden="1" customHeight="1" x14ac:dyDescent="0.25">
      <c r="B2983" s="935" t="s">
        <v>3583</v>
      </c>
      <c r="C2983" s="935" t="s">
        <v>3556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</row>
    <row r="2984" spans="2:19" ht="15" hidden="1" customHeight="1" x14ac:dyDescent="0.25">
      <c r="B2984" s="935" t="s">
        <v>3583</v>
      </c>
      <c r="C2984" s="935" t="s">
        <v>3554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</row>
    <row r="2985" spans="2:19" ht="15" hidden="1" customHeight="1" x14ac:dyDescent="0.25">
      <c r="B2985" s="935" t="s">
        <v>3582</v>
      </c>
      <c r="C2985" s="935" t="s">
        <v>3555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</row>
    <row r="2986" spans="2:19" ht="15" hidden="1" customHeight="1" x14ac:dyDescent="0.25">
      <c r="B2986" s="935" t="s">
        <v>3582</v>
      </c>
      <c r="C2986" s="935" t="s">
        <v>3556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</row>
    <row r="2987" spans="2:19" ht="15" hidden="1" customHeight="1" x14ac:dyDescent="0.25">
      <c r="B2987" s="935" t="s">
        <v>3582</v>
      </c>
      <c r="C2987" s="935" t="s">
        <v>3556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</row>
    <row r="2988" spans="2:19" ht="15" hidden="1" customHeight="1" x14ac:dyDescent="0.25">
      <c r="B2988" s="935" t="s">
        <v>3582</v>
      </c>
      <c r="C2988" s="935" t="s">
        <v>3554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</row>
    <row r="2989" spans="2:19" ht="15" hidden="1" customHeight="1" x14ac:dyDescent="0.25">
      <c r="B2989" s="935" t="s">
        <v>3609</v>
      </c>
      <c r="C2989" s="935" t="s">
        <v>3556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</row>
    <row r="2990" spans="2:19" ht="15" hidden="1" customHeight="1" x14ac:dyDescent="0.25">
      <c r="B2990" s="935" t="s">
        <v>3608</v>
      </c>
      <c r="C2990" s="935" t="s">
        <v>3556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</row>
    <row r="2991" spans="2:19" ht="15" hidden="1" customHeight="1" x14ac:dyDescent="0.25">
      <c r="B2991" s="935" t="s">
        <v>3607</v>
      </c>
      <c r="C2991" s="935" t="s">
        <v>3556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</row>
    <row r="2992" spans="2:19" ht="15" hidden="1" customHeight="1" x14ac:dyDescent="0.25">
      <c r="B2992" s="935" t="s">
        <v>3589</v>
      </c>
      <c r="C2992" s="935" t="s">
        <v>3555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</row>
    <row r="2993" spans="2:19" ht="15" hidden="1" customHeight="1" x14ac:dyDescent="0.25">
      <c r="B2993" s="935" t="s">
        <v>3606</v>
      </c>
      <c r="C2993" s="935" t="s">
        <v>3556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</row>
    <row r="2994" spans="2:19" ht="15" hidden="1" customHeight="1" x14ac:dyDescent="0.25">
      <c r="B2994" s="935" t="s">
        <v>3588</v>
      </c>
      <c r="C2994" s="935" t="s">
        <v>3555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</row>
    <row r="2995" spans="2:19" ht="15" customHeight="1" x14ac:dyDescent="0.25">
      <c r="B2995" s="935" t="s">
        <v>3588</v>
      </c>
      <c r="C2995" s="935" t="s">
        <v>3556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1260" t="s">
        <v>4368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</row>
    <row r="2996" spans="2:19" ht="15" hidden="1" customHeight="1" x14ac:dyDescent="0.25">
      <c r="B2996" s="935" t="s">
        <v>3587</v>
      </c>
      <c r="C2996" s="935" t="s">
        <v>3555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</row>
    <row r="2997" spans="2:19" ht="15" hidden="1" customHeight="1" x14ac:dyDescent="0.25">
      <c r="B2997" s="935" t="s">
        <v>3587</v>
      </c>
      <c r="C2997" s="935" t="s">
        <v>3556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</row>
    <row r="2998" spans="2:19" ht="15" hidden="1" customHeight="1" x14ac:dyDescent="0.25">
      <c r="B2998" s="935" t="s">
        <v>3586</v>
      </c>
      <c r="C2998" s="935" t="s">
        <v>3555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</row>
    <row r="2999" spans="2:19" ht="15" hidden="1" customHeight="1" x14ac:dyDescent="0.25">
      <c r="B2999" s="935" t="s">
        <v>3585</v>
      </c>
      <c r="C2999" s="935" t="s">
        <v>3555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</row>
    <row r="3000" spans="2:19" ht="15" hidden="1" customHeight="1" x14ac:dyDescent="0.25">
      <c r="B3000" s="935" t="s">
        <v>3585</v>
      </c>
      <c r="C3000" s="935" t="s">
        <v>3556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</row>
    <row r="3001" spans="2:19" ht="15" hidden="1" customHeight="1" x14ac:dyDescent="0.25">
      <c r="B3001" s="935" t="s">
        <v>3584</v>
      </c>
      <c r="C3001" s="935" t="s">
        <v>3555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</row>
    <row r="3002" spans="2:19" ht="15" customHeight="1" x14ac:dyDescent="0.25">
      <c r="B3002" s="935" t="s">
        <v>3584</v>
      </c>
      <c r="C3002" s="935" t="s">
        <v>3556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1260" t="s">
        <v>4368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</row>
    <row r="3003" spans="2:19" ht="15" hidden="1" customHeight="1" x14ac:dyDescent="0.25">
      <c r="B3003" s="935" t="s">
        <v>3605</v>
      </c>
      <c r="C3003" s="935" t="s">
        <v>3556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</row>
    <row r="3004" spans="2:19" ht="15" hidden="1" customHeight="1" x14ac:dyDescent="0.25">
      <c r="B3004" s="935" t="s">
        <v>3604</v>
      </c>
      <c r="C3004" s="935" t="s">
        <v>3556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</row>
    <row r="3005" spans="2:19" ht="15" hidden="1" customHeight="1" x14ac:dyDescent="0.25">
      <c r="B3005" s="947" t="s">
        <v>3641</v>
      </c>
      <c r="C3005" s="935" t="s">
        <v>3556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</row>
    <row r="3006" spans="2:19" ht="15" hidden="1" customHeight="1" x14ac:dyDescent="0.25">
      <c r="B3006" s="947" t="s">
        <v>3640</v>
      </c>
      <c r="C3006" s="935" t="s">
        <v>3556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</row>
    <row r="3007" spans="2:19" ht="15" hidden="1" customHeight="1" x14ac:dyDescent="0.25">
      <c r="B3007" s="947" t="s">
        <v>3639</v>
      </c>
      <c r="C3007" s="935" t="s">
        <v>3556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</row>
    <row r="3008" spans="2:19" ht="15" hidden="1" customHeight="1" x14ac:dyDescent="0.25">
      <c r="B3008" s="947" t="s">
        <v>3642</v>
      </c>
      <c r="C3008" s="947" t="s">
        <v>3555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</row>
    <row r="3009" spans="2:19" ht="15" hidden="1" customHeight="1" x14ac:dyDescent="0.25">
      <c r="B3009" s="947" t="s">
        <v>3638</v>
      </c>
      <c r="C3009" s="935" t="s">
        <v>3556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</row>
    <row r="3010" spans="2:19" ht="15" hidden="1" customHeight="1" x14ac:dyDescent="0.25">
      <c r="B3010" s="947" t="s">
        <v>3638</v>
      </c>
      <c r="C3010" s="947" t="s">
        <v>3555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</row>
    <row r="3011" spans="2:19" ht="15" hidden="1" customHeight="1" x14ac:dyDescent="0.25">
      <c r="B3011" s="947" t="s">
        <v>3637</v>
      </c>
      <c r="C3011" s="947" t="s">
        <v>3555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</row>
    <row r="3012" spans="2:19" ht="15" hidden="1" customHeight="1" x14ac:dyDescent="0.25">
      <c r="B3012" s="947" t="s">
        <v>3637</v>
      </c>
      <c r="C3012" s="935" t="s">
        <v>3556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</row>
    <row r="3013" spans="2:19" ht="15" hidden="1" customHeight="1" x14ac:dyDescent="0.25">
      <c r="B3013" s="947" t="s">
        <v>3636</v>
      </c>
      <c r="C3013" s="935" t="s">
        <v>3556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</row>
    <row r="3014" spans="2:19" ht="15" hidden="1" customHeight="1" x14ac:dyDescent="0.25">
      <c r="B3014" s="953" t="s">
        <v>3649</v>
      </c>
      <c r="C3014" s="935" t="s">
        <v>3556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</row>
    <row r="3015" spans="2:19" ht="15" hidden="1" customHeight="1" x14ac:dyDescent="0.25">
      <c r="B3015" s="953" t="s">
        <v>3648</v>
      </c>
      <c r="C3015" s="935" t="s">
        <v>3556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</row>
    <row r="3016" spans="2:19" ht="15" hidden="1" customHeight="1" x14ac:dyDescent="0.25">
      <c r="B3016" s="953" t="s">
        <v>3647</v>
      </c>
      <c r="C3016" s="935" t="s">
        <v>3556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</row>
    <row r="3017" spans="2:19" ht="15" hidden="1" customHeight="1" x14ac:dyDescent="0.25">
      <c r="B3017" s="953" t="s">
        <v>3650</v>
      </c>
      <c r="C3017" s="947" t="s">
        <v>3555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</row>
    <row r="3018" spans="2:19" ht="15" customHeight="1" x14ac:dyDescent="0.25">
      <c r="B3018" s="953" t="s">
        <v>3646</v>
      </c>
      <c r="C3018" s="935" t="s">
        <v>3556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1260" t="s">
        <v>4368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</row>
    <row r="3019" spans="2:19" ht="15" hidden="1" customHeight="1" x14ac:dyDescent="0.25">
      <c r="B3019" s="953" t="s">
        <v>3646</v>
      </c>
      <c r="C3019" s="947" t="s">
        <v>3555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</row>
    <row r="3020" spans="2:19" ht="15" hidden="1" customHeight="1" x14ac:dyDescent="0.25">
      <c r="B3020" s="959" t="s">
        <v>3659</v>
      </c>
      <c r="C3020" s="935" t="s">
        <v>3556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</row>
    <row r="3021" spans="2:19" ht="15" hidden="1" customHeight="1" x14ac:dyDescent="0.25">
      <c r="B3021" s="959" t="s">
        <v>3658</v>
      </c>
      <c r="C3021" s="935" t="s">
        <v>3556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</row>
    <row r="3022" spans="2:19" ht="15" hidden="1" customHeight="1" x14ac:dyDescent="0.25">
      <c r="B3022" s="959" t="s">
        <v>3657</v>
      </c>
      <c r="C3022" s="935" t="s">
        <v>3556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</row>
    <row r="3023" spans="2:19" ht="15" hidden="1" customHeight="1" x14ac:dyDescent="0.25">
      <c r="B3023" s="959" t="s">
        <v>3657</v>
      </c>
      <c r="C3023" s="947" t="s">
        <v>3555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</row>
    <row r="3024" spans="2:19" ht="15" hidden="1" customHeight="1" x14ac:dyDescent="0.25">
      <c r="B3024" s="959" t="s">
        <v>3656</v>
      </c>
      <c r="C3024" s="935" t="s">
        <v>3556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1260" t="s">
        <v>4367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</row>
    <row r="3025" spans="2:19" ht="15" hidden="1" customHeight="1" x14ac:dyDescent="0.25">
      <c r="B3025" s="959" t="s">
        <v>3655</v>
      </c>
      <c r="C3025" s="935" t="s">
        <v>3556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</row>
    <row r="3026" spans="2:19" ht="15" hidden="1" customHeight="1" x14ac:dyDescent="0.25">
      <c r="B3026" s="959" t="s">
        <v>3660</v>
      </c>
      <c r="C3026" s="947" t="s">
        <v>3555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</row>
    <row r="3027" spans="2:19" ht="15" hidden="1" customHeight="1" x14ac:dyDescent="0.25">
      <c r="B3027" s="959" t="s">
        <v>3654</v>
      </c>
      <c r="C3027" s="935" t="s">
        <v>3556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</row>
    <row r="3028" spans="2:19" ht="15" hidden="1" customHeight="1" x14ac:dyDescent="0.25">
      <c r="B3028" s="959" t="s">
        <v>3654</v>
      </c>
      <c r="C3028" s="947" t="s">
        <v>3555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</row>
    <row r="3029" spans="2:19" ht="15" hidden="1" customHeight="1" x14ac:dyDescent="0.25">
      <c r="B3029" s="969" t="s">
        <v>3679</v>
      </c>
      <c r="C3029" s="935" t="s">
        <v>3556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</row>
    <row r="3030" spans="2:19" ht="15" hidden="1" customHeight="1" x14ac:dyDescent="0.25">
      <c r="B3030" s="969" t="s">
        <v>3678</v>
      </c>
      <c r="C3030" s="935" t="s">
        <v>3556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</row>
    <row r="3031" spans="2:19" ht="15" hidden="1" customHeight="1" x14ac:dyDescent="0.25">
      <c r="B3031" s="969" t="s">
        <v>3677</v>
      </c>
      <c r="C3031" s="935" t="s">
        <v>3556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</row>
    <row r="3032" spans="2:19" ht="15" hidden="1" customHeight="1" x14ac:dyDescent="0.25">
      <c r="B3032" s="969" t="s">
        <v>3676</v>
      </c>
      <c r="C3032" s="935" t="s">
        <v>3556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</row>
    <row r="3033" spans="2:19" ht="15" hidden="1" customHeight="1" x14ac:dyDescent="0.25">
      <c r="B3033" s="969" t="s">
        <v>3673</v>
      </c>
      <c r="C3033" s="947" t="s">
        <v>3555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</row>
    <row r="3034" spans="2:19" ht="15" hidden="1" customHeight="1" x14ac:dyDescent="0.25">
      <c r="B3034" s="969" t="s">
        <v>3672</v>
      </c>
      <c r="C3034" s="947" t="s">
        <v>3555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</row>
    <row r="3035" spans="2:19" ht="15" customHeight="1" x14ac:dyDescent="0.25">
      <c r="B3035" s="969" t="s">
        <v>3672</v>
      </c>
      <c r="C3035" s="935" t="s">
        <v>3556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1260" t="s">
        <v>4368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</row>
    <row r="3036" spans="2:19" ht="15" hidden="1" customHeight="1" x14ac:dyDescent="0.25">
      <c r="B3036" s="969" t="s">
        <v>3671</v>
      </c>
      <c r="C3036" s="947" t="s">
        <v>3555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</row>
    <row r="3037" spans="2:19" ht="15" hidden="1" customHeight="1" x14ac:dyDescent="0.25">
      <c r="B3037" s="969" t="s">
        <v>3671</v>
      </c>
      <c r="C3037" s="935" t="s">
        <v>3556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</row>
    <row r="3038" spans="2:19" ht="15" hidden="1" customHeight="1" x14ac:dyDescent="0.25">
      <c r="B3038" s="969" t="s">
        <v>3670</v>
      </c>
      <c r="C3038" s="947" t="s">
        <v>3555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</row>
    <row r="3039" spans="2:19" ht="15" hidden="1" customHeight="1" x14ac:dyDescent="0.25">
      <c r="B3039" s="969" t="s">
        <v>3670</v>
      </c>
      <c r="C3039" s="969" t="s">
        <v>3556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1260" t="s">
        <v>4367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</row>
    <row r="3040" spans="2:19" ht="15" hidden="1" customHeight="1" x14ac:dyDescent="0.25">
      <c r="B3040" s="969" t="s">
        <v>3669</v>
      </c>
      <c r="C3040" s="969" t="s">
        <v>3554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</row>
    <row r="3041" spans="2:19" ht="15" hidden="1" customHeight="1" x14ac:dyDescent="0.25">
      <c r="B3041" s="969" t="s">
        <v>3674</v>
      </c>
      <c r="C3041" s="969" t="s">
        <v>3554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</row>
    <row r="3042" spans="2:19" ht="15" hidden="1" customHeight="1" x14ac:dyDescent="0.25">
      <c r="B3042" s="969" t="s">
        <v>3669</v>
      </c>
      <c r="C3042" s="947" t="s">
        <v>3555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</row>
    <row r="3043" spans="2:19" ht="15" hidden="1" customHeight="1" x14ac:dyDescent="0.25">
      <c r="B3043" s="969" t="s">
        <v>3669</v>
      </c>
      <c r="C3043" s="935" t="s">
        <v>3556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</row>
    <row r="3044" spans="2:19" ht="15" hidden="1" customHeight="1" x14ac:dyDescent="0.25">
      <c r="B3044" s="969" t="s">
        <v>3675</v>
      </c>
      <c r="C3044" s="935" t="s">
        <v>3556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</row>
    <row r="3045" spans="2:19" ht="15" hidden="1" customHeight="1" x14ac:dyDescent="0.25">
      <c r="B3045" s="975" t="s">
        <v>3693</v>
      </c>
      <c r="C3045" s="935" t="s">
        <v>3556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</row>
    <row r="3046" spans="2:19" ht="15" hidden="1" customHeight="1" x14ac:dyDescent="0.25">
      <c r="B3046" s="975" t="s">
        <v>3694</v>
      </c>
      <c r="C3046" s="947" t="s">
        <v>3555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</row>
    <row r="3047" spans="2:19" ht="15" customHeight="1" x14ac:dyDescent="0.25">
      <c r="B3047" s="975" t="s">
        <v>3692</v>
      </c>
      <c r="C3047" s="935" t="s">
        <v>3556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1260" t="s">
        <v>4368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</row>
    <row r="3048" spans="2:19" ht="15" hidden="1" customHeight="1" x14ac:dyDescent="0.25">
      <c r="B3048" s="975" t="s">
        <v>3692</v>
      </c>
      <c r="C3048" s="947" t="s">
        <v>3555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</row>
    <row r="3049" spans="2:19" ht="15" hidden="1" customHeight="1" x14ac:dyDescent="0.25">
      <c r="B3049" s="975" t="s">
        <v>3691</v>
      </c>
      <c r="C3049" s="935" t="s">
        <v>3556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</row>
    <row r="3050" spans="2:19" ht="15" hidden="1" customHeight="1" x14ac:dyDescent="0.25">
      <c r="B3050" s="975" t="s">
        <v>3690</v>
      </c>
      <c r="C3050" s="935" t="s">
        <v>3556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</row>
    <row r="3051" spans="2:19" ht="15" hidden="1" customHeight="1" x14ac:dyDescent="0.25">
      <c r="B3051" s="975" t="s">
        <v>3689</v>
      </c>
      <c r="C3051" s="935" t="s">
        <v>3556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</row>
    <row r="3052" spans="2:19" ht="15" hidden="1" customHeight="1" x14ac:dyDescent="0.25">
      <c r="B3052" s="975" t="s">
        <v>3688</v>
      </c>
      <c r="C3052" s="935" t="s">
        <v>3556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</row>
    <row r="3053" spans="2:19" ht="15" hidden="1" customHeight="1" x14ac:dyDescent="0.25">
      <c r="B3053" s="975" t="s">
        <v>3687</v>
      </c>
      <c r="C3053" s="935" t="s">
        <v>3556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</row>
    <row r="3054" spans="2:19" ht="15" hidden="1" customHeight="1" x14ac:dyDescent="0.25">
      <c r="B3054" s="975" t="s">
        <v>3686</v>
      </c>
      <c r="C3054" s="935" t="s">
        <v>3556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</row>
    <row r="3055" spans="2:19" ht="15" hidden="1" customHeight="1" x14ac:dyDescent="0.25">
      <c r="B3055" s="975" t="s">
        <v>3685</v>
      </c>
      <c r="C3055" s="935" t="s">
        <v>3556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</row>
    <row r="3056" spans="2:19" ht="15" hidden="1" customHeight="1" x14ac:dyDescent="0.25">
      <c r="B3056" s="975" t="s">
        <v>3684</v>
      </c>
      <c r="C3056" s="935" t="s">
        <v>3556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</row>
    <row r="3057" spans="2:19" ht="15" hidden="1" customHeight="1" x14ac:dyDescent="0.25">
      <c r="B3057" s="975" t="s">
        <v>3683</v>
      </c>
      <c r="C3057" s="935" t="s">
        <v>3556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</row>
    <row r="3058" spans="2:19" ht="15" hidden="1" customHeight="1" x14ac:dyDescent="0.25">
      <c r="B3058" s="975" t="s">
        <v>3717</v>
      </c>
      <c r="C3058" s="935" t="s">
        <v>3556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</row>
    <row r="3059" spans="2:19" ht="15" hidden="1" customHeight="1" x14ac:dyDescent="0.25">
      <c r="B3059" s="984" t="s">
        <v>3717</v>
      </c>
      <c r="C3059" s="947" t="s">
        <v>3555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</row>
    <row r="3060" spans="2:19" ht="15" hidden="1" customHeight="1" x14ac:dyDescent="0.25">
      <c r="B3060" s="975" t="s">
        <v>3716</v>
      </c>
      <c r="C3060" s="935" t="s">
        <v>3556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</row>
    <row r="3061" spans="2:19" ht="15" hidden="1" customHeight="1" x14ac:dyDescent="0.25">
      <c r="B3061" s="984" t="s">
        <v>3716</v>
      </c>
      <c r="C3061" s="947" t="s">
        <v>3555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</row>
    <row r="3062" spans="2:19" ht="15" hidden="1" customHeight="1" x14ac:dyDescent="0.25">
      <c r="B3062" s="975" t="s">
        <v>3722</v>
      </c>
      <c r="C3062" s="935" t="s">
        <v>3556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</row>
    <row r="3063" spans="2:19" ht="15" hidden="1" customHeight="1" x14ac:dyDescent="0.25">
      <c r="B3063" s="975" t="s">
        <v>3721</v>
      </c>
      <c r="C3063" s="935" t="s">
        <v>3556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</row>
    <row r="3064" spans="2:19" ht="15" hidden="1" customHeight="1" x14ac:dyDescent="0.25">
      <c r="B3064" s="975" t="s">
        <v>3720</v>
      </c>
      <c r="C3064" s="935" t="s">
        <v>3556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</row>
    <row r="3065" spans="2:19" ht="15" hidden="1" customHeight="1" x14ac:dyDescent="0.25">
      <c r="B3065" s="984" t="s">
        <v>3714</v>
      </c>
      <c r="C3065" s="935" t="s">
        <v>3556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</row>
    <row r="3066" spans="2:19" ht="15" hidden="1" customHeight="1" x14ac:dyDescent="0.25">
      <c r="B3066" s="984" t="s">
        <v>3713</v>
      </c>
      <c r="C3066" s="935" t="s">
        <v>3556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</row>
    <row r="3067" spans="2:19" ht="15" hidden="1" customHeight="1" x14ac:dyDescent="0.25">
      <c r="B3067" s="984" t="s">
        <v>3712</v>
      </c>
      <c r="C3067" s="935" t="s">
        <v>3556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</row>
    <row r="3068" spans="2:19" ht="15" hidden="1" customHeight="1" x14ac:dyDescent="0.25">
      <c r="B3068" s="984" t="s">
        <v>3711</v>
      </c>
      <c r="C3068" s="984" t="s">
        <v>3554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</row>
    <row r="3069" spans="2:19" ht="15" hidden="1" customHeight="1" x14ac:dyDescent="0.25">
      <c r="B3069" s="984" t="s">
        <v>3719</v>
      </c>
      <c r="C3069" s="984" t="s">
        <v>3554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</row>
    <row r="3070" spans="2:19" ht="15" hidden="1" customHeight="1" x14ac:dyDescent="0.25">
      <c r="B3070" s="984" t="s">
        <v>3711</v>
      </c>
      <c r="C3070" s="935" t="s">
        <v>3556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</row>
    <row r="3071" spans="2:19" ht="15" hidden="1" customHeight="1" x14ac:dyDescent="0.25">
      <c r="B3071" s="984" t="s">
        <v>3711</v>
      </c>
      <c r="C3071" s="947" t="s">
        <v>3555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</row>
    <row r="3072" spans="2:19" ht="15" hidden="1" customHeight="1" x14ac:dyDescent="0.25">
      <c r="B3072" s="984" t="s">
        <v>3710</v>
      </c>
      <c r="C3072" s="935" t="s">
        <v>3556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</row>
    <row r="3073" spans="2:21" ht="15" hidden="1" customHeight="1" x14ac:dyDescent="0.25">
      <c r="B3073" s="984" t="s">
        <v>3709</v>
      </c>
      <c r="C3073" s="947" t="s">
        <v>3555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</row>
    <row r="3074" spans="2:21" ht="15" hidden="1" customHeight="1" x14ac:dyDescent="0.25">
      <c r="B3074" s="984" t="s">
        <v>3709</v>
      </c>
      <c r="C3074" s="935" t="s">
        <v>3556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</row>
    <row r="3075" spans="2:21" ht="15" customHeight="1" x14ac:dyDescent="0.25">
      <c r="B3075" s="984" t="s">
        <v>3708</v>
      </c>
      <c r="C3075" s="935" t="s">
        <v>3556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1260" t="s">
        <v>4368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</row>
    <row r="3076" spans="2:21" ht="15" hidden="1" customHeight="1" x14ac:dyDescent="0.25">
      <c r="B3076" s="984" t="s">
        <v>3708</v>
      </c>
      <c r="C3076" s="947" t="s">
        <v>3555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</row>
    <row r="3077" spans="2:21" ht="15" hidden="1" customHeight="1" x14ac:dyDescent="0.25">
      <c r="B3077" s="984" t="s">
        <v>3715</v>
      </c>
      <c r="C3077" s="947" t="s">
        <v>3555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</row>
    <row r="3078" spans="2:21" ht="15" customHeight="1" x14ac:dyDescent="0.25">
      <c r="B3078" s="984" t="s">
        <v>3707</v>
      </c>
      <c r="C3078" s="935" t="s">
        <v>3556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1260" t="s">
        <v>4368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</row>
    <row r="3079" spans="2:21" ht="15" hidden="1" customHeight="1" x14ac:dyDescent="0.25">
      <c r="B3079" s="984" t="s">
        <v>3707</v>
      </c>
      <c r="C3079" s="947" t="s">
        <v>3555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</row>
    <row r="3080" spans="2:21" ht="15" hidden="1" customHeight="1" x14ac:dyDescent="0.25">
      <c r="B3080" s="984" t="s">
        <v>3706</v>
      </c>
      <c r="C3080" s="984" t="s">
        <v>3554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</row>
    <row r="3081" spans="2:21" ht="15" hidden="1" customHeight="1" x14ac:dyDescent="0.25">
      <c r="B3081" s="984" t="s">
        <v>3718</v>
      </c>
      <c r="C3081" s="984" t="s">
        <v>3554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</row>
    <row r="3082" spans="2:21" ht="15" customHeight="1" x14ac:dyDescent="0.25">
      <c r="B3082" s="984" t="s">
        <v>3706</v>
      </c>
      <c r="C3082" s="935" t="s">
        <v>3556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1260" t="s">
        <v>4368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</row>
    <row r="3083" spans="2:21" ht="15" hidden="1" customHeight="1" x14ac:dyDescent="0.25">
      <c r="B3083" s="984" t="s">
        <v>3705</v>
      </c>
      <c r="C3083" s="935" t="s">
        <v>3556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</row>
    <row r="3084" spans="2:21" ht="15" hidden="1" customHeight="1" x14ac:dyDescent="0.25">
      <c r="B3084" s="984" t="s">
        <v>3704</v>
      </c>
      <c r="C3084" s="935" t="s">
        <v>3556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</row>
    <row r="3085" spans="2:21" ht="15" hidden="1" customHeight="1" x14ac:dyDescent="0.25">
      <c r="B3085" s="984" t="s">
        <v>3703</v>
      </c>
      <c r="C3085" s="935" t="s">
        <v>3556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</row>
    <row r="3086" spans="2:21" ht="15" hidden="1" customHeight="1" x14ac:dyDescent="0.25">
      <c r="B3086" s="984" t="s">
        <v>3702</v>
      </c>
      <c r="C3086" s="935" t="s">
        <v>3556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</row>
    <row r="3087" spans="2:21" ht="15" hidden="1" customHeight="1" x14ac:dyDescent="0.25">
      <c r="B3087" s="984" t="s">
        <v>3701</v>
      </c>
      <c r="C3087" s="935" t="s">
        <v>3556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9">
        <v>3.85</v>
      </c>
      <c r="U3087" s="11">
        <f t="shared" ref="U3087:U3088" si="67">T3087*0.955</f>
        <v>3.6767499999999997</v>
      </c>
    </row>
    <row r="3088" spans="2:21" ht="15" hidden="1" customHeight="1" x14ac:dyDescent="0.25">
      <c r="B3088" s="984" t="s">
        <v>3701</v>
      </c>
      <c r="C3088" s="935" t="s">
        <v>3556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9">
        <v>1.79</v>
      </c>
      <c r="U3088" s="11">
        <f t="shared" si="67"/>
        <v>1.7094499999999999</v>
      </c>
    </row>
    <row r="3089" spans="2:19" ht="15" hidden="1" customHeight="1" x14ac:dyDescent="0.25">
      <c r="B3089" s="984" t="s">
        <v>3700</v>
      </c>
      <c r="C3089" s="935" t="s">
        <v>3556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</row>
    <row r="3090" spans="2:19" ht="15" hidden="1" customHeight="1" x14ac:dyDescent="0.25">
      <c r="B3090" s="984" t="s">
        <v>3699</v>
      </c>
      <c r="C3090" s="935" t="s">
        <v>3556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</row>
    <row r="3091" spans="2:19" ht="15" hidden="1" customHeight="1" x14ac:dyDescent="0.25">
      <c r="B3091" s="984" t="s">
        <v>3698</v>
      </c>
      <c r="C3091" s="935" t="s">
        <v>3556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</row>
    <row r="3092" spans="2:19" ht="15" hidden="1" customHeight="1" x14ac:dyDescent="0.25">
      <c r="B3092" s="984" t="s">
        <v>3697</v>
      </c>
      <c r="C3092" s="935" t="s">
        <v>3556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</row>
    <row r="3093" spans="2:19" ht="15" hidden="1" customHeight="1" x14ac:dyDescent="0.25">
      <c r="B3093" s="984" t="s">
        <v>3696</v>
      </c>
      <c r="C3093" s="935" t="s">
        <v>3556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</row>
    <row r="3094" spans="2:19" ht="15" hidden="1" customHeight="1" x14ac:dyDescent="0.25">
      <c r="B3094" s="984" t="s">
        <v>3695</v>
      </c>
      <c r="C3094" s="935" t="s">
        <v>3556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</row>
    <row r="3095" spans="2:19" ht="15" hidden="1" customHeight="1" x14ac:dyDescent="0.25">
      <c r="B3095" s="989" t="s">
        <v>3726</v>
      </c>
      <c r="C3095" s="935" t="s">
        <v>3556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</row>
    <row r="3096" spans="2:19" ht="15" hidden="1" customHeight="1" x14ac:dyDescent="0.25">
      <c r="B3096" s="989" t="s">
        <v>3727</v>
      </c>
      <c r="C3096" s="947" t="s">
        <v>3555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</row>
    <row r="3097" spans="2:19" ht="15" customHeight="1" x14ac:dyDescent="0.25">
      <c r="B3097" s="989" t="s">
        <v>3725</v>
      </c>
      <c r="C3097" s="935" t="s">
        <v>3556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1260" t="s">
        <v>4368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</row>
    <row r="3098" spans="2:19" ht="15" hidden="1" customHeight="1" x14ac:dyDescent="0.25">
      <c r="B3098" s="989" t="s">
        <v>3725</v>
      </c>
      <c r="C3098" s="947" t="s">
        <v>3555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</row>
    <row r="3099" spans="2:19" ht="15" hidden="1" customHeight="1" x14ac:dyDescent="0.25">
      <c r="B3099" s="995" t="s">
        <v>3730</v>
      </c>
      <c r="C3099" s="995" t="s">
        <v>3554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</row>
    <row r="3100" spans="2:19" ht="15" hidden="1" customHeight="1" x14ac:dyDescent="0.25">
      <c r="B3100" s="995" t="s">
        <v>3729</v>
      </c>
      <c r="C3100" s="935" t="s">
        <v>3556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</row>
    <row r="3101" spans="2:19" ht="15" hidden="1" customHeight="1" x14ac:dyDescent="0.25">
      <c r="B3101" s="995" t="s">
        <v>3728</v>
      </c>
      <c r="C3101" s="995" t="s">
        <v>3554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</row>
    <row r="3102" spans="2:19" ht="15" hidden="1" customHeight="1" x14ac:dyDescent="0.25">
      <c r="B3102" s="995" t="s">
        <v>3728</v>
      </c>
      <c r="C3102" s="935" t="s">
        <v>3556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</row>
    <row r="3103" spans="2:19" ht="15" hidden="1" customHeight="1" x14ac:dyDescent="0.25">
      <c r="B3103" s="995" t="s">
        <v>3728</v>
      </c>
      <c r="C3103" s="947" t="s">
        <v>3555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</row>
    <row r="3104" spans="2:19" ht="15" hidden="1" customHeight="1" x14ac:dyDescent="0.25">
      <c r="B3104" s="1005" t="s">
        <v>3733</v>
      </c>
      <c r="C3104" s="935" t="s">
        <v>3556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</row>
    <row r="3105" spans="2:19" ht="15" hidden="1" customHeight="1" x14ac:dyDescent="0.25">
      <c r="B3105" s="1005" t="s">
        <v>3732</v>
      </c>
      <c r="C3105" s="935" t="s">
        <v>3556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</row>
    <row r="3106" spans="2:19" ht="15" hidden="1" customHeight="1" x14ac:dyDescent="0.25">
      <c r="B3106" s="1005" t="s">
        <v>3731</v>
      </c>
      <c r="C3106" s="935" t="s">
        <v>3556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</row>
    <row r="3107" spans="2:19" ht="15" hidden="1" customHeight="1" x14ac:dyDescent="0.25">
      <c r="B3107" s="1016" t="s">
        <v>3738</v>
      </c>
      <c r="C3107" s="935" t="s">
        <v>3556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</row>
    <row r="3108" spans="2:19" ht="15" hidden="1" customHeight="1" x14ac:dyDescent="0.25">
      <c r="B3108" s="1016" t="s">
        <v>3737</v>
      </c>
      <c r="C3108" s="935" t="s">
        <v>3556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</row>
    <row r="3109" spans="2:19" ht="15" hidden="1" customHeight="1" x14ac:dyDescent="0.25">
      <c r="B3109" s="1016" t="s">
        <v>3737</v>
      </c>
      <c r="C3109" s="947" t="s">
        <v>3555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</row>
    <row r="3110" spans="2:19" ht="15" hidden="1" customHeight="1" x14ac:dyDescent="0.25">
      <c r="B3110" s="1016" t="s">
        <v>3736</v>
      </c>
      <c r="C3110" s="947" t="s">
        <v>3555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</row>
    <row r="3111" spans="2:19" ht="15" hidden="1" customHeight="1" x14ac:dyDescent="0.25">
      <c r="B3111" s="1016" t="s">
        <v>3736</v>
      </c>
      <c r="C3111" s="935" t="s">
        <v>3556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</row>
    <row r="3112" spans="2:19" ht="15" hidden="1" customHeight="1" x14ac:dyDescent="0.25">
      <c r="B3112" s="1016" t="s">
        <v>3735</v>
      </c>
      <c r="C3112" s="935" t="s">
        <v>3556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</row>
    <row r="3113" spans="2:19" ht="15" hidden="1" customHeight="1" x14ac:dyDescent="0.25">
      <c r="B3113" s="1016" t="s">
        <v>3734</v>
      </c>
      <c r="C3113" s="935" t="s">
        <v>3556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</row>
    <row r="3114" spans="2:19" ht="15" hidden="1" customHeight="1" x14ac:dyDescent="0.25">
      <c r="B3114" s="1022" t="s">
        <v>3764</v>
      </c>
      <c r="C3114" s="947" t="s">
        <v>3555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</row>
    <row r="3115" spans="2:19" ht="15" customHeight="1" x14ac:dyDescent="0.25">
      <c r="B3115" s="1022" t="s">
        <v>3762</v>
      </c>
      <c r="C3115" s="935" t="s">
        <v>3556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260" t="s">
        <v>4368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</row>
    <row r="3116" spans="2:19" ht="15" hidden="1" customHeight="1" x14ac:dyDescent="0.25">
      <c r="B3116" s="1022" t="s">
        <v>3762</v>
      </c>
      <c r="C3116" s="947" t="s">
        <v>3555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</row>
    <row r="3117" spans="2:19" ht="15" hidden="1" customHeight="1" x14ac:dyDescent="0.25">
      <c r="B3117" s="1022" t="s">
        <v>3761</v>
      </c>
      <c r="C3117" s="935" t="s">
        <v>3556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</row>
    <row r="3118" spans="2:19" ht="15" hidden="1" customHeight="1" x14ac:dyDescent="0.25">
      <c r="B3118" s="1022" t="s">
        <v>3760</v>
      </c>
      <c r="C3118" s="935" t="s">
        <v>3556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</row>
    <row r="3119" spans="2:19" ht="15" hidden="1" customHeight="1" x14ac:dyDescent="0.25">
      <c r="B3119" s="1022" t="s">
        <v>3760</v>
      </c>
      <c r="C3119" s="947" t="s">
        <v>3555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</row>
    <row r="3120" spans="2:19" ht="15" customHeight="1" x14ac:dyDescent="0.25">
      <c r="B3120" s="1022" t="s">
        <v>3759</v>
      </c>
      <c r="C3120" s="935" t="s">
        <v>3556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260" t="s">
        <v>4368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</row>
    <row r="3121" spans="2:19" ht="15" hidden="1" customHeight="1" x14ac:dyDescent="0.25">
      <c r="B3121" s="1022" t="s">
        <v>3759</v>
      </c>
      <c r="C3121" s="947" t="s">
        <v>3555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</row>
    <row r="3122" spans="2:19" ht="15" hidden="1" customHeight="1" x14ac:dyDescent="0.25">
      <c r="B3122" s="1022" t="s">
        <v>3758</v>
      </c>
      <c r="C3122" s="935" t="s">
        <v>3556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</row>
    <row r="3123" spans="2:19" ht="15" hidden="1" customHeight="1" x14ac:dyDescent="0.25">
      <c r="B3123" s="1022" t="s">
        <v>3757</v>
      </c>
      <c r="C3123" s="935" t="s">
        <v>3556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</row>
    <row r="3124" spans="2:19" ht="15" hidden="1" customHeight="1" x14ac:dyDescent="0.25">
      <c r="B3124" s="1022" t="s">
        <v>3756</v>
      </c>
      <c r="C3124" s="935" t="s">
        <v>3556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</row>
    <row r="3125" spans="2:19" ht="15" hidden="1" customHeight="1" x14ac:dyDescent="0.25">
      <c r="B3125" s="1022" t="s">
        <v>3755</v>
      </c>
      <c r="C3125" s="935" t="s">
        <v>3556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</row>
    <row r="3126" spans="2:19" ht="15" hidden="1" customHeight="1" x14ac:dyDescent="0.25">
      <c r="B3126" s="1022" t="s">
        <v>3754</v>
      </c>
      <c r="C3126" s="935" t="s">
        <v>3556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</row>
    <row r="3127" spans="2:19" ht="15" hidden="1" customHeight="1" x14ac:dyDescent="0.25">
      <c r="B3127" s="1022" t="s">
        <v>3753</v>
      </c>
      <c r="C3127" s="935" t="s">
        <v>3556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</row>
    <row r="3128" spans="2:19" ht="15" hidden="1" customHeight="1" x14ac:dyDescent="0.25">
      <c r="B3128" s="1022" t="s">
        <v>3763</v>
      </c>
      <c r="C3128" s="947" t="s">
        <v>3555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</row>
    <row r="3129" spans="2:19" ht="15" hidden="1" customHeight="1" x14ac:dyDescent="0.25">
      <c r="B3129" s="1022" t="s">
        <v>3752</v>
      </c>
      <c r="C3129" s="935" t="s">
        <v>3556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260" t="s">
        <v>4367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</row>
    <row r="3130" spans="2:19" ht="15" hidden="1" customHeight="1" x14ac:dyDescent="0.25">
      <c r="B3130" s="1022" t="s">
        <v>3752</v>
      </c>
      <c r="C3130" s="947" t="s">
        <v>3555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</row>
    <row r="3131" spans="2:19" ht="15" hidden="1" customHeight="1" x14ac:dyDescent="0.25">
      <c r="B3131" s="1022" t="s">
        <v>3751</v>
      </c>
      <c r="C3131" s="935" t="s">
        <v>3556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</row>
    <row r="3132" spans="2:19" ht="15" hidden="1" customHeight="1" x14ac:dyDescent="0.25">
      <c r="B3132" s="1022" t="s">
        <v>3750</v>
      </c>
      <c r="C3132" s="935" t="s">
        <v>3556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</row>
    <row r="3133" spans="2:19" ht="15" hidden="1" customHeight="1" x14ac:dyDescent="0.25">
      <c r="B3133" s="1022" t="s">
        <v>3749</v>
      </c>
      <c r="C3133" s="935" t="s">
        <v>3556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</row>
    <row r="3134" spans="2:19" ht="15" hidden="1" customHeight="1" x14ac:dyDescent="0.25">
      <c r="B3134" s="1022" t="s">
        <v>3748</v>
      </c>
      <c r="C3134" s="935" t="s">
        <v>3556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</row>
    <row r="3135" spans="2:19" ht="15" hidden="1" customHeight="1" x14ac:dyDescent="0.25">
      <c r="B3135" s="1022" t="s">
        <v>3766</v>
      </c>
      <c r="C3135" s="947" t="s">
        <v>3555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</row>
    <row r="3136" spans="2:19" ht="15" hidden="1" customHeight="1" x14ac:dyDescent="0.25">
      <c r="B3136" s="1022" t="s">
        <v>3747</v>
      </c>
      <c r="C3136" s="935" t="s">
        <v>3556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</row>
    <row r="3137" spans="2:19" ht="15" hidden="1" customHeight="1" x14ac:dyDescent="0.25">
      <c r="B3137" s="1022" t="s">
        <v>3747</v>
      </c>
      <c r="C3137" s="947" t="s">
        <v>3555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</row>
    <row r="3138" spans="2:19" ht="15" hidden="1" customHeight="1" x14ac:dyDescent="0.25">
      <c r="B3138" s="1022" t="s">
        <v>3746</v>
      </c>
      <c r="C3138" s="935" t="s">
        <v>3556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</row>
    <row r="3139" spans="2:19" ht="15" hidden="1" customHeight="1" x14ac:dyDescent="0.25">
      <c r="B3139" s="1022" t="s">
        <v>3765</v>
      </c>
      <c r="C3139" s="947" t="s">
        <v>3555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</row>
    <row r="3140" spans="2:19" ht="15" customHeight="1" x14ac:dyDescent="0.25">
      <c r="B3140" s="1022" t="s">
        <v>3745</v>
      </c>
      <c r="C3140" s="935" t="s">
        <v>3556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260" t="s">
        <v>4368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</row>
    <row r="3141" spans="2:19" ht="15" hidden="1" customHeight="1" x14ac:dyDescent="0.25">
      <c r="B3141" s="1022" t="s">
        <v>3745</v>
      </c>
      <c r="C3141" s="947" t="s">
        <v>3555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</row>
    <row r="3142" spans="2:19" ht="15" hidden="1" customHeight="1" x14ac:dyDescent="0.25">
      <c r="B3142" s="1022" t="s">
        <v>3744</v>
      </c>
      <c r="C3142" s="935" t="s">
        <v>3556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</row>
    <row r="3143" spans="2:19" ht="15" hidden="1" customHeight="1" x14ac:dyDescent="0.25">
      <c r="B3143" s="1022" t="s">
        <v>3743</v>
      </c>
      <c r="C3143" s="935" t="s">
        <v>3556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</row>
    <row r="3144" spans="2:19" ht="15" hidden="1" customHeight="1" x14ac:dyDescent="0.25">
      <c r="B3144" s="1022" t="s">
        <v>3742</v>
      </c>
      <c r="C3144" s="935" t="s">
        <v>3556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</row>
    <row r="3145" spans="2:19" ht="15" hidden="1" customHeight="1" x14ac:dyDescent="0.25">
      <c r="B3145" s="1022" t="s">
        <v>3740</v>
      </c>
      <c r="C3145" s="1022" t="s">
        <v>3554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</row>
    <row r="3146" spans="2:19" ht="15" hidden="1" customHeight="1" x14ac:dyDescent="0.25">
      <c r="B3146" s="1022" t="s">
        <v>3741</v>
      </c>
      <c r="C3146" s="1022" t="s">
        <v>3554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</row>
    <row r="3147" spans="2:19" ht="15" hidden="1" customHeight="1" x14ac:dyDescent="0.25">
      <c r="B3147" s="1022" t="s">
        <v>3741</v>
      </c>
      <c r="C3147" s="947" t="s">
        <v>3555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</row>
    <row r="3148" spans="2:19" ht="15" hidden="1" customHeight="1" x14ac:dyDescent="0.25">
      <c r="B3148" s="1022" t="s">
        <v>3741</v>
      </c>
      <c r="C3148" s="935" t="s">
        <v>3556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</row>
    <row r="3149" spans="2:19" ht="15" hidden="1" customHeight="1" x14ac:dyDescent="0.25">
      <c r="B3149" s="1022" t="s">
        <v>3740</v>
      </c>
      <c r="C3149" s="947" t="s">
        <v>3555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</row>
    <row r="3150" spans="2:19" ht="15" hidden="1" customHeight="1" x14ac:dyDescent="0.25">
      <c r="B3150" s="1022" t="s">
        <v>3740</v>
      </c>
      <c r="C3150" s="935" t="s">
        <v>3556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260" t="s">
        <v>4367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</row>
    <row r="3151" spans="2:19" ht="15" hidden="1" customHeight="1" x14ac:dyDescent="0.25">
      <c r="B3151" s="1033" t="s">
        <v>3781</v>
      </c>
      <c r="C3151" s="947" t="s">
        <v>3555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</row>
    <row r="3152" spans="2:19" ht="15" hidden="1" customHeight="1" x14ac:dyDescent="0.25">
      <c r="B3152" s="1033" t="s">
        <v>3781</v>
      </c>
      <c r="C3152" s="935" t="s">
        <v>3556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</row>
    <row r="3153" spans="2:19" ht="15" hidden="1" customHeight="1" x14ac:dyDescent="0.25">
      <c r="B3153" s="1033" t="s">
        <v>3790</v>
      </c>
      <c r="C3153" s="935" t="s">
        <v>3556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</row>
    <row r="3154" spans="2:19" ht="15" hidden="1" customHeight="1" x14ac:dyDescent="0.25">
      <c r="B3154" s="1033" t="s">
        <v>3780</v>
      </c>
      <c r="C3154" s="947" t="s">
        <v>3555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</row>
    <row r="3155" spans="2:19" ht="15" hidden="1" customHeight="1" x14ac:dyDescent="0.25">
      <c r="B3155" s="1033" t="s">
        <v>3780</v>
      </c>
      <c r="C3155" s="935" t="s">
        <v>3556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</row>
    <row r="3156" spans="2:19" ht="15" hidden="1" customHeight="1" x14ac:dyDescent="0.25">
      <c r="B3156" s="1033" t="s">
        <v>3779</v>
      </c>
      <c r="C3156" s="947" t="s">
        <v>3555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</row>
    <row r="3157" spans="2:19" ht="15" hidden="1" customHeight="1" x14ac:dyDescent="0.25">
      <c r="B3157" s="1033" t="s">
        <v>3778</v>
      </c>
      <c r="C3157" s="947" t="s">
        <v>3555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</row>
    <row r="3158" spans="2:19" ht="15" hidden="1" customHeight="1" x14ac:dyDescent="0.25">
      <c r="B3158" s="1033" t="s">
        <v>3778</v>
      </c>
      <c r="C3158" s="935" t="s">
        <v>3556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</row>
    <row r="3159" spans="2:19" ht="15" hidden="1" customHeight="1" x14ac:dyDescent="0.25">
      <c r="B3159" s="1033" t="s">
        <v>3777</v>
      </c>
      <c r="C3159" s="947" t="s">
        <v>3555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</row>
    <row r="3160" spans="2:19" ht="15" hidden="1" customHeight="1" x14ac:dyDescent="0.25">
      <c r="B3160" s="1033" t="s">
        <v>3776</v>
      </c>
      <c r="C3160" s="947" t="s">
        <v>3555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</row>
    <row r="3161" spans="2:19" ht="15" customHeight="1" x14ac:dyDescent="0.25">
      <c r="B3161" s="1033" t="s">
        <v>3776</v>
      </c>
      <c r="C3161" s="935" t="s">
        <v>3556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260" t="s">
        <v>4368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</row>
    <row r="3162" spans="2:19" ht="15" hidden="1" customHeight="1" x14ac:dyDescent="0.25">
      <c r="B3162" s="1033" t="s">
        <v>3789</v>
      </c>
      <c r="C3162" s="935" t="s">
        <v>3556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</row>
    <row r="3163" spans="2:19" ht="15" hidden="1" customHeight="1" x14ac:dyDescent="0.25">
      <c r="B3163" s="1033" t="s">
        <v>3788</v>
      </c>
      <c r="C3163" s="935" t="s">
        <v>3556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</row>
    <row r="3164" spans="2:19" ht="15" hidden="1" customHeight="1" x14ac:dyDescent="0.25">
      <c r="B3164" s="1033" t="s">
        <v>3787</v>
      </c>
      <c r="C3164" s="935" t="s">
        <v>3556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</row>
    <row r="3165" spans="2:19" ht="15" hidden="1" customHeight="1" x14ac:dyDescent="0.25">
      <c r="B3165" s="1033" t="s">
        <v>3786</v>
      </c>
      <c r="C3165" s="935" t="s">
        <v>3556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</row>
    <row r="3166" spans="2:19" ht="15" hidden="1" customHeight="1" x14ac:dyDescent="0.25">
      <c r="B3166" s="1033" t="s">
        <v>3785</v>
      </c>
      <c r="C3166" s="935" t="s">
        <v>3556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</row>
    <row r="3167" spans="2:19" ht="15" hidden="1" customHeight="1" x14ac:dyDescent="0.25">
      <c r="B3167" s="1033" t="s">
        <v>3784</v>
      </c>
      <c r="C3167" s="935" t="s">
        <v>3556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</row>
    <row r="3168" spans="2:19" ht="15" hidden="1" customHeight="1" x14ac:dyDescent="0.25">
      <c r="B3168" s="1033" t="s">
        <v>3773</v>
      </c>
      <c r="C3168" s="935" t="s">
        <v>3556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</row>
    <row r="3169" spans="2:19" ht="15" hidden="1" customHeight="1" x14ac:dyDescent="0.25">
      <c r="B3169" s="1033" t="s">
        <v>3772</v>
      </c>
      <c r="C3169" s="947" t="s">
        <v>3555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</row>
    <row r="3170" spans="2:19" ht="15" hidden="1" customHeight="1" x14ac:dyDescent="0.25">
      <c r="B3170" s="1033" t="s">
        <v>3772</v>
      </c>
      <c r="C3170" s="935" t="s">
        <v>3556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</row>
    <row r="3171" spans="2:19" ht="15" hidden="1" customHeight="1" x14ac:dyDescent="0.25">
      <c r="B3171" s="1033" t="s">
        <v>3771</v>
      </c>
      <c r="C3171" s="947" t="s">
        <v>3555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</row>
    <row r="3172" spans="2:19" ht="15" hidden="1" customHeight="1" x14ac:dyDescent="0.25">
      <c r="B3172" s="1033" t="s">
        <v>3771</v>
      </c>
      <c r="C3172" s="935" t="s">
        <v>3556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</row>
    <row r="3173" spans="2:19" ht="15" hidden="1" customHeight="1" x14ac:dyDescent="0.25">
      <c r="B3173" s="1033" t="s">
        <v>3783</v>
      </c>
      <c r="C3173" s="935" t="s">
        <v>3556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</row>
    <row r="3174" spans="2:19" ht="15" hidden="1" customHeight="1" x14ac:dyDescent="0.25">
      <c r="B3174" s="1033" t="s">
        <v>3782</v>
      </c>
      <c r="C3174" s="935" t="s">
        <v>3556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</row>
    <row r="3175" spans="2:19" ht="15" hidden="1" customHeight="1" x14ac:dyDescent="0.25">
      <c r="B3175" s="1044" t="s">
        <v>3800</v>
      </c>
      <c r="C3175" s="935" t="s">
        <v>3556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</row>
    <row r="3176" spans="2:19" ht="15" hidden="1" customHeight="1" x14ac:dyDescent="0.25">
      <c r="B3176" s="1044" t="s">
        <v>3801</v>
      </c>
      <c r="C3176" s="947" t="s">
        <v>3555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</row>
    <row r="3177" spans="2:19" ht="15" hidden="1" customHeight="1" x14ac:dyDescent="0.25">
      <c r="B3177" s="1044" t="s">
        <v>3799</v>
      </c>
      <c r="C3177" s="935" t="s">
        <v>3556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</row>
    <row r="3178" spans="2:19" ht="15" hidden="1" customHeight="1" x14ac:dyDescent="0.25">
      <c r="B3178" s="1044" t="s">
        <v>3799</v>
      </c>
      <c r="C3178" s="947" t="s">
        <v>3555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</row>
    <row r="3179" spans="2:19" ht="15" hidden="1" customHeight="1" x14ac:dyDescent="0.25">
      <c r="B3179" s="1044" t="s">
        <v>3798</v>
      </c>
      <c r="C3179" s="935" t="s">
        <v>3556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</row>
    <row r="3180" spans="2:19" ht="15" hidden="1" customHeight="1" x14ac:dyDescent="0.25">
      <c r="B3180" s="1044" t="s">
        <v>3797</v>
      </c>
      <c r="C3180" s="935" t="s">
        <v>3556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</row>
    <row r="3181" spans="2:19" ht="15" hidden="1" customHeight="1" x14ac:dyDescent="0.25">
      <c r="B3181" s="1044" t="s">
        <v>3797</v>
      </c>
      <c r="C3181" s="947" t="s">
        <v>3555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</row>
    <row r="3182" spans="2:19" ht="15" hidden="1" customHeight="1" x14ac:dyDescent="0.25">
      <c r="B3182" s="1044" t="s">
        <v>3796</v>
      </c>
      <c r="C3182" s="935" t="s">
        <v>3556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</row>
    <row r="3183" spans="2:19" ht="15" hidden="1" customHeight="1" x14ac:dyDescent="0.25">
      <c r="B3183" s="1050" t="s">
        <v>3806</v>
      </c>
      <c r="C3183" s="935" t="s">
        <v>3556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</row>
    <row r="3184" spans="2:19" ht="15" hidden="1" customHeight="1" x14ac:dyDescent="0.25">
      <c r="B3184" s="1050" t="s">
        <v>3811</v>
      </c>
      <c r="C3184" s="1050" t="s">
        <v>3555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</row>
    <row r="3185" spans="2:19" ht="15" hidden="1" customHeight="1" x14ac:dyDescent="0.25">
      <c r="B3185" s="1050" t="s">
        <v>3805</v>
      </c>
      <c r="C3185" s="935" t="s">
        <v>3556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</row>
    <row r="3186" spans="2:19" ht="15" hidden="1" customHeight="1" x14ac:dyDescent="0.25">
      <c r="B3186" s="1050" t="s">
        <v>3805</v>
      </c>
      <c r="C3186" s="1050" t="s">
        <v>3555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</row>
    <row r="3187" spans="2:19" ht="15" hidden="1" customHeight="1" x14ac:dyDescent="0.25">
      <c r="B3187" s="1050" t="s">
        <v>3807</v>
      </c>
      <c r="C3187" s="1050" t="s">
        <v>3554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</row>
    <row r="3188" spans="2:19" ht="15" hidden="1" customHeight="1" x14ac:dyDescent="0.25">
      <c r="B3188" s="1050" t="s">
        <v>3807</v>
      </c>
      <c r="C3188" s="1050" t="s">
        <v>3555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</row>
    <row r="3189" spans="2:19" ht="15" hidden="1" customHeight="1" x14ac:dyDescent="0.25">
      <c r="B3189" s="1050" t="s">
        <v>3804</v>
      </c>
      <c r="C3189" s="935" t="s">
        <v>3556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</row>
    <row r="3190" spans="2:19" ht="15" hidden="1" customHeight="1" x14ac:dyDescent="0.25">
      <c r="B3190" s="1050" t="s">
        <v>3804</v>
      </c>
      <c r="C3190" s="1050" t="s">
        <v>3555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</row>
    <row r="3191" spans="2:19" ht="15" hidden="1" customHeight="1" x14ac:dyDescent="0.25">
      <c r="B3191" s="1050" t="s">
        <v>3803</v>
      </c>
      <c r="C3191" s="935" t="s">
        <v>3556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</row>
    <row r="3192" spans="2:19" ht="15" hidden="1" customHeight="1" x14ac:dyDescent="0.25">
      <c r="B3192" s="1066" t="s">
        <v>3828</v>
      </c>
      <c r="C3192" s="935" t="s">
        <v>3556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</row>
    <row r="3193" spans="2:19" ht="15" hidden="1" customHeight="1" x14ac:dyDescent="0.25">
      <c r="B3193" s="1066" t="s">
        <v>3825</v>
      </c>
      <c r="C3193" s="1066" t="s">
        <v>3555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</row>
    <row r="3194" spans="2:19" ht="15" hidden="1" customHeight="1" x14ac:dyDescent="0.25">
      <c r="B3194" s="1066" t="s">
        <v>3824</v>
      </c>
      <c r="C3194" s="1066" t="s">
        <v>3555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</row>
    <row r="3195" spans="2:19" ht="15" hidden="1" customHeight="1" x14ac:dyDescent="0.25">
      <c r="B3195" s="1066" t="s">
        <v>3824</v>
      </c>
      <c r="C3195" s="935" t="s">
        <v>3556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</row>
    <row r="3196" spans="2:19" ht="15" hidden="1" customHeight="1" x14ac:dyDescent="0.25">
      <c r="B3196" s="1066" t="s">
        <v>3823</v>
      </c>
      <c r="C3196" s="1066" t="s">
        <v>3555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</row>
    <row r="3197" spans="2:19" ht="15" hidden="1" customHeight="1" x14ac:dyDescent="0.25">
      <c r="B3197" s="1066" t="s">
        <v>3636</v>
      </c>
      <c r="C3197" s="935" t="s">
        <v>3556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</row>
    <row r="3198" spans="2:19" ht="15" hidden="1" customHeight="1" x14ac:dyDescent="0.25">
      <c r="B3198" s="1066" t="s">
        <v>3827</v>
      </c>
      <c r="C3198" s="935" t="s">
        <v>3556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</row>
    <row r="3199" spans="2:19" ht="15" hidden="1" customHeight="1" x14ac:dyDescent="0.25">
      <c r="B3199" s="1066" t="s">
        <v>3826</v>
      </c>
      <c r="C3199" s="935" t="s">
        <v>3556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</row>
    <row r="3200" spans="2:19" ht="15" hidden="1" customHeight="1" x14ac:dyDescent="0.25">
      <c r="B3200" s="1066" t="s">
        <v>3818</v>
      </c>
      <c r="C3200" s="1066" t="s">
        <v>3554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</row>
    <row r="3201" spans="2:19" ht="15" hidden="1" customHeight="1" x14ac:dyDescent="0.25">
      <c r="B3201" s="1066" t="s">
        <v>3818</v>
      </c>
      <c r="C3201" s="1066" t="s">
        <v>3555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</row>
    <row r="3202" spans="2:19" ht="15" hidden="1" customHeight="1" x14ac:dyDescent="0.25">
      <c r="B3202" s="1066" t="s">
        <v>3819</v>
      </c>
      <c r="C3202" s="1066" t="s">
        <v>3555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</row>
    <row r="3203" spans="2:19" ht="15" hidden="1" customHeight="1" x14ac:dyDescent="0.25">
      <c r="B3203" s="1066" t="s">
        <v>3819</v>
      </c>
      <c r="C3203" s="935" t="s">
        <v>3556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</row>
    <row r="3204" spans="2:19" ht="15" hidden="1" customHeight="1" x14ac:dyDescent="0.25">
      <c r="B3204" s="1072" t="s">
        <v>3843</v>
      </c>
      <c r="C3204" s="935" t="s">
        <v>3556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</row>
    <row r="3205" spans="2:19" ht="15" hidden="1" customHeight="1" x14ac:dyDescent="0.25">
      <c r="B3205" s="1072" t="s">
        <v>3842</v>
      </c>
      <c r="C3205" s="935" t="s">
        <v>3556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</row>
    <row r="3206" spans="2:19" ht="15" hidden="1" customHeight="1" x14ac:dyDescent="0.25">
      <c r="B3206" s="1072" t="s">
        <v>3845</v>
      </c>
      <c r="C3206" s="1066" t="s">
        <v>3555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</row>
    <row r="3207" spans="2:19" ht="15" hidden="1" customHeight="1" x14ac:dyDescent="0.25">
      <c r="B3207" s="1072" t="s">
        <v>3841</v>
      </c>
      <c r="C3207" s="935" t="s">
        <v>3556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</row>
    <row r="3208" spans="2:19" ht="15" hidden="1" customHeight="1" x14ac:dyDescent="0.25">
      <c r="B3208" s="1072" t="s">
        <v>3841</v>
      </c>
      <c r="C3208" s="1066" t="s">
        <v>3555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</row>
    <row r="3209" spans="2:19" ht="15" hidden="1" customHeight="1" x14ac:dyDescent="0.25">
      <c r="B3209" s="1072" t="s">
        <v>3840</v>
      </c>
      <c r="C3209" s="935" t="s">
        <v>3556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</row>
    <row r="3210" spans="2:19" ht="15" hidden="1" customHeight="1" x14ac:dyDescent="0.25">
      <c r="B3210" s="1072" t="s">
        <v>3839</v>
      </c>
      <c r="C3210" s="935" t="s">
        <v>3556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</row>
    <row r="3211" spans="2:19" ht="15" hidden="1" customHeight="1" x14ac:dyDescent="0.25">
      <c r="B3211" s="1072" t="s">
        <v>3844</v>
      </c>
      <c r="C3211" s="1066" t="s">
        <v>3555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</row>
    <row r="3212" spans="2:19" ht="15" hidden="1" customHeight="1" x14ac:dyDescent="0.25">
      <c r="B3212" s="1072" t="s">
        <v>3838</v>
      </c>
      <c r="C3212" s="935" t="s">
        <v>3556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</row>
    <row r="3213" spans="2:19" ht="15" hidden="1" customHeight="1" x14ac:dyDescent="0.25">
      <c r="B3213" s="1072" t="s">
        <v>3838</v>
      </c>
      <c r="C3213" s="1066" t="s">
        <v>3555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</row>
    <row r="3214" spans="2:19" ht="15" hidden="1" customHeight="1" x14ac:dyDescent="0.25">
      <c r="B3214" s="1072" t="s">
        <v>3837</v>
      </c>
      <c r="C3214" s="935" t="s">
        <v>3556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</row>
    <row r="3215" spans="2:19" ht="15" hidden="1" customHeight="1" x14ac:dyDescent="0.25">
      <c r="B3215" s="1072" t="s">
        <v>3836</v>
      </c>
      <c r="C3215" s="935" t="s">
        <v>3556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</row>
    <row r="3216" spans="2:19" ht="15" hidden="1" customHeight="1" x14ac:dyDescent="0.25">
      <c r="B3216" s="1072" t="s">
        <v>3835</v>
      </c>
      <c r="C3216" s="935" t="s">
        <v>3556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</row>
    <row r="3217" spans="2:19" ht="15" hidden="1" customHeight="1" x14ac:dyDescent="0.25">
      <c r="B3217" s="1072" t="s">
        <v>3834</v>
      </c>
      <c r="C3217" s="935" t="s">
        <v>3556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</row>
    <row r="3218" spans="2:19" ht="15" hidden="1" customHeight="1" x14ac:dyDescent="0.25">
      <c r="B3218" s="1072" t="s">
        <v>3833</v>
      </c>
      <c r="C3218" s="935" t="s">
        <v>3556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</row>
    <row r="3219" spans="2:19" ht="15" hidden="1" customHeight="1" x14ac:dyDescent="0.25">
      <c r="B3219" s="1072" t="s">
        <v>3832</v>
      </c>
      <c r="C3219" s="935" t="s">
        <v>3556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</row>
    <row r="3220" spans="2:19" ht="15" hidden="1" customHeight="1" x14ac:dyDescent="0.25">
      <c r="B3220" s="1072" t="s">
        <v>3831</v>
      </c>
      <c r="C3220" s="935" t="s">
        <v>3556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</row>
    <row r="3221" spans="2:19" ht="15" hidden="1" customHeight="1" x14ac:dyDescent="0.25">
      <c r="B3221" s="1078" t="s">
        <v>3864</v>
      </c>
      <c r="C3221" s="935" t="s">
        <v>3556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</row>
    <row r="3222" spans="2:19" ht="15" hidden="1" customHeight="1" x14ac:dyDescent="0.25">
      <c r="B3222" s="1078" t="s">
        <v>3863</v>
      </c>
      <c r="C3222" s="935" t="s">
        <v>3556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</row>
    <row r="3223" spans="2:19" ht="15" hidden="1" customHeight="1" x14ac:dyDescent="0.25">
      <c r="B3223" s="1078" t="s">
        <v>3861</v>
      </c>
      <c r="C3223" s="935" t="s">
        <v>3556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</row>
    <row r="3224" spans="2:19" ht="15" hidden="1" customHeight="1" x14ac:dyDescent="0.25">
      <c r="B3224" s="1078" t="s">
        <v>3862</v>
      </c>
      <c r="C3224" s="935" t="s">
        <v>3556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</row>
    <row r="3225" spans="2:19" ht="15" hidden="1" customHeight="1" x14ac:dyDescent="0.25">
      <c r="B3225" s="1078" t="s">
        <v>3860</v>
      </c>
      <c r="C3225" s="935" t="s">
        <v>3556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</row>
    <row r="3226" spans="2:19" ht="15" hidden="1" customHeight="1" x14ac:dyDescent="0.25">
      <c r="B3226" s="1078" t="s">
        <v>3866</v>
      </c>
      <c r="C3226" s="1078" t="s">
        <v>3555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</row>
    <row r="3227" spans="2:19" ht="15" hidden="1" customHeight="1" x14ac:dyDescent="0.25">
      <c r="B3227" s="1078" t="s">
        <v>3859</v>
      </c>
      <c r="C3227" s="935" t="s">
        <v>3556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</row>
    <row r="3228" spans="2:19" ht="15" hidden="1" customHeight="1" x14ac:dyDescent="0.25">
      <c r="B3228" s="1078" t="s">
        <v>3859</v>
      </c>
      <c r="C3228" s="1078" t="s">
        <v>3555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</row>
    <row r="3229" spans="2:19" ht="15" hidden="1" customHeight="1" x14ac:dyDescent="0.25">
      <c r="B3229" s="1078" t="s">
        <v>3858</v>
      </c>
      <c r="C3229" s="935" t="s">
        <v>3556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</row>
    <row r="3230" spans="2:19" ht="15" hidden="1" customHeight="1" x14ac:dyDescent="0.25">
      <c r="B3230" s="1078" t="s">
        <v>3857</v>
      </c>
      <c r="C3230" s="935" t="s">
        <v>3556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</row>
    <row r="3231" spans="2:19" ht="15" hidden="1" customHeight="1" x14ac:dyDescent="0.25">
      <c r="B3231" s="1078" t="s">
        <v>3856</v>
      </c>
      <c r="C3231" s="935" t="s">
        <v>3556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</row>
    <row r="3232" spans="2:19" ht="15" hidden="1" customHeight="1" x14ac:dyDescent="0.25">
      <c r="B3232" s="1078" t="s">
        <v>3855</v>
      </c>
      <c r="C3232" s="935" t="s">
        <v>3556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</row>
    <row r="3233" spans="2:21" ht="15" hidden="1" customHeight="1" x14ac:dyDescent="0.25">
      <c r="B3233" s="1078" t="s">
        <v>3854</v>
      </c>
      <c r="C3233" s="935" t="s">
        <v>3556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</row>
    <row r="3234" spans="2:21" ht="15" hidden="1" customHeight="1" x14ac:dyDescent="0.25">
      <c r="B3234" s="1078" t="s">
        <v>3853</v>
      </c>
      <c r="C3234" s="935" t="s">
        <v>3556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</row>
    <row r="3235" spans="2:21" ht="15" hidden="1" customHeight="1" x14ac:dyDescent="0.25">
      <c r="B3235" s="1078" t="s">
        <v>3853</v>
      </c>
      <c r="C3235" s="1078" t="s">
        <v>3555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</row>
    <row r="3236" spans="2:21" ht="15" hidden="1" customHeight="1" x14ac:dyDescent="0.25">
      <c r="B3236" s="1078" t="s">
        <v>3865</v>
      </c>
      <c r="C3236" s="1078" t="s">
        <v>3555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</row>
    <row r="3237" spans="2:21" ht="15" customHeight="1" x14ac:dyDescent="0.25">
      <c r="B3237" s="1078" t="s">
        <v>3852</v>
      </c>
      <c r="C3237" s="935" t="s">
        <v>3556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260" t="s">
        <v>4368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</row>
    <row r="3238" spans="2:21" ht="15" hidden="1" customHeight="1" x14ac:dyDescent="0.25">
      <c r="B3238" s="1078" t="s">
        <v>3852</v>
      </c>
      <c r="C3238" s="1078" t="s">
        <v>3555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</row>
    <row r="3239" spans="2:21" ht="15" hidden="1" customHeight="1" x14ac:dyDescent="0.25">
      <c r="B3239" s="1078" t="s">
        <v>3851</v>
      </c>
      <c r="C3239" s="935" t="s">
        <v>3556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</row>
    <row r="3240" spans="2:21" ht="15" hidden="1" customHeight="1" x14ac:dyDescent="0.25">
      <c r="B3240" s="1078" t="s">
        <v>3850</v>
      </c>
      <c r="C3240" s="1078" t="s">
        <v>3555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</row>
    <row r="3241" spans="2:21" ht="15" hidden="1" customHeight="1" x14ac:dyDescent="0.25">
      <c r="B3241" s="1078" t="s">
        <v>3850</v>
      </c>
      <c r="C3241" s="935" t="s">
        <v>3556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</row>
    <row r="3242" spans="2:21" ht="15" hidden="1" customHeight="1" x14ac:dyDescent="0.25">
      <c r="B3242" s="1078" t="s">
        <v>3850</v>
      </c>
      <c r="C3242" s="935" t="s">
        <v>3556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9">
        <v>37.93</v>
      </c>
      <c r="U3242" s="11">
        <f t="shared" ref="U3242:U3243" si="81">T3242*0.955</f>
        <v>36.223149999999997</v>
      </c>
    </row>
    <row r="3243" spans="2:21" ht="15" hidden="1" customHeight="1" x14ac:dyDescent="0.25">
      <c r="B3243" s="1078" t="s">
        <v>3849</v>
      </c>
      <c r="C3243" s="935" t="s">
        <v>3556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9">
        <v>63.97</v>
      </c>
      <c r="U3243" s="11">
        <f t="shared" si="81"/>
        <v>61.091349999999998</v>
      </c>
    </row>
    <row r="3244" spans="2:21" ht="15" hidden="1" customHeight="1" x14ac:dyDescent="0.25">
      <c r="B3244" s="1078" t="s">
        <v>3849</v>
      </c>
      <c r="C3244" s="1078" t="s">
        <v>3555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</row>
    <row r="3245" spans="2:21" ht="15" hidden="1" customHeight="1" x14ac:dyDescent="0.25">
      <c r="B3245" s="1078" t="s">
        <v>3849</v>
      </c>
      <c r="C3245" s="935" t="s">
        <v>3556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</row>
    <row r="3246" spans="2:21" ht="15" hidden="1" customHeight="1" x14ac:dyDescent="0.25">
      <c r="B3246" s="1078" t="s">
        <v>3848</v>
      </c>
      <c r="C3246" s="935" t="s">
        <v>3556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260" t="s">
        <v>4367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</row>
    <row r="3247" spans="2:21" ht="15" hidden="1" customHeight="1" x14ac:dyDescent="0.25">
      <c r="B3247" s="1078" t="s">
        <v>3848</v>
      </c>
      <c r="C3247" s="1078" t="s">
        <v>3554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</row>
    <row r="3248" spans="2:21" ht="15" hidden="1" customHeight="1" x14ac:dyDescent="0.25">
      <c r="B3248" s="1078" t="s">
        <v>3850</v>
      </c>
      <c r="C3248" s="1078" t="s">
        <v>3554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</row>
    <row r="3249" spans="2:19" ht="15" hidden="1" customHeight="1" x14ac:dyDescent="0.25">
      <c r="B3249" s="1078" t="s">
        <v>3847</v>
      </c>
      <c r="C3249" s="935" t="s">
        <v>3556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</row>
    <row r="3250" spans="2:19" ht="15" hidden="1" customHeight="1" x14ac:dyDescent="0.25">
      <c r="B3250" s="1078" t="s">
        <v>3888</v>
      </c>
      <c r="C3250" s="935" t="s">
        <v>3556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</row>
    <row r="3251" spans="2:19" ht="15" hidden="1" customHeight="1" x14ac:dyDescent="0.25">
      <c r="B3251" s="1078" t="s">
        <v>3887</v>
      </c>
      <c r="C3251" s="935" t="s">
        <v>3556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</row>
    <row r="3252" spans="2:19" ht="15" hidden="1" customHeight="1" x14ac:dyDescent="0.25">
      <c r="B3252" s="1078" t="s">
        <v>3886</v>
      </c>
      <c r="C3252" s="935" t="s">
        <v>3556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</row>
    <row r="3253" spans="2:19" ht="15" hidden="1" customHeight="1" x14ac:dyDescent="0.25">
      <c r="B3253" s="1078" t="s">
        <v>3889</v>
      </c>
      <c r="C3253" s="1078" t="s">
        <v>3555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</row>
    <row r="3254" spans="2:19" ht="15" hidden="1" customHeight="1" x14ac:dyDescent="0.25">
      <c r="B3254" s="1078" t="s">
        <v>3885</v>
      </c>
      <c r="C3254" s="935" t="s">
        <v>3556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</row>
    <row r="3255" spans="2:19" ht="15" hidden="1" customHeight="1" x14ac:dyDescent="0.25">
      <c r="B3255" s="1078" t="s">
        <v>3885</v>
      </c>
      <c r="C3255" s="1078" t="s">
        <v>3555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</row>
    <row r="3256" spans="2:19" ht="15" hidden="1" customHeight="1" x14ac:dyDescent="0.25">
      <c r="B3256" s="1078" t="s">
        <v>3884</v>
      </c>
      <c r="C3256" s="935" t="s">
        <v>3556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</row>
    <row r="3257" spans="2:19" ht="15" hidden="1" customHeight="1" x14ac:dyDescent="0.25">
      <c r="B3257" s="1078" t="s">
        <v>3883</v>
      </c>
      <c r="C3257" s="935" t="s">
        <v>3556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</row>
    <row r="3258" spans="2:19" ht="15" hidden="1" customHeight="1" x14ac:dyDescent="0.25">
      <c r="B3258" s="1078" t="s">
        <v>3883</v>
      </c>
      <c r="C3258" s="1078" t="s">
        <v>3555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</row>
    <row r="3259" spans="2:19" ht="15" hidden="1" customHeight="1" x14ac:dyDescent="0.25">
      <c r="B3259" s="1078" t="s">
        <v>3882</v>
      </c>
      <c r="C3259" s="935" t="s">
        <v>3556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</row>
    <row r="3260" spans="2:19" ht="15" hidden="1" customHeight="1" x14ac:dyDescent="0.25">
      <c r="B3260" s="1078" t="s">
        <v>3882</v>
      </c>
      <c r="C3260" s="1078" t="s">
        <v>3555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</row>
    <row r="3261" spans="2:19" ht="15" customHeight="1" x14ac:dyDescent="0.25">
      <c r="B3261" s="1078" t="s">
        <v>3882</v>
      </c>
      <c r="C3261" s="1078" t="s">
        <v>3554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260" t="s">
        <v>4368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</row>
    <row r="3262" spans="2:19" ht="15" hidden="1" customHeight="1" x14ac:dyDescent="0.25">
      <c r="B3262" s="1078" t="s">
        <v>3881</v>
      </c>
      <c r="C3262" s="935" t="s">
        <v>3556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</row>
    <row r="3263" spans="2:19" ht="15" hidden="1" customHeight="1" x14ac:dyDescent="0.25">
      <c r="B3263" s="1078" t="s">
        <v>3880</v>
      </c>
      <c r="C3263" s="935" t="s">
        <v>3556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</row>
    <row r="3264" spans="2:19" ht="15" hidden="1" customHeight="1" x14ac:dyDescent="0.25">
      <c r="B3264" s="1078" t="s">
        <v>3878</v>
      </c>
      <c r="C3264" s="1078" t="s">
        <v>3554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</row>
    <row r="3265" spans="2:19" ht="15" hidden="1" customHeight="1" x14ac:dyDescent="0.25">
      <c r="B3265" s="1078" t="s">
        <v>3879</v>
      </c>
      <c r="C3265" s="935" t="s">
        <v>3556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</row>
    <row r="3266" spans="2:19" ht="15" hidden="1" customHeight="1" x14ac:dyDescent="0.25">
      <c r="B3266" s="1078" t="s">
        <v>3878</v>
      </c>
      <c r="C3266" s="935" t="s">
        <v>3556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</row>
    <row r="3267" spans="2:19" ht="15" hidden="1" customHeight="1" x14ac:dyDescent="0.25">
      <c r="B3267" s="1078" t="s">
        <v>3878</v>
      </c>
      <c r="C3267" s="1078" t="s">
        <v>3555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</row>
    <row r="3268" spans="2:19" ht="15" hidden="1" customHeight="1" x14ac:dyDescent="0.25">
      <c r="B3268" s="1078" t="s">
        <v>3877</v>
      </c>
      <c r="C3268" s="1078" t="s">
        <v>3554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</row>
    <row r="3269" spans="2:19" ht="15" hidden="1" customHeight="1" x14ac:dyDescent="0.25">
      <c r="B3269" s="1078" t="s">
        <v>3877</v>
      </c>
      <c r="C3269" s="935" t="s">
        <v>3556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</row>
    <row r="3270" spans="2:19" ht="15" hidden="1" customHeight="1" x14ac:dyDescent="0.25">
      <c r="B3270" s="1078" t="s">
        <v>3877</v>
      </c>
      <c r="C3270" s="1078" t="s">
        <v>3555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</row>
    <row r="3271" spans="2:19" ht="15" hidden="1" customHeight="1" x14ac:dyDescent="0.25">
      <c r="B3271" s="1078" t="s">
        <v>3876</v>
      </c>
      <c r="C3271" s="935" t="s">
        <v>3556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</row>
    <row r="3272" spans="2:19" ht="15" hidden="1" customHeight="1" x14ac:dyDescent="0.25">
      <c r="B3272" s="1078" t="s">
        <v>3876</v>
      </c>
      <c r="C3272" s="1078" t="s">
        <v>3555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260" t="s">
        <v>4367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</row>
    <row r="3273" spans="2:19" ht="15" hidden="1" customHeight="1" x14ac:dyDescent="0.25">
      <c r="B3273" s="1078" t="s">
        <v>3875</v>
      </c>
      <c r="C3273" s="935" t="s">
        <v>3556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</row>
    <row r="3274" spans="2:19" ht="15" hidden="1" customHeight="1" x14ac:dyDescent="0.25">
      <c r="B3274" s="1078" t="s">
        <v>3874</v>
      </c>
      <c r="C3274" s="935" t="s">
        <v>3556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</row>
    <row r="3275" spans="2:19" ht="15" hidden="1" customHeight="1" x14ac:dyDescent="0.25">
      <c r="B3275" s="1078" t="s">
        <v>3874</v>
      </c>
      <c r="C3275" s="1078" t="s">
        <v>3555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</row>
    <row r="3276" spans="2:19" ht="15" customHeight="1" x14ac:dyDescent="0.25">
      <c r="B3276" s="1078" t="s">
        <v>3873</v>
      </c>
      <c r="C3276" s="1078" t="s">
        <v>3555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260" t="s">
        <v>4368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</row>
    <row r="3277" spans="2:19" ht="15" hidden="1" customHeight="1" x14ac:dyDescent="0.25">
      <c r="B3277" s="1078" t="s">
        <v>3873</v>
      </c>
      <c r="C3277" s="935" t="s">
        <v>3556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</row>
    <row r="3278" spans="2:19" ht="15" hidden="1" customHeight="1" x14ac:dyDescent="0.25">
      <c r="B3278" s="1078" t="s">
        <v>3872</v>
      </c>
      <c r="C3278" s="1078" t="s">
        <v>3554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</row>
    <row r="3279" spans="2:19" ht="15" hidden="1" customHeight="1" x14ac:dyDescent="0.25">
      <c r="B3279" s="1078" t="s">
        <v>3872</v>
      </c>
      <c r="C3279" s="935" t="s">
        <v>3556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</row>
    <row r="3280" spans="2:19" ht="15" customHeight="1" x14ac:dyDescent="0.25">
      <c r="B3280" s="1078" t="s">
        <v>3871</v>
      </c>
      <c r="C3280" s="1078" t="s">
        <v>3555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260" t="s">
        <v>4368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</row>
    <row r="3281" spans="2:19" ht="15" hidden="1" customHeight="1" x14ac:dyDescent="0.25">
      <c r="B3281" s="1078" t="s">
        <v>3871</v>
      </c>
      <c r="C3281" s="935" t="s">
        <v>3556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</row>
    <row r="3282" spans="2:19" ht="15" hidden="1" customHeight="1" x14ac:dyDescent="0.25">
      <c r="B3282" s="1078" t="s">
        <v>3870</v>
      </c>
      <c r="C3282" s="935" t="s">
        <v>3556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</row>
    <row r="3283" spans="2:19" ht="15" hidden="1" customHeight="1" x14ac:dyDescent="0.25">
      <c r="B3283" s="1078" t="s">
        <v>3869</v>
      </c>
      <c r="C3283" s="935" t="s">
        <v>3556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</row>
    <row r="3284" spans="2:19" ht="15" hidden="1" customHeight="1" x14ac:dyDescent="0.25">
      <c r="B3284" s="1084" t="s">
        <v>3910</v>
      </c>
      <c r="C3284" s="935" t="s">
        <v>3556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</row>
    <row r="3285" spans="2:19" ht="15" hidden="1" customHeight="1" x14ac:dyDescent="0.25">
      <c r="B3285" s="1084" t="s">
        <v>3898</v>
      </c>
      <c r="C3285" s="1078" t="s">
        <v>3555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</row>
    <row r="3286" spans="2:19" ht="15" hidden="1" customHeight="1" x14ac:dyDescent="0.25">
      <c r="B3286" s="1084" t="s">
        <v>3898</v>
      </c>
      <c r="C3286" s="935" t="s">
        <v>3556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</row>
    <row r="3287" spans="2:19" ht="15" hidden="1" customHeight="1" x14ac:dyDescent="0.25">
      <c r="B3287" s="1084" t="s">
        <v>3909</v>
      </c>
      <c r="C3287" s="935" t="s">
        <v>3556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</row>
    <row r="3288" spans="2:19" ht="15" hidden="1" customHeight="1" x14ac:dyDescent="0.25">
      <c r="B3288" s="1084" t="s">
        <v>3897</v>
      </c>
      <c r="C3288" s="1078" t="s">
        <v>3555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</row>
    <row r="3289" spans="2:19" ht="15" hidden="1" customHeight="1" x14ac:dyDescent="0.25">
      <c r="B3289" s="1084" t="s">
        <v>3897</v>
      </c>
      <c r="C3289" s="935" t="s">
        <v>3556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</row>
    <row r="3290" spans="2:19" ht="15" hidden="1" customHeight="1" x14ac:dyDescent="0.25">
      <c r="B3290" s="1084" t="s">
        <v>3908</v>
      </c>
      <c r="C3290" s="935" t="s">
        <v>3556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</row>
    <row r="3291" spans="2:19" ht="15" hidden="1" customHeight="1" x14ac:dyDescent="0.25">
      <c r="B3291" s="1084" t="s">
        <v>3907</v>
      </c>
      <c r="C3291" s="935" t="s">
        <v>3556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</row>
    <row r="3292" spans="2:19" ht="15" hidden="1" customHeight="1" x14ac:dyDescent="0.25">
      <c r="B3292" s="1084" t="s">
        <v>3906</v>
      </c>
      <c r="C3292" s="935" t="s">
        <v>3556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</row>
    <row r="3293" spans="2:19" ht="15" hidden="1" customHeight="1" x14ac:dyDescent="0.25">
      <c r="B3293" s="1084" t="s">
        <v>3905</v>
      </c>
      <c r="C3293" s="935" t="s">
        <v>3556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</row>
    <row r="3294" spans="2:19" ht="15" hidden="1" customHeight="1" x14ac:dyDescent="0.25">
      <c r="B3294" s="1084" t="s">
        <v>3904</v>
      </c>
      <c r="C3294" s="935" t="s">
        <v>3556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</row>
    <row r="3295" spans="2:19" ht="15" hidden="1" customHeight="1" x14ac:dyDescent="0.25">
      <c r="B3295" s="1084" t="s">
        <v>3892</v>
      </c>
      <c r="C3295" s="1084" t="s">
        <v>3554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</row>
    <row r="3296" spans="2:19" ht="15" hidden="1" customHeight="1" x14ac:dyDescent="0.25">
      <c r="B3296" s="1084" t="s">
        <v>3896</v>
      </c>
      <c r="C3296" s="1078" t="s">
        <v>3555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</row>
    <row r="3297" spans="2:21" ht="15" hidden="1" customHeight="1" x14ac:dyDescent="0.25">
      <c r="B3297" s="1084" t="s">
        <v>3892</v>
      </c>
      <c r="C3297" s="1078" t="s">
        <v>3555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</row>
    <row r="3298" spans="2:21" ht="15" hidden="1" customHeight="1" x14ac:dyDescent="0.25">
      <c r="B3298" s="1084" t="s">
        <v>3892</v>
      </c>
      <c r="C3298" s="935" t="s">
        <v>3556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</row>
    <row r="3299" spans="2:21" ht="15" hidden="1" customHeight="1" x14ac:dyDescent="0.25">
      <c r="B3299" s="1084" t="s">
        <v>3903</v>
      </c>
      <c r="C3299" s="935" t="s">
        <v>3556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</row>
    <row r="3300" spans="2:21" ht="15" hidden="1" customHeight="1" x14ac:dyDescent="0.25">
      <c r="B3300" s="1084" t="s">
        <v>3902</v>
      </c>
      <c r="C3300" s="935" t="s">
        <v>3556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9">
        <v>39.130000000000003</v>
      </c>
      <c r="U3300" s="11">
        <f t="shared" ref="U3300:U3301" si="85">T3300*0.955</f>
        <v>37.369149999999998</v>
      </c>
    </row>
    <row r="3301" spans="2:21" ht="15" hidden="1" customHeight="1" x14ac:dyDescent="0.25">
      <c r="B3301" s="1084" t="s">
        <v>3902</v>
      </c>
      <c r="C3301" s="935" t="s">
        <v>3556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9">
        <v>4.55</v>
      </c>
      <c r="U3301" s="11">
        <f t="shared" si="85"/>
        <v>4.3452500000000001</v>
      </c>
    </row>
    <row r="3302" spans="2:21" ht="15" hidden="1" customHeight="1" x14ac:dyDescent="0.25">
      <c r="B3302" s="1084" t="s">
        <v>3901</v>
      </c>
      <c r="C3302" s="935" t="s">
        <v>3556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</row>
    <row r="3303" spans="2:21" ht="15" hidden="1" customHeight="1" x14ac:dyDescent="0.25">
      <c r="B3303" s="1084" t="s">
        <v>3900</v>
      </c>
      <c r="C3303" s="935" t="s">
        <v>3556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</row>
    <row r="3304" spans="2:21" ht="15" hidden="1" customHeight="1" x14ac:dyDescent="0.25">
      <c r="B3304" s="1084" t="s">
        <v>3891</v>
      </c>
      <c r="C3304" s="1084" t="s">
        <v>3554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260" t="s">
        <v>4367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</row>
    <row r="3305" spans="2:21" ht="15" hidden="1" customHeight="1" x14ac:dyDescent="0.25">
      <c r="B3305" s="1084" t="s">
        <v>3891</v>
      </c>
      <c r="C3305" s="1078" t="s">
        <v>3555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</row>
    <row r="3306" spans="2:21" ht="15" hidden="1" customHeight="1" x14ac:dyDescent="0.25">
      <c r="B3306" s="1084" t="s">
        <v>3891</v>
      </c>
      <c r="C3306" s="935" t="s">
        <v>3556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</row>
    <row r="3307" spans="2:21" ht="15" hidden="1" customHeight="1" x14ac:dyDescent="0.25">
      <c r="B3307" s="1084" t="s">
        <v>3895</v>
      </c>
      <c r="C3307" s="1078" t="s">
        <v>3555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</row>
    <row r="3308" spans="2:21" ht="15" hidden="1" customHeight="1" x14ac:dyDescent="0.25">
      <c r="B3308" s="1084" t="s">
        <v>3895</v>
      </c>
      <c r="C3308" s="935" t="s">
        <v>3556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</row>
    <row r="3309" spans="2:21" ht="15" hidden="1" customHeight="1" x14ac:dyDescent="0.25">
      <c r="B3309" s="1084" t="s">
        <v>3894</v>
      </c>
      <c r="C3309" s="1078" t="s">
        <v>3555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</row>
    <row r="3310" spans="2:21" ht="15" hidden="1" customHeight="1" x14ac:dyDescent="0.25">
      <c r="B3310" s="1084" t="s">
        <v>3893</v>
      </c>
      <c r="C3310" s="1078" t="s">
        <v>3555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</row>
    <row r="3311" spans="2:21" ht="15" hidden="1" customHeight="1" x14ac:dyDescent="0.25">
      <c r="B3311" s="1084" t="s">
        <v>3893</v>
      </c>
      <c r="C3311" s="935" t="s">
        <v>3556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</row>
    <row r="3312" spans="2:21" ht="15" hidden="1" customHeight="1" x14ac:dyDescent="0.25">
      <c r="B3312" s="1084" t="s">
        <v>3899</v>
      </c>
      <c r="C3312" s="935" t="s">
        <v>3556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</row>
    <row r="3313" spans="2:21" ht="15" hidden="1" customHeight="1" x14ac:dyDescent="0.25">
      <c r="B3313" s="1102" t="s">
        <v>3943</v>
      </c>
      <c r="C3313" s="935" t="s">
        <v>3556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</row>
    <row r="3314" spans="2:21" ht="15" hidden="1" customHeight="1" x14ac:dyDescent="0.25">
      <c r="B3314" s="1102" t="s">
        <v>3942</v>
      </c>
      <c r="C3314" s="935" t="s">
        <v>3556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9">
        <v>9.77</v>
      </c>
      <c r="U3314" s="11">
        <f t="shared" ref="U3314:U3315" si="88">T3314*0.955</f>
        <v>9.3303499999999993</v>
      </c>
    </row>
    <row r="3315" spans="2:21" ht="15" hidden="1" customHeight="1" x14ac:dyDescent="0.25">
      <c r="B3315" s="1102" t="s">
        <v>3942</v>
      </c>
      <c r="C3315" s="935" t="s">
        <v>3556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9">
        <v>39.26</v>
      </c>
      <c r="U3315" s="11">
        <f t="shared" si="88"/>
        <v>37.493299999999998</v>
      </c>
    </row>
    <row r="3316" spans="2:21" ht="15" hidden="1" customHeight="1" x14ac:dyDescent="0.25">
      <c r="B3316" s="1102" t="s">
        <v>3941</v>
      </c>
      <c r="C3316" s="935" t="s">
        <v>3556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</row>
    <row r="3317" spans="2:21" ht="15" hidden="1" customHeight="1" x14ac:dyDescent="0.25">
      <c r="B3317" s="1102" t="s">
        <v>3940</v>
      </c>
      <c r="C3317" s="935" t="s">
        <v>3556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</row>
    <row r="3318" spans="2:21" ht="15" hidden="1" customHeight="1" x14ac:dyDescent="0.25">
      <c r="B3318" s="1102" t="s">
        <v>3939</v>
      </c>
      <c r="C3318" s="935" t="s">
        <v>3556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</row>
    <row r="3319" spans="2:21" ht="15" hidden="1" customHeight="1" x14ac:dyDescent="0.25">
      <c r="B3319" s="1102" t="s">
        <v>3938</v>
      </c>
      <c r="C3319" s="935" t="s">
        <v>3556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</row>
    <row r="3320" spans="2:21" ht="15" hidden="1" customHeight="1" x14ac:dyDescent="0.25">
      <c r="B3320" s="1109" t="s">
        <v>3954</v>
      </c>
      <c r="C3320" s="935" t="s">
        <v>3556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</row>
    <row r="3321" spans="2:21" ht="15" hidden="1" customHeight="1" x14ac:dyDescent="0.25">
      <c r="B3321" s="1109" t="s">
        <v>3953</v>
      </c>
      <c r="C3321" s="935" t="s">
        <v>3556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</row>
    <row r="3322" spans="2:21" ht="15" hidden="1" customHeight="1" x14ac:dyDescent="0.25">
      <c r="B3322" s="1109" t="s">
        <v>3952</v>
      </c>
      <c r="C3322" s="935" t="s">
        <v>3556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</row>
    <row r="3323" spans="2:21" ht="15" hidden="1" customHeight="1" x14ac:dyDescent="0.25">
      <c r="B3323" s="1109" t="s">
        <v>3951</v>
      </c>
      <c r="C3323" s="935" t="s">
        <v>3556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</row>
    <row r="3324" spans="2:21" ht="15" hidden="1" customHeight="1" x14ac:dyDescent="0.25">
      <c r="B3324" s="1109" t="s">
        <v>3950</v>
      </c>
      <c r="C3324" s="935" t="s">
        <v>3556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</row>
    <row r="3325" spans="2:21" ht="15" hidden="1" customHeight="1" x14ac:dyDescent="0.25">
      <c r="B3325" s="1109" t="s">
        <v>3949</v>
      </c>
      <c r="C3325" s="935" t="s">
        <v>3556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</row>
    <row r="3326" spans="2:21" ht="15" hidden="1" customHeight="1" x14ac:dyDescent="0.25">
      <c r="B3326" s="1109" t="s">
        <v>3948</v>
      </c>
      <c r="C3326" s="935" t="s">
        <v>3556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</row>
    <row r="3327" spans="2:21" ht="15" hidden="1" customHeight="1" x14ac:dyDescent="0.25">
      <c r="B3327" s="1109" t="s">
        <v>3947</v>
      </c>
      <c r="C3327" s="935" t="s">
        <v>3556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9">
        <v>7.65</v>
      </c>
      <c r="U3327" s="11">
        <f t="shared" ref="U3327:U3328" si="91">T3327*0.955</f>
        <v>7.3057499999999997</v>
      </c>
    </row>
    <row r="3328" spans="2:21" ht="15" hidden="1" customHeight="1" x14ac:dyDescent="0.25">
      <c r="B3328" s="1109" t="s">
        <v>3947</v>
      </c>
      <c r="C3328" s="935" t="s">
        <v>3556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9">
        <v>24</v>
      </c>
      <c r="U3328" s="11">
        <f t="shared" si="91"/>
        <v>22.919999999999998</v>
      </c>
    </row>
    <row r="3329" spans="2:19" ht="15" hidden="1" customHeight="1" x14ac:dyDescent="0.25">
      <c r="B3329" s="1109" t="s">
        <v>3946</v>
      </c>
      <c r="C3329" s="935" t="s">
        <v>3556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</row>
    <row r="3330" spans="2:19" ht="15" hidden="1" customHeight="1" x14ac:dyDescent="0.25">
      <c r="B3330" s="1109" t="s">
        <v>3945</v>
      </c>
      <c r="C3330" s="935" t="s">
        <v>3556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</row>
    <row r="3331" spans="2:19" ht="15" hidden="1" customHeight="1" x14ac:dyDescent="0.25">
      <c r="B3331" s="1109" t="s">
        <v>3955</v>
      </c>
      <c r="C3331" s="1109" t="s">
        <v>3555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</row>
    <row r="3332" spans="2:19" ht="15" hidden="1" customHeight="1" x14ac:dyDescent="0.25">
      <c r="B3332" s="1109" t="s">
        <v>3944</v>
      </c>
      <c r="C3332" s="935" t="s">
        <v>3556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</row>
    <row r="3333" spans="2:19" ht="15" hidden="1" customHeight="1" x14ac:dyDescent="0.25">
      <c r="B3333" s="1109" t="s">
        <v>3944</v>
      </c>
      <c r="C3333" s="1109" t="s">
        <v>3555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</row>
    <row r="3334" spans="2:19" ht="15" hidden="1" customHeight="1" x14ac:dyDescent="0.25">
      <c r="B3334" s="1117" t="s">
        <v>3974</v>
      </c>
      <c r="C3334" s="935" t="s">
        <v>3556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</row>
    <row r="3335" spans="2:19" ht="15" hidden="1" customHeight="1" x14ac:dyDescent="0.25">
      <c r="B3335" s="1117" t="s">
        <v>3973</v>
      </c>
      <c r="C3335" s="935" t="s">
        <v>3556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</row>
    <row r="3336" spans="2:19" ht="15" hidden="1" customHeight="1" x14ac:dyDescent="0.25">
      <c r="B3336" s="1117" t="s">
        <v>3976</v>
      </c>
      <c r="C3336" s="1109" t="s">
        <v>3555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</row>
    <row r="3337" spans="2:19" ht="15" hidden="1" customHeight="1" x14ac:dyDescent="0.25">
      <c r="B3337" s="1117" t="s">
        <v>3972</v>
      </c>
      <c r="C3337" s="1109" t="s">
        <v>3555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</row>
    <row r="3338" spans="2:19" ht="15" hidden="1" customHeight="1" x14ac:dyDescent="0.25">
      <c r="B3338" s="1117" t="s">
        <v>3972</v>
      </c>
      <c r="C3338" s="935" t="s">
        <v>3556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</row>
    <row r="3339" spans="2:19" ht="15" hidden="1" customHeight="1" x14ac:dyDescent="0.25">
      <c r="B3339" s="1117" t="s">
        <v>3971</v>
      </c>
      <c r="C3339" s="935" t="s">
        <v>3556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</row>
    <row r="3340" spans="2:19" ht="15" hidden="1" customHeight="1" x14ac:dyDescent="0.25">
      <c r="B3340" s="1117" t="s">
        <v>3971</v>
      </c>
      <c r="C3340" s="1109" t="s">
        <v>3555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</row>
    <row r="3341" spans="2:19" ht="15" customHeight="1" x14ac:dyDescent="0.25">
      <c r="B3341" s="1117" t="s">
        <v>3970</v>
      </c>
      <c r="C3341" s="935" t="s">
        <v>3556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260" t="s">
        <v>4368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</row>
    <row r="3342" spans="2:19" ht="15" hidden="1" customHeight="1" x14ac:dyDescent="0.25">
      <c r="B3342" s="1117" t="s">
        <v>3970</v>
      </c>
      <c r="C3342" s="1109" t="s">
        <v>3555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</row>
    <row r="3343" spans="2:19" ht="15" hidden="1" customHeight="1" x14ac:dyDescent="0.25">
      <c r="B3343" s="1117" t="s">
        <v>3969</v>
      </c>
      <c r="C3343" s="935" t="s">
        <v>3556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</row>
    <row r="3344" spans="2:19" ht="15" hidden="1" customHeight="1" x14ac:dyDescent="0.25">
      <c r="B3344" s="1117" t="s">
        <v>3968</v>
      </c>
      <c r="C3344" s="935" t="s">
        <v>3556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</row>
    <row r="3345" spans="2:19" ht="15" hidden="1" customHeight="1" x14ac:dyDescent="0.25">
      <c r="B3345" s="1117" t="s">
        <v>3967</v>
      </c>
      <c r="C3345" s="935" t="s">
        <v>3556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</row>
    <row r="3346" spans="2:19" ht="15" hidden="1" customHeight="1" x14ac:dyDescent="0.25">
      <c r="B3346" s="1117" t="s">
        <v>3966</v>
      </c>
      <c r="C3346" s="935" t="s">
        <v>3556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</row>
    <row r="3347" spans="2:19" ht="15" hidden="1" customHeight="1" x14ac:dyDescent="0.25">
      <c r="B3347" s="1117" t="s">
        <v>3966</v>
      </c>
      <c r="C3347" s="1109" t="s">
        <v>3555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</row>
    <row r="3348" spans="2:19" ht="15" hidden="1" customHeight="1" x14ac:dyDescent="0.25">
      <c r="B3348" s="1117" t="s">
        <v>3965</v>
      </c>
      <c r="C3348" s="935" t="s">
        <v>3556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</row>
    <row r="3349" spans="2:19" ht="15" hidden="1" customHeight="1" x14ac:dyDescent="0.25">
      <c r="B3349" s="1117" t="s">
        <v>3964</v>
      </c>
      <c r="C3349" s="935" t="s">
        <v>3556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</row>
    <row r="3350" spans="2:19" ht="15" hidden="1" customHeight="1" x14ac:dyDescent="0.25">
      <c r="B3350" s="1117" t="s">
        <v>3963</v>
      </c>
      <c r="C3350" s="935" t="s">
        <v>3556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</row>
    <row r="3351" spans="2:19" ht="15" hidden="1" customHeight="1" x14ac:dyDescent="0.25">
      <c r="B3351" s="1117" t="s">
        <v>3962</v>
      </c>
      <c r="C3351" s="935" t="s">
        <v>3556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</row>
    <row r="3352" spans="2:19" ht="15" hidden="1" customHeight="1" x14ac:dyDescent="0.25">
      <c r="B3352" s="1117" t="s">
        <v>3975</v>
      </c>
      <c r="C3352" s="1109" t="s">
        <v>3555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</row>
    <row r="3353" spans="2:19" ht="15" hidden="1" customHeight="1" x14ac:dyDescent="0.25">
      <c r="B3353" s="1117" t="s">
        <v>3961</v>
      </c>
      <c r="C3353" s="1109" t="s">
        <v>3555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</row>
    <row r="3354" spans="2:19" ht="15" customHeight="1" x14ac:dyDescent="0.25">
      <c r="B3354" s="1117" t="s">
        <v>3961</v>
      </c>
      <c r="C3354" s="935" t="s">
        <v>3556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260" t="s">
        <v>4368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</row>
    <row r="3355" spans="2:19" ht="15" hidden="1" customHeight="1" x14ac:dyDescent="0.25">
      <c r="B3355" s="1117" t="s">
        <v>3960</v>
      </c>
      <c r="C3355" s="935" t="s">
        <v>3556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</row>
    <row r="3356" spans="2:19" ht="15" hidden="1" customHeight="1" x14ac:dyDescent="0.25">
      <c r="B3356" s="1117" t="s">
        <v>3959</v>
      </c>
      <c r="C3356" s="935" t="s">
        <v>3556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</row>
    <row r="3357" spans="2:19" ht="15" hidden="1" customHeight="1" x14ac:dyDescent="0.25">
      <c r="B3357" s="1130" t="s">
        <v>4020</v>
      </c>
      <c r="C3357" s="935" t="s">
        <v>3556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</row>
    <row r="3358" spans="2:19" ht="15" hidden="1" customHeight="1" x14ac:dyDescent="0.25">
      <c r="B3358" s="1130" t="s">
        <v>4019</v>
      </c>
      <c r="C3358" s="935" t="s">
        <v>3556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</row>
    <row r="3359" spans="2:19" ht="15" hidden="1" customHeight="1" x14ac:dyDescent="0.25">
      <c r="B3359" s="1130" t="s">
        <v>4019</v>
      </c>
      <c r="C3359" s="1109" t="s">
        <v>3555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</row>
    <row r="3360" spans="2:19" ht="15" hidden="1" customHeight="1" x14ac:dyDescent="0.25">
      <c r="B3360" s="1130" t="s">
        <v>4018</v>
      </c>
      <c r="C3360" s="935" t="s">
        <v>3556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</row>
    <row r="3361" spans="2:19" ht="15" hidden="1" customHeight="1" x14ac:dyDescent="0.25">
      <c r="B3361" s="1130" t="s">
        <v>4018</v>
      </c>
      <c r="C3361" s="1109" t="s">
        <v>3555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</row>
    <row r="3362" spans="2:19" ht="15" hidden="1" customHeight="1" x14ac:dyDescent="0.25">
      <c r="B3362" s="1130" t="s">
        <v>4017</v>
      </c>
      <c r="C3362" s="935" t="s">
        <v>3556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</row>
    <row r="3363" spans="2:19" ht="15" hidden="1" customHeight="1" x14ac:dyDescent="0.25">
      <c r="B3363" s="1130" t="s">
        <v>4017</v>
      </c>
      <c r="C3363" s="1109" t="s">
        <v>3555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</row>
    <row r="3364" spans="2:19" ht="15" hidden="1" customHeight="1" x14ac:dyDescent="0.25">
      <c r="B3364" s="1130" t="s">
        <v>4016</v>
      </c>
      <c r="C3364" s="935" t="s">
        <v>3556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</row>
    <row r="3365" spans="2:19" ht="15" hidden="1" customHeight="1" x14ac:dyDescent="0.25">
      <c r="B3365" s="1130" t="s">
        <v>4015</v>
      </c>
      <c r="C3365" s="935" t="s">
        <v>3556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</row>
    <row r="3366" spans="2:19" ht="15" hidden="1" customHeight="1" x14ac:dyDescent="0.25">
      <c r="B3366" s="1130" t="s">
        <v>4021</v>
      </c>
      <c r="C3366" s="1109" t="s">
        <v>3555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</row>
    <row r="3367" spans="2:19" ht="15" hidden="1" customHeight="1" x14ac:dyDescent="0.25">
      <c r="B3367" s="1130" t="s">
        <v>4012</v>
      </c>
      <c r="C3367" s="1130" t="s">
        <v>3554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</row>
    <row r="3368" spans="2:19" ht="15" hidden="1" customHeight="1" x14ac:dyDescent="0.25">
      <c r="B3368" s="1130" t="s">
        <v>4014</v>
      </c>
      <c r="C3368" s="935" t="s">
        <v>3556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</row>
    <row r="3369" spans="2:19" ht="15" hidden="1" customHeight="1" x14ac:dyDescent="0.25">
      <c r="B3369" s="1130" t="s">
        <v>4014</v>
      </c>
      <c r="C3369" s="1109" t="s">
        <v>3555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</row>
    <row r="3370" spans="2:19" ht="15" hidden="1" customHeight="1" x14ac:dyDescent="0.25">
      <c r="B3370" s="1130" t="s">
        <v>4013</v>
      </c>
      <c r="C3370" s="935" t="s">
        <v>3556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</row>
    <row r="3371" spans="2:19" ht="15" hidden="1" customHeight="1" x14ac:dyDescent="0.25">
      <c r="B3371" s="1130" t="s">
        <v>4012</v>
      </c>
      <c r="C3371" s="1109" t="s">
        <v>3555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</row>
    <row r="3372" spans="2:19" ht="15" hidden="1" customHeight="1" x14ac:dyDescent="0.25">
      <c r="B3372" s="1130" t="s">
        <v>4012</v>
      </c>
      <c r="C3372" s="935" t="s">
        <v>3556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</row>
    <row r="3373" spans="2:19" ht="15" hidden="1" customHeight="1" x14ac:dyDescent="0.25">
      <c r="B3373" s="1130" t="s">
        <v>4011</v>
      </c>
      <c r="C3373" s="935" t="s">
        <v>3556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</row>
    <row r="3374" spans="2:19" ht="15" customHeight="1" x14ac:dyDescent="0.25">
      <c r="B3374" s="1130" t="s">
        <v>4010</v>
      </c>
      <c r="C3374" s="935" t="s">
        <v>3556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260" t="s">
        <v>4368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</row>
    <row r="3375" spans="2:19" ht="15" hidden="1" customHeight="1" x14ac:dyDescent="0.25">
      <c r="B3375" s="1130" t="s">
        <v>4010</v>
      </c>
      <c r="C3375" s="1109" t="s">
        <v>3555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</row>
    <row r="3376" spans="2:19" ht="15" hidden="1" customHeight="1" x14ac:dyDescent="0.25">
      <c r="B3376" s="1130" t="s">
        <v>4009</v>
      </c>
      <c r="C3376" s="935" t="s">
        <v>3556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</row>
    <row r="3377" spans="2:21" ht="15" hidden="1" customHeight="1" x14ac:dyDescent="0.25">
      <c r="B3377" s="1130" t="s">
        <v>4008</v>
      </c>
      <c r="C3377" s="935" t="s">
        <v>3556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</row>
    <row r="3378" spans="2:21" ht="15" hidden="1" customHeight="1" x14ac:dyDescent="0.25">
      <c r="B3378" s="1130" t="s">
        <v>4007</v>
      </c>
      <c r="C3378" s="935" t="s">
        <v>3556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</row>
    <row r="3379" spans="2:21" ht="15" hidden="1" customHeight="1" x14ac:dyDescent="0.25">
      <c r="B3379" s="1130" t="s">
        <v>4006</v>
      </c>
      <c r="C3379" s="935" t="s">
        <v>3556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</row>
    <row r="3380" spans="2:21" ht="15" hidden="1" customHeight="1" x14ac:dyDescent="0.25">
      <c r="B3380" s="1130" t="s">
        <v>4005</v>
      </c>
      <c r="C3380" s="935" t="s">
        <v>3556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</row>
    <row r="3381" spans="2:21" ht="15" hidden="1" customHeight="1" x14ac:dyDescent="0.25">
      <c r="B3381" s="1130" t="s">
        <v>4004</v>
      </c>
      <c r="C3381" s="935" t="s">
        <v>3556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</row>
    <row r="3382" spans="2:21" ht="15" hidden="1" customHeight="1" x14ac:dyDescent="0.25">
      <c r="B3382" s="1130" t="s">
        <v>4003</v>
      </c>
      <c r="C3382" s="935" t="s">
        <v>3556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</row>
    <row r="3383" spans="2:21" ht="15" hidden="1" customHeight="1" x14ac:dyDescent="0.25">
      <c r="B3383" s="1130" t="s">
        <v>4002</v>
      </c>
      <c r="C3383" s="935" t="s">
        <v>3556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</row>
    <row r="3384" spans="2:21" ht="15" hidden="1" customHeight="1" x14ac:dyDescent="0.25">
      <c r="B3384" s="1138" t="s">
        <v>4041</v>
      </c>
      <c r="C3384" s="935" t="s">
        <v>3556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</row>
    <row r="3385" spans="2:21" ht="15" hidden="1" customHeight="1" x14ac:dyDescent="0.25">
      <c r="B3385" s="1138" t="s">
        <v>4040</v>
      </c>
      <c r="C3385" s="935" t="s">
        <v>3556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</row>
    <row r="3386" spans="2:21" ht="15" hidden="1" customHeight="1" x14ac:dyDescent="0.25">
      <c r="B3386" s="1138" t="s">
        <v>4039</v>
      </c>
      <c r="C3386" s="935" t="s">
        <v>3556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9">
        <v>15.36</v>
      </c>
      <c r="U3386" s="11">
        <f t="shared" ref="U3386:U3387" si="96">T3386*0.955</f>
        <v>14.668799999999999</v>
      </c>
    </row>
    <row r="3387" spans="2:21" ht="15" hidden="1" customHeight="1" x14ac:dyDescent="0.25">
      <c r="B3387" s="1138" t="s">
        <v>4039</v>
      </c>
      <c r="C3387" s="935" t="s">
        <v>3556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9">
        <v>51.35</v>
      </c>
      <c r="U3387" s="11">
        <f t="shared" si="96"/>
        <v>49.039250000000003</v>
      </c>
    </row>
    <row r="3388" spans="2:21" ht="15" hidden="1" customHeight="1" x14ac:dyDescent="0.25">
      <c r="B3388" s="1138" t="s">
        <v>4038</v>
      </c>
      <c r="C3388" s="935" t="s">
        <v>3556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</row>
    <row r="3389" spans="2:21" ht="15" hidden="1" customHeight="1" x14ac:dyDescent="0.25">
      <c r="B3389" s="1138" t="s">
        <v>4037</v>
      </c>
      <c r="C3389" s="935" t="s">
        <v>3556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</row>
    <row r="3390" spans="2:21" ht="15" hidden="1" customHeight="1" x14ac:dyDescent="0.25">
      <c r="B3390" s="1138" t="s">
        <v>4036</v>
      </c>
      <c r="C3390" s="935" t="s">
        <v>3556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</row>
    <row r="3391" spans="2:21" ht="15" hidden="1" customHeight="1" x14ac:dyDescent="0.25">
      <c r="B3391" s="1138" t="s">
        <v>4035</v>
      </c>
      <c r="C3391" s="935" t="s">
        <v>3556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</row>
    <row r="3392" spans="2:21" ht="15" hidden="1" customHeight="1" x14ac:dyDescent="0.25">
      <c r="B3392" s="1138" t="s">
        <v>4034</v>
      </c>
      <c r="C3392" s="935" t="s">
        <v>3556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</row>
    <row r="3393" spans="2:19" ht="15" hidden="1" customHeight="1" x14ac:dyDescent="0.25">
      <c r="B3393" s="1138" t="s">
        <v>4033</v>
      </c>
      <c r="C3393" s="935" t="s">
        <v>3556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</row>
    <row r="3394" spans="2:19" ht="15" hidden="1" customHeight="1" x14ac:dyDescent="0.25">
      <c r="B3394" s="1138" t="s">
        <v>4032</v>
      </c>
      <c r="C3394" s="935" t="s">
        <v>3556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</row>
    <row r="3395" spans="2:19" ht="15" hidden="1" customHeight="1" x14ac:dyDescent="0.25">
      <c r="B3395" s="1138" t="s">
        <v>4031</v>
      </c>
      <c r="C3395" s="935" t="s">
        <v>3556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</row>
    <row r="3396" spans="2:19" ht="15" hidden="1" customHeight="1" x14ac:dyDescent="0.25">
      <c r="B3396" s="1138" t="s">
        <v>4030</v>
      </c>
      <c r="C3396" s="935" t="s">
        <v>3556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</row>
    <row r="3397" spans="2:19" ht="15" hidden="1" customHeight="1" x14ac:dyDescent="0.25">
      <c r="B3397" s="1138" t="s">
        <v>4029</v>
      </c>
      <c r="C3397" s="935" t="s">
        <v>3556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</row>
    <row r="3398" spans="2:19" ht="15" hidden="1" customHeight="1" x14ac:dyDescent="0.25">
      <c r="B3398" s="1138" t="s">
        <v>4028</v>
      </c>
      <c r="C3398" s="935" t="s">
        <v>3556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</row>
    <row r="3399" spans="2:19" ht="15" hidden="1" customHeight="1" x14ac:dyDescent="0.25">
      <c r="B3399" s="1138" t="s">
        <v>4027</v>
      </c>
      <c r="C3399" s="935" t="s">
        <v>3556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</row>
    <row r="3400" spans="2:19" ht="15" hidden="1" customHeight="1" x14ac:dyDescent="0.25">
      <c r="B3400" s="1138" t="s">
        <v>4026</v>
      </c>
      <c r="C3400" s="935" t="s">
        <v>3556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</row>
    <row r="3401" spans="2:19" ht="15" hidden="1" customHeight="1" x14ac:dyDescent="0.25">
      <c r="B3401" s="1138" t="s">
        <v>4026</v>
      </c>
      <c r="C3401" s="1109" t="s">
        <v>3555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</row>
    <row r="3402" spans="2:19" ht="15" hidden="1" customHeight="1" x14ac:dyDescent="0.25">
      <c r="B3402" s="1138" t="s">
        <v>4042</v>
      </c>
      <c r="C3402" s="1109" t="s">
        <v>3555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</row>
    <row r="3403" spans="2:19" ht="15" hidden="1" customHeight="1" x14ac:dyDescent="0.25">
      <c r="B3403" s="1144" t="s">
        <v>4085</v>
      </c>
      <c r="C3403" s="935" t="s">
        <v>3556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</row>
    <row r="3404" spans="2:19" ht="15" hidden="1" customHeight="1" x14ac:dyDescent="0.25">
      <c r="B3404" s="1144" t="s">
        <v>4085</v>
      </c>
      <c r="C3404" s="1109" t="s">
        <v>3555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</row>
    <row r="3405" spans="2:19" ht="15" hidden="1" customHeight="1" x14ac:dyDescent="0.25">
      <c r="B3405" s="1144" t="s">
        <v>4084</v>
      </c>
      <c r="C3405" s="935" t="s">
        <v>3556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</row>
    <row r="3406" spans="2:19" ht="15" hidden="1" customHeight="1" x14ac:dyDescent="0.25">
      <c r="B3406" s="1144" t="s">
        <v>4083</v>
      </c>
      <c r="C3406" s="1144" t="s">
        <v>3554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</row>
    <row r="3407" spans="2:19" ht="15" hidden="1" customHeight="1" x14ac:dyDescent="0.25">
      <c r="B3407" s="1144" t="s">
        <v>4083</v>
      </c>
      <c r="C3407" s="935" t="s">
        <v>3556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</row>
    <row r="3408" spans="2:19" ht="15" hidden="1" customHeight="1" x14ac:dyDescent="0.25">
      <c r="B3408" s="1144" t="s">
        <v>4082</v>
      </c>
      <c r="C3408" s="935" t="s">
        <v>3556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</row>
    <row r="3409" spans="2:19" ht="15" hidden="1" customHeight="1" x14ac:dyDescent="0.25">
      <c r="B3409" s="1144" t="s">
        <v>4081</v>
      </c>
      <c r="C3409" s="935" t="s">
        <v>3556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</row>
    <row r="3410" spans="2:19" ht="15" hidden="1" customHeight="1" x14ac:dyDescent="0.25">
      <c r="B3410" s="1144" t="s">
        <v>4080</v>
      </c>
      <c r="C3410" s="935" t="s">
        <v>3556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</row>
    <row r="3411" spans="2:19" ht="15" hidden="1" customHeight="1" x14ac:dyDescent="0.25">
      <c r="B3411" s="1144" t="s">
        <v>4079</v>
      </c>
      <c r="C3411" s="935" t="s">
        <v>3556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</row>
    <row r="3412" spans="2:19" ht="15" hidden="1" customHeight="1" x14ac:dyDescent="0.25">
      <c r="B3412" s="1144" t="s">
        <v>4078</v>
      </c>
      <c r="C3412" s="935" t="s">
        <v>3556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</row>
    <row r="3413" spans="2:19" ht="15" hidden="1" customHeight="1" x14ac:dyDescent="0.25">
      <c r="B3413" s="1144" t="s">
        <v>4077</v>
      </c>
      <c r="C3413" s="935" t="s">
        <v>3556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</row>
    <row r="3414" spans="2:19" ht="15" hidden="1" customHeight="1" x14ac:dyDescent="0.25">
      <c r="B3414" s="1144" t="s">
        <v>4076</v>
      </c>
      <c r="C3414" s="935" t="s">
        <v>3556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</row>
    <row r="3415" spans="2:19" ht="15" hidden="1" customHeight="1" x14ac:dyDescent="0.25">
      <c r="B3415" s="1144" t="s">
        <v>4075</v>
      </c>
      <c r="C3415" s="935" t="s">
        <v>3556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</row>
    <row r="3416" spans="2:19" ht="15" hidden="1" customHeight="1" x14ac:dyDescent="0.25">
      <c r="B3416" s="1144" t="s">
        <v>4074</v>
      </c>
      <c r="C3416" s="935" t="s">
        <v>3556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</row>
    <row r="3417" spans="2:19" ht="15" customHeight="1" x14ac:dyDescent="0.25">
      <c r="B3417" s="1144" t="s">
        <v>4074</v>
      </c>
      <c r="C3417" s="1109" t="s">
        <v>3555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260" t="s">
        <v>4368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</row>
    <row r="3418" spans="2:19" ht="15" hidden="1" customHeight="1" x14ac:dyDescent="0.25">
      <c r="B3418" s="1144" t="s">
        <v>4073</v>
      </c>
      <c r="C3418" s="935" t="s">
        <v>3556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</row>
    <row r="3419" spans="2:19" ht="15" hidden="1" customHeight="1" x14ac:dyDescent="0.25">
      <c r="B3419" s="1144" t="s">
        <v>4073</v>
      </c>
      <c r="C3419" s="1109" t="s">
        <v>3555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</row>
    <row r="3420" spans="2:19" ht="15" hidden="1" customHeight="1" x14ac:dyDescent="0.25">
      <c r="B3420" s="1144" t="s">
        <v>4072</v>
      </c>
      <c r="C3420" s="935" t="s">
        <v>3556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</row>
    <row r="3421" spans="2:19" ht="15" hidden="1" customHeight="1" x14ac:dyDescent="0.25">
      <c r="B3421" s="1144" t="s">
        <v>4071</v>
      </c>
      <c r="C3421" s="935" t="s">
        <v>3556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</row>
    <row r="3422" spans="2:19" ht="15" hidden="1" customHeight="1" x14ac:dyDescent="0.25">
      <c r="B3422" s="1144" t="s">
        <v>4070</v>
      </c>
      <c r="C3422" s="935" t="s">
        <v>3556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</row>
    <row r="3423" spans="2:19" ht="15" hidden="1" customHeight="1" x14ac:dyDescent="0.25">
      <c r="B3423" s="1144" t="s">
        <v>4070</v>
      </c>
      <c r="C3423" s="1109" t="s">
        <v>3555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</row>
    <row r="3424" spans="2:19" ht="15" hidden="1" customHeight="1" x14ac:dyDescent="0.25">
      <c r="B3424" s="1144" t="s">
        <v>4069</v>
      </c>
      <c r="C3424" s="935" t="s">
        <v>3556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</row>
    <row r="3425" spans="2:19" ht="15" hidden="1" customHeight="1" x14ac:dyDescent="0.25">
      <c r="B3425" s="1144" t="s">
        <v>4068</v>
      </c>
      <c r="C3425" s="935" t="s">
        <v>3556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</row>
    <row r="3426" spans="2:19" ht="15" hidden="1" customHeight="1" x14ac:dyDescent="0.25">
      <c r="B3426" s="1144" t="s">
        <v>4068</v>
      </c>
      <c r="C3426" s="1109" t="s">
        <v>3555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</row>
    <row r="3427" spans="2:19" ht="15" hidden="1" customHeight="1" x14ac:dyDescent="0.25">
      <c r="B3427" s="1144" t="s">
        <v>4067</v>
      </c>
      <c r="C3427" s="935" t="s">
        <v>3556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</row>
    <row r="3428" spans="2:19" ht="15" hidden="1" customHeight="1" x14ac:dyDescent="0.25">
      <c r="B3428" s="1144" t="s">
        <v>4066</v>
      </c>
      <c r="C3428" s="935" t="s">
        <v>3556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</row>
    <row r="3429" spans="2:19" ht="15" hidden="1" customHeight="1" x14ac:dyDescent="0.25">
      <c r="B3429" s="1144" t="s">
        <v>4087</v>
      </c>
      <c r="C3429" s="1109" t="s">
        <v>3555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</row>
    <row r="3430" spans="2:19" ht="15" customHeight="1" x14ac:dyDescent="0.25">
      <c r="B3430" s="1144" t="s">
        <v>4065</v>
      </c>
      <c r="C3430" s="1144" t="s">
        <v>3554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260" t="s">
        <v>4368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</row>
    <row r="3431" spans="2:19" ht="15" hidden="1" customHeight="1" x14ac:dyDescent="0.25">
      <c r="B3431" s="1144" t="s">
        <v>4065</v>
      </c>
      <c r="C3431" s="935" t="s">
        <v>3556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</row>
    <row r="3432" spans="2:19" ht="15" hidden="1" customHeight="1" x14ac:dyDescent="0.25">
      <c r="B3432" s="1144" t="s">
        <v>4065</v>
      </c>
      <c r="C3432" s="1144" t="s">
        <v>3555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</row>
    <row r="3433" spans="2:19" ht="15" hidden="1" customHeight="1" x14ac:dyDescent="0.25">
      <c r="B3433" s="1144" t="s">
        <v>4064</v>
      </c>
      <c r="C3433" s="935" t="s">
        <v>3556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</row>
    <row r="3434" spans="2:19" ht="15" hidden="1" customHeight="1" x14ac:dyDescent="0.25">
      <c r="B3434" s="1144" t="s">
        <v>4063</v>
      </c>
      <c r="C3434" s="935" t="s">
        <v>3556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</row>
    <row r="3435" spans="2:19" ht="15" hidden="1" customHeight="1" x14ac:dyDescent="0.25">
      <c r="B3435" s="1144" t="s">
        <v>4063</v>
      </c>
      <c r="C3435" s="1109" t="s">
        <v>3555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</row>
    <row r="3436" spans="2:19" ht="15" hidden="1" customHeight="1" x14ac:dyDescent="0.25">
      <c r="B3436" s="1144" t="s">
        <v>4062</v>
      </c>
      <c r="C3436" s="935" t="s">
        <v>3556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</row>
    <row r="3437" spans="2:19" ht="15" hidden="1" customHeight="1" x14ac:dyDescent="0.25">
      <c r="B3437" s="1144" t="s">
        <v>4061</v>
      </c>
      <c r="C3437" s="935" t="s">
        <v>3556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</row>
    <row r="3438" spans="2:19" ht="15" hidden="1" customHeight="1" x14ac:dyDescent="0.25">
      <c r="B3438" s="1144" t="s">
        <v>4061</v>
      </c>
      <c r="C3438" s="1109" t="s">
        <v>3555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</row>
    <row r="3439" spans="2:19" ht="15" customHeight="1" x14ac:dyDescent="0.25">
      <c r="B3439" s="1144" t="s">
        <v>4059</v>
      </c>
      <c r="C3439" s="1144" t="s">
        <v>3554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260" t="s">
        <v>4368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</row>
    <row r="3440" spans="2:19" ht="15" hidden="1" customHeight="1" x14ac:dyDescent="0.25">
      <c r="B3440" s="1144" t="s">
        <v>4060</v>
      </c>
      <c r="C3440" s="1144" t="s">
        <v>3554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</row>
    <row r="3441" spans="2:19" ht="15" hidden="1" customHeight="1" x14ac:dyDescent="0.25">
      <c r="B3441" s="1144" t="s">
        <v>4060</v>
      </c>
      <c r="C3441" s="935" t="s">
        <v>3556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</row>
    <row r="3442" spans="2:19" ht="15" hidden="1" customHeight="1" x14ac:dyDescent="0.25">
      <c r="B3442" s="1144" t="s">
        <v>4060</v>
      </c>
      <c r="C3442" s="1109" t="s">
        <v>3555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</row>
    <row r="3443" spans="2:19" ht="15" hidden="1" customHeight="1" x14ac:dyDescent="0.25">
      <c r="B3443" s="1144" t="s">
        <v>4059</v>
      </c>
      <c r="C3443" s="935" t="s">
        <v>3556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</row>
    <row r="3444" spans="2:19" ht="15" hidden="1" customHeight="1" x14ac:dyDescent="0.25">
      <c r="B3444" s="1144" t="s">
        <v>4058</v>
      </c>
      <c r="C3444" s="935" t="s">
        <v>3556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</row>
    <row r="3445" spans="2:19" ht="15" hidden="1" customHeight="1" x14ac:dyDescent="0.25">
      <c r="B3445" s="1144" t="s">
        <v>4057</v>
      </c>
      <c r="C3445" s="935" t="s">
        <v>3556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</row>
    <row r="3446" spans="2:19" ht="15" hidden="1" customHeight="1" x14ac:dyDescent="0.25">
      <c r="B3446" s="1144" t="s">
        <v>4057</v>
      </c>
      <c r="C3446" s="1109" t="s">
        <v>3555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</row>
    <row r="3447" spans="2:19" ht="15" hidden="1" customHeight="1" x14ac:dyDescent="0.25">
      <c r="B3447" s="1144" t="s">
        <v>4086</v>
      </c>
      <c r="C3447" s="1109" t="s">
        <v>3555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</row>
    <row r="3448" spans="2:19" ht="15" hidden="1" customHeight="1" x14ac:dyDescent="0.25">
      <c r="B3448" s="1144" t="s">
        <v>4056</v>
      </c>
      <c r="C3448" s="935" t="s">
        <v>3556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</row>
    <row r="3449" spans="2:19" ht="15" hidden="1" customHeight="1" x14ac:dyDescent="0.25">
      <c r="B3449" s="1144" t="s">
        <v>4055</v>
      </c>
      <c r="C3449" s="935" t="s">
        <v>3556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</row>
    <row r="3450" spans="2:19" ht="15" hidden="1" customHeight="1" x14ac:dyDescent="0.25">
      <c r="B3450" s="1144" t="s">
        <v>4054</v>
      </c>
      <c r="C3450" s="935" t="s">
        <v>3556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</row>
    <row r="3451" spans="2:19" ht="15" hidden="1" customHeight="1" x14ac:dyDescent="0.25">
      <c r="B3451" s="1144" t="s">
        <v>4053</v>
      </c>
      <c r="C3451" s="935" t="s">
        <v>3556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</row>
    <row r="3452" spans="2:19" ht="15" hidden="1" customHeight="1" x14ac:dyDescent="0.25">
      <c r="B3452" s="1144" t="s">
        <v>4052</v>
      </c>
      <c r="C3452" s="935" t="s">
        <v>3556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</row>
    <row r="3453" spans="2:19" ht="15" hidden="1" customHeight="1" x14ac:dyDescent="0.25">
      <c r="B3453" s="1144" t="s">
        <v>4051</v>
      </c>
      <c r="C3453" s="935" t="s">
        <v>3556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</row>
    <row r="3454" spans="2:19" ht="15" hidden="1" customHeight="1" x14ac:dyDescent="0.25">
      <c r="B3454" s="1144" t="s">
        <v>4050</v>
      </c>
      <c r="C3454" s="935" t="s">
        <v>3556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</row>
    <row r="3455" spans="2:19" ht="15" hidden="1" customHeight="1" x14ac:dyDescent="0.25">
      <c r="B3455" s="1144" t="s">
        <v>4049</v>
      </c>
      <c r="C3455" s="935" t="s">
        <v>3556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</row>
    <row r="3456" spans="2:19" ht="15" hidden="1" customHeight="1" x14ac:dyDescent="0.25">
      <c r="B3456" s="1144" t="s">
        <v>4048</v>
      </c>
      <c r="C3456" s="935" t="s">
        <v>3556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</row>
    <row r="3457" spans="2:21" ht="15" hidden="1" customHeight="1" x14ac:dyDescent="0.25">
      <c r="B3457" s="1144" t="s">
        <v>4047</v>
      </c>
      <c r="C3457" s="935" t="s">
        <v>3556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</row>
    <row r="3458" spans="2:21" ht="15" hidden="1" customHeight="1" x14ac:dyDescent="0.25">
      <c r="B3458" s="1144" t="s">
        <v>4046</v>
      </c>
      <c r="C3458" s="935" t="s">
        <v>3556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</row>
    <row r="3459" spans="2:21" ht="15" hidden="1" customHeight="1" x14ac:dyDescent="0.25">
      <c r="B3459" s="1144" t="s">
        <v>4046</v>
      </c>
      <c r="C3459" s="1109" t="s">
        <v>3555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</row>
    <row r="3460" spans="2:21" ht="15" hidden="1" customHeight="1" x14ac:dyDescent="0.25">
      <c r="B3460" s="1144" t="s">
        <v>4045</v>
      </c>
      <c r="C3460" s="935" t="s">
        <v>3556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</row>
    <row r="3461" spans="2:21" ht="15" hidden="1" customHeight="1" x14ac:dyDescent="0.25">
      <c r="B3461" s="1144" t="s">
        <v>4044</v>
      </c>
      <c r="C3461" s="935" t="s">
        <v>3556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</row>
    <row r="3462" spans="2:21" ht="15" hidden="1" customHeight="1" x14ac:dyDescent="0.25">
      <c r="B3462" s="1144" t="s">
        <v>4044</v>
      </c>
      <c r="C3462" s="1109" t="s">
        <v>3555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</row>
    <row r="3463" spans="2:21" ht="15" hidden="1" customHeight="1" x14ac:dyDescent="0.25">
      <c r="B3463" s="1154" t="s">
        <v>4125</v>
      </c>
      <c r="C3463" s="935" t="s">
        <v>3556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9">
        <v>2.88</v>
      </c>
      <c r="U3463" s="11">
        <f t="shared" ref="U3463:U3464" si="101">T3463*0.955</f>
        <v>2.7504</v>
      </c>
    </row>
    <row r="3464" spans="2:21" ht="15" hidden="1" customHeight="1" x14ac:dyDescent="0.25">
      <c r="B3464" s="1154" t="s">
        <v>4125</v>
      </c>
      <c r="C3464" s="935" t="s">
        <v>3556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9">
        <v>4.8</v>
      </c>
      <c r="U3464" s="11">
        <f t="shared" si="101"/>
        <v>4.5839999999999996</v>
      </c>
    </row>
    <row r="3465" spans="2:21" ht="15" hidden="1" customHeight="1" x14ac:dyDescent="0.25">
      <c r="B3465" s="1154" t="s">
        <v>4124</v>
      </c>
      <c r="C3465" s="935" t="s">
        <v>3556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U3465" s="11"/>
    </row>
    <row r="3466" spans="2:21" ht="15" hidden="1" customHeight="1" x14ac:dyDescent="0.25">
      <c r="B3466" s="1154" t="s">
        <v>4123</v>
      </c>
      <c r="C3466" s="935" t="s">
        <v>3556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</row>
    <row r="3467" spans="2:21" ht="15" hidden="1" customHeight="1" x14ac:dyDescent="0.25">
      <c r="B3467" s="1154" t="s">
        <v>4123</v>
      </c>
      <c r="C3467" s="1109" t="s">
        <v>3555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</row>
    <row r="3468" spans="2:21" ht="15" hidden="1" customHeight="1" x14ac:dyDescent="0.25">
      <c r="B3468" s="1154" t="s">
        <v>4122</v>
      </c>
      <c r="C3468" s="935" t="s">
        <v>3556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</row>
    <row r="3469" spans="2:21" ht="15" hidden="1" customHeight="1" x14ac:dyDescent="0.25">
      <c r="B3469" s="1154" t="s">
        <v>4121</v>
      </c>
      <c r="C3469" s="935" t="s">
        <v>3556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</row>
    <row r="3470" spans="2:21" ht="15" hidden="1" customHeight="1" x14ac:dyDescent="0.25">
      <c r="B3470" s="1154" t="s">
        <v>4118</v>
      </c>
      <c r="C3470" s="1154" t="s">
        <v>3554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</row>
    <row r="3471" spans="2:21" ht="15" hidden="1" customHeight="1" x14ac:dyDescent="0.25">
      <c r="B3471" s="1154" t="s">
        <v>4119</v>
      </c>
      <c r="C3471" s="935" t="s">
        <v>3556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</row>
    <row r="3472" spans="2:21" ht="15" hidden="1" customHeight="1" x14ac:dyDescent="0.25">
      <c r="B3472" s="1154" t="s">
        <v>4120</v>
      </c>
      <c r="C3472" s="935" t="s">
        <v>3556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</row>
    <row r="3473" spans="2:19" ht="15" hidden="1" customHeight="1" x14ac:dyDescent="0.25">
      <c r="B3473" s="1154" t="s">
        <v>4120</v>
      </c>
      <c r="C3473" s="1109" t="s">
        <v>3555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</row>
    <row r="3474" spans="2:19" ht="15" hidden="1" customHeight="1" x14ac:dyDescent="0.25">
      <c r="B3474" s="1154" t="s">
        <v>4118</v>
      </c>
      <c r="C3474" s="935" t="s">
        <v>3556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</row>
    <row r="3475" spans="2:19" ht="15" hidden="1" customHeight="1" x14ac:dyDescent="0.25">
      <c r="B3475" s="1154" t="s">
        <v>4118</v>
      </c>
      <c r="C3475" s="1109" t="s">
        <v>3555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</row>
    <row r="3476" spans="2:19" ht="15" hidden="1" customHeight="1" x14ac:dyDescent="0.25">
      <c r="B3476" s="1154" t="s">
        <v>4117</v>
      </c>
      <c r="C3476" s="935" t="s">
        <v>3556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</row>
    <row r="3477" spans="2:19" ht="15" hidden="1" customHeight="1" x14ac:dyDescent="0.25">
      <c r="B3477" s="1154" t="s">
        <v>4116</v>
      </c>
      <c r="C3477" s="935" t="s">
        <v>3556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</row>
    <row r="3478" spans="2:19" ht="15" hidden="1" customHeight="1" x14ac:dyDescent="0.25">
      <c r="B3478" s="1154" t="s">
        <v>4115</v>
      </c>
      <c r="C3478" s="935" t="s">
        <v>3556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</row>
    <row r="3479" spans="2:19" ht="15" hidden="1" customHeight="1" x14ac:dyDescent="0.25">
      <c r="B3479" s="1154" t="s">
        <v>4115</v>
      </c>
      <c r="C3479" s="1109" t="s">
        <v>3555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260" t="s">
        <v>4367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</row>
    <row r="3480" spans="2:19" ht="15" hidden="1" customHeight="1" x14ac:dyDescent="0.25">
      <c r="B3480" s="1154" t="s">
        <v>4114</v>
      </c>
      <c r="C3480" s="935" t="s">
        <v>3556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</row>
    <row r="3481" spans="2:19" ht="15" hidden="1" customHeight="1" x14ac:dyDescent="0.25">
      <c r="B3481" s="1154" t="s">
        <v>4113</v>
      </c>
      <c r="C3481" s="935" t="s">
        <v>3556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</row>
    <row r="3482" spans="2:19" ht="15" hidden="1" customHeight="1" x14ac:dyDescent="0.25">
      <c r="B3482" s="1154" t="s">
        <v>4113</v>
      </c>
      <c r="C3482" s="1109" t="s">
        <v>3555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</row>
    <row r="3483" spans="2:19" ht="15" hidden="1" customHeight="1" x14ac:dyDescent="0.25">
      <c r="B3483" s="1154" t="s">
        <v>4112</v>
      </c>
      <c r="C3483" s="935" t="s">
        <v>3556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</row>
    <row r="3484" spans="2:19" ht="15" hidden="1" customHeight="1" x14ac:dyDescent="0.25">
      <c r="B3484" s="1154" t="s">
        <v>4111</v>
      </c>
      <c r="C3484" s="935" t="s">
        <v>3556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</row>
    <row r="3485" spans="2:19" ht="15" hidden="1" customHeight="1" x14ac:dyDescent="0.25">
      <c r="B3485" s="1154" t="s">
        <v>4108</v>
      </c>
      <c r="C3485" s="1154" t="s">
        <v>3554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</row>
    <row r="3486" spans="2:19" ht="15" hidden="1" customHeight="1" x14ac:dyDescent="0.25">
      <c r="B3486" s="1154" t="s">
        <v>4110</v>
      </c>
      <c r="C3486" s="1154" t="s">
        <v>3554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</row>
    <row r="3487" spans="2:19" ht="15" hidden="1" customHeight="1" x14ac:dyDescent="0.25">
      <c r="B3487" s="1154" t="s">
        <v>4110</v>
      </c>
      <c r="C3487" s="935" t="s">
        <v>3556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</row>
    <row r="3488" spans="2:19" ht="15" hidden="1" customHeight="1" x14ac:dyDescent="0.25">
      <c r="B3488" s="1154" t="s">
        <v>4109</v>
      </c>
      <c r="C3488" s="935" t="s">
        <v>3556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</row>
    <row r="3489" spans="2:19" ht="15" customHeight="1" x14ac:dyDescent="0.25">
      <c r="B3489" s="1154" t="s">
        <v>4108</v>
      </c>
      <c r="C3489" s="935" t="s">
        <v>3556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260" t="s">
        <v>4368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</row>
    <row r="3490" spans="2:19" ht="15" hidden="1" customHeight="1" x14ac:dyDescent="0.25">
      <c r="B3490" s="1154" t="s">
        <v>4107</v>
      </c>
      <c r="C3490" s="935" t="s">
        <v>3556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</row>
    <row r="3491" spans="2:19" ht="15" hidden="1" customHeight="1" x14ac:dyDescent="0.25">
      <c r="B3491" s="1154" t="s">
        <v>4106</v>
      </c>
      <c r="C3491" s="935" t="s">
        <v>3556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</row>
    <row r="3492" spans="2:19" ht="15" hidden="1" customHeight="1" x14ac:dyDescent="0.25">
      <c r="B3492" s="1154" t="s">
        <v>4105</v>
      </c>
      <c r="C3492" s="935" t="s">
        <v>3556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</row>
    <row r="3493" spans="2:19" ht="15" hidden="1" customHeight="1" x14ac:dyDescent="0.25">
      <c r="B3493" s="1154" t="s">
        <v>4104</v>
      </c>
      <c r="C3493" s="935" t="s">
        <v>3556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</row>
    <row r="3494" spans="2:19" ht="15" hidden="1" customHeight="1" x14ac:dyDescent="0.25">
      <c r="B3494" s="1154" t="s">
        <v>4103</v>
      </c>
      <c r="C3494" s="935" t="s">
        <v>3556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</row>
    <row r="3495" spans="2:19" ht="15" hidden="1" customHeight="1" x14ac:dyDescent="0.25">
      <c r="B3495" s="1154" t="s">
        <v>4101</v>
      </c>
      <c r="C3495" s="1154" t="s">
        <v>3554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</row>
    <row r="3496" spans="2:19" ht="15" hidden="1" customHeight="1" x14ac:dyDescent="0.25">
      <c r="B3496" s="1154" t="s">
        <v>4103</v>
      </c>
      <c r="C3496" s="935" t="s">
        <v>3556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</row>
    <row r="3497" spans="2:19" ht="15" hidden="1" customHeight="1" x14ac:dyDescent="0.25">
      <c r="B3497" s="1154" t="s">
        <v>4102</v>
      </c>
      <c r="C3497" s="935" t="s">
        <v>3556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</row>
    <row r="3498" spans="2:19" ht="15" hidden="1" customHeight="1" x14ac:dyDescent="0.25">
      <c r="B3498" s="1154" t="s">
        <v>4102</v>
      </c>
      <c r="C3498" s="1109" t="s">
        <v>3555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</row>
    <row r="3499" spans="2:19" ht="15" hidden="1" customHeight="1" x14ac:dyDescent="0.25">
      <c r="B3499" s="1154" t="s">
        <v>4101</v>
      </c>
      <c r="C3499" s="935" t="s">
        <v>3556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</row>
    <row r="3500" spans="2:19" ht="15" hidden="1" customHeight="1" x14ac:dyDescent="0.25">
      <c r="B3500" s="1154" t="s">
        <v>4100</v>
      </c>
      <c r="C3500" s="935" t="s">
        <v>3556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</row>
    <row r="3501" spans="2:19" ht="15" hidden="1" customHeight="1" x14ac:dyDescent="0.25">
      <c r="B3501" s="1154" t="s">
        <v>4099</v>
      </c>
      <c r="C3501" s="935" t="s">
        <v>3556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</row>
    <row r="3502" spans="2:19" ht="15" hidden="1" customHeight="1" x14ac:dyDescent="0.25">
      <c r="B3502" s="1154" t="s">
        <v>4099</v>
      </c>
      <c r="C3502" s="1109" t="s">
        <v>3555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</row>
    <row r="3503" spans="2:19" ht="15" hidden="1" customHeight="1" x14ac:dyDescent="0.25">
      <c r="B3503" s="1154" t="s">
        <v>4098</v>
      </c>
      <c r="C3503" s="935" t="s">
        <v>3556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</row>
    <row r="3504" spans="2:19" ht="15" hidden="1" customHeight="1" x14ac:dyDescent="0.25">
      <c r="B3504" s="1154" t="s">
        <v>4097</v>
      </c>
      <c r="C3504" s="935" t="s">
        <v>3556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</row>
    <row r="3505" spans="2:21" ht="15" hidden="1" customHeight="1" x14ac:dyDescent="0.25">
      <c r="B3505" s="1154" t="s">
        <v>4096</v>
      </c>
      <c r="C3505" s="935" t="s">
        <v>3556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</row>
    <row r="3506" spans="2:21" ht="15" hidden="1" customHeight="1" x14ac:dyDescent="0.25">
      <c r="B3506" s="1154" t="s">
        <v>4095</v>
      </c>
      <c r="C3506" s="935" t="s">
        <v>3556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</row>
    <row r="3507" spans="2:21" ht="15" hidden="1" customHeight="1" x14ac:dyDescent="0.25">
      <c r="B3507" s="1154" t="s">
        <v>4093</v>
      </c>
      <c r="C3507" s="1154" t="s">
        <v>3554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</row>
    <row r="3508" spans="2:21" ht="15" hidden="1" customHeight="1" x14ac:dyDescent="0.25">
      <c r="B3508" s="1154" t="s">
        <v>4094</v>
      </c>
      <c r="C3508" s="1154" t="s">
        <v>3554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</row>
    <row r="3509" spans="2:21" ht="15" hidden="1" customHeight="1" x14ac:dyDescent="0.25">
      <c r="B3509" s="1154" t="s">
        <v>4094</v>
      </c>
      <c r="C3509" s="1109" t="s">
        <v>3555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</row>
    <row r="3510" spans="2:21" ht="15" hidden="1" customHeight="1" x14ac:dyDescent="0.25">
      <c r="B3510" s="1154" t="s">
        <v>4094</v>
      </c>
      <c r="C3510" s="935" t="s">
        <v>3556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9">
        <v>14.44</v>
      </c>
      <c r="U3510" s="11">
        <f t="shared" ref="U3510:U3511" si="105">T3510*0.955</f>
        <v>13.790199999999999</v>
      </c>
    </row>
    <row r="3511" spans="2:21" ht="15" hidden="1" customHeight="1" x14ac:dyDescent="0.25">
      <c r="B3511" s="1154" t="s">
        <v>4094</v>
      </c>
      <c r="C3511" s="935" t="s">
        <v>3556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9">
        <v>30</v>
      </c>
      <c r="U3511" s="11">
        <f t="shared" si="105"/>
        <v>28.65</v>
      </c>
    </row>
    <row r="3512" spans="2:21" ht="15" hidden="1" customHeight="1" x14ac:dyDescent="0.25">
      <c r="B3512" s="1154" t="s">
        <v>4093</v>
      </c>
      <c r="C3512" s="935" t="s">
        <v>3556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</row>
    <row r="3513" spans="2:21" ht="15" hidden="1" customHeight="1" x14ac:dyDescent="0.25">
      <c r="B3513" s="1154" t="s">
        <v>4093</v>
      </c>
      <c r="C3513" s="1109" t="s">
        <v>3555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</row>
    <row r="3514" spans="2:21" ht="15" hidden="1" customHeight="1" x14ac:dyDescent="0.25">
      <c r="B3514" s="1154" t="s">
        <v>4092</v>
      </c>
      <c r="C3514" s="1154" t="s">
        <v>3554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</row>
    <row r="3515" spans="2:21" ht="15" hidden="1" customHeight="1" x14ac:dyDescent="0.25">
      <c r="B3515" s="1154" t="s">
        <v>4092</v>
      </c>
      <c r="C3515" s="935" t="s">
        <v>3556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</row>
    <row r="3516" spans="2:21" ht="15" hidden="1" customHeight="1" x14ac:dyDescent="0.25">
      <c r="B3516" s="1154" t="s">
        <v>4092</v>
      </c>
      <c r="C3516" s="1109" t="s">
        <v>3555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</row>
    <row r="3517" spans="2:21" ht="15" hidden="1" customHeight="1" x14ac:dyDescent="0.25">
      <c r="B3517" s="1154" t="s">
        <v>4091</v>
      </c>
      <c r="C3517" s="935" t="s">
        <v>3556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</row>
    <row r="3518" spans="2:21" ht="15" hidden="1" customHeight="1" x14ac:dyDescent="0.25">
      <c r="B3518" s="1154" t="s">
        <v>4091</v>
      </c>
      <c r="C3518" s="1109" t="s">
        <v>3555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</row>
    <row r="3519" spans="2:21" ht="15" hidden="1" customHeight="1" x14ac:dyDescent="0.25">
      <c r="B3519" s="1154" t="s">
        <v>4090</v>
      </c>
      <c r="C3519" s="935" t="s">
        <v>3556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</row>
    <row r="3520" spans="2:21" ht="15" hidden="1" customHeight="1" x14ac:dyDescent="0.25">
      <c r="B3520" s="1154" t="s">
        <v>4089</v>
      </c>
      <c r="C3520" s="935" t="s">
        <v>3556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</row>
    <row r="3521" spans="2:19" ht="15" hidden="1" customHeight="1" x14ac:dyDescent="0.25">
      <c r="B3521" s="1154" t="s">
        <v>4088</v>
      </c>
      <c r="C3521" s="935" t="s">
        <v>3556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</row>
    <row r="3522" spans="2:19" ht="15" hidden="1" customHeight="1" x14ac:dyDescent="0.25">
      <c r="B3522" s="1157" t="s">
        <v>4139</v>
      </c>
      <c r="C3522" s="935" t="s">
        <v>3556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</row>
    <row r="3523" spans="2:19" ht="15" customHeight="1" x14ac:dyDescent="0.25">
      <c r="B3523" s="1157" t="s">
        <v>4138</v>
      </c>
      <c r="C3523" s="935" t="s">
        <v>3556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260" t="s">
        <v>4368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</row>
    <row r="3524" spans="2:19" ht="15" customHeight="1" x14ac:dyDescent="0.25">
      <c r="B3524" s="1157" t="s">
        <v>4137</v>
      </c>
      <c r="C3524" s="935" t="s">
        <v>3556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260" t="s">
        <v>4368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</row>
    <row r="3525" spans="2:19" ht="15" hidden="1" customHeight="1" x14ac:dyDescent="0.25">
      <c r="B3525" s="1157" t="s">
        <v>4136</v>
      </c>
      <c r="C3525" s="935" t="s">
        <v>3556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</row>
    <row r="3526" spans="2:19" ht="15" hidden="1" customHeight="1" x14ac:dyDescent="0.25">
      <c r="B3526" s="1157" t="s">
        <v>4135</v>
      </c>
      <c r="C3526" s="935" t="s">
        <v>3556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</row>
    <row r="3527" spans="2:19" ht="15" hidden="1" customHeight="1" x14ac:dyDescent="0.25">
      <c r="B3527" s="1157" t="s">
        <v>4134</v>
      </c>
      <c r="C3527" s="935" t="s">
        <v>3556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</row>
    <row r="3528" spans="2:19" ht="15" hidden="1" customHeight="1" x14ac:dyDescent="0.25">
      <c r="B3528" s="1157" t="s">
        <v>4133</v>
      </c>
      <c r="C3528" s="935" t="s">
        <v>3556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</row>
    <row r="3529" spans="2:19" ht="15" hidden="1" customHeight="1" x14ac:dyDescent="0.25">
      <c r="B3529" s="1157" t="s">
        <v>4132</v>
      </c>
      <c r="C3529" s="935" t="s">
        <v>3556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</row>
    <row r="3530" spans="2:19" ht="15" hidden="1" customHeight="1" x14ac:dyDescent="0.25">
      <c r="B3530" s="1157" t="s">
        <v>4131</v>
      </c>
      <c r="C3530" s="935" t="s">
        <v>3556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</row>
    <row r="3531" spans="2:19" ht="15" hidden="1" customHeight="1" x14ac:dyDescent="0.25">
      <c r="B3531" s="1157" t="s">
        <v>4130</v>
      </c>
      <c r="C3531" s="935" t="s">
        <v>3556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</row>
    <row r="3532" spans="2:19" ht="15" hidden="1" customHeight="1" x14ac:dyDescent="0.25">
      <c r="B3532" s="1157" t="s">
        <v>4129</v>
      </c>
      <c r="C3532" s="935" t="s">
        <v>3556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</row>
    <row r="3533" spans="2:19" ht="15" customHeight="1" x14ac:dyDescent="0.25">
      <c r="B3533" s="1157" t="s">
        <v>4128</v>
      </c>
      <c r="C3533" s="935" t="s">
        <v>3556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260" t="s">
        <v>4368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</row>
    <row r="3534" spans="2:19" ht="15" hidden="1" customHeight="1" x14ac:dyDescent="0.25">
      <c r="B3534" s="1163" t="s">
        <v>4143</v>
      </c>
      <c r="C3534" s="935" t="s">
        <v>3556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</row>
    <row r="3535" spans="2:19" ht="15" hidden="1" customHeight="1" x14ac:dyDescent="0.25">
      <c r="B3535" s="1163" t="s">
        <v>4142</v>
      </c>
      <c r="C3535" s="935" t="s">
        <v>3556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</row>
    <row r="3536" spans="2:19" ht="15" hidden="1" customHeight="1" x14ac:dyDescent="0.25">
      <c r="B3536" s="1163" t="s">
        <v>4141</v>
      </c>
      <c r="C3536" s="935" t="s">
        <v>3556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</row>
    <row r="3537" spans="2:19" ht="15" hidden="1" customHeight="1" x14ac:dyDescent="0.25">
      <c r="B3537" s="1169" t="s">
        <v>4153</v>
      </c>
      <c r="C3537" s="935" t="s">
        <v>3556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</row>
    <row r="3538" spans="2:19" ht="15" hidden="1" customHeight="1" x14ac:dyDescent="0.25">
      <c r="B3538" s="1169" t="s">
        <v>4152</v>
      </c>
      <c r="C3538" s="935" t="s">
        <v>3556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</row>
    <row r="3539" spans="2:19" ht="15" hidden="1" customHeight="1" x14ac:dyDescent="0.25">
      <c r="B3539" s="1169" t="s">
        <v>4151</v>
      </c>
      <c r="C3539" s="935" t="s">
        <v>3556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</row>
    <row r="3540" spans="2:19" ht="15" hidden="1" customHeight="1" x14ac:dyDescent="0.25">
      <c r="B3540" s="1169" t="s">
        <v>4150</v>
      </c>
      <c r="C3540" s="935" t="s">
        <v>3556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</row>
    <row r="3541" spans="2:19" ht="15" hidden="1" customHeight="1" x14ac:dyDescent="0.25">
      <c r="B3541" s="1169" t="s">
        <v>4149</v>
      </c>
      <c r="C3541" s="935" t="s">
        <v>3556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</row>
    <row r="3542" spans="2:19" ht="15" hidden="1" customHeight="1" x14ac:dyDescent="0.25">
      <c r="B3542" s="1169" t="s">
        <v>4148</v>
      </c>
      <c r="C3542" s="935" t="s">
        <v>3556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</row>
    <row r="3543" spans="2:19" ht="15" hidden="1" customHeight="1" x14ac:dyDescent="0.25">
      <c r="B3543" s="1169" t="s">
        <v>4147</v>
      </c>
      <c r="C3543" s="935" t="s">
        <v>3556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</row>
    <row r="3544" spans="2:19" ht="15" hidden="1" customHeight="1" x14ac:dyDescent="0.25">
      <c r="B3544" s="1169" t="s">
        <v>4146</v>
      </c>
      <c r="C3544" s="935" t="s">
        <v>3556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</row>
    <row r="3545" spans="2:19" ht="15" hidden="1" customHeight="1" x14ac:dyDescent="0.25">
      <c r="B3545" s="1169" t="s">
        <v>4145</v>
      </c>
      <c r="C3545" s="935" t="s">
        <v>3556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</row>
    <row r="3546" spans="2:19" ht="15" hidden="1" customHeight="1" x14ac:dyDescent="0.25">
      <c r="B3546" s="1169" t="s">
        <v>4145</v>
      </c>
      <c r="C3546" s="935" t="s">
        <v>3556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</row>
    <row r="3547" spans="2:19" ht="15" customHeight="1" x14ac:dyDescent="0.25">
      <c r="B3547" s="1169" t="s">
        <v>4144</v>
      </c>
      <c r="C3547" s="935" t="s">
        <v>3556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260" t="s">
        <v>4368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</row>
    <row r="3548" spans="2:19" ht="15" hidden="1" customHeight="1" x14ac:dyDescent="0.25">
      <c r="B3548" s="1176" t="s">
        <v>4158</v>
      </c>
      <c r="C3548" s="935" t="s">
        <v>3556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</row>
    <row r="3549" spans="2:19" ht="15" hidden="1" customHeight="1" x14ac:dyDescent="0.25">
      <c r="B3549" s="1176" t="s">
        <v>4157</v>
      </c>
      <c r="C3549" s="935" t="s">
        <v>3556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</row>
    <row r="3550" spans="2:19" ht="15" hidden="1" customHeight="1" x14ac:dyDescent="0.25">
      <c r="B3550" s="1176" t="s">
        <v>4156</v>
      </c>
      <c r="C3550" s="935" t="s">
        <v>3556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</row>
    <row r="3551" spans="2:19" ht="15" hidden="1" customHeight="1" x14ac:dyDescent="0.25">
      <c r="B3551" s="1182" t="s">
        <v>4227</v>
      </c>
      <c r="C3551" s="935" t="s">
        <v>3556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</row>
    <row r="3552" spans="2:19" ht="15" hidden="1" customHeight="1" x14ac:dyDescent="0.25">
      <c r="B3552" s="1182" t="s">
        <v>4226</v>
      </c>
      <c r="C3552" s="935" t="s">
        <v>3556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</row>
    <row r="3553" spans="2:19" ht="15" hidden="1" customHeight="1" x14ac:dyDescent="0.25">
      <c r="B3553" s="1182" t="s">
        <v>4225</v>
      </c>
      <c r="C3553" s="935" t="s">
        <v>3556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</row>
    <row r="3554" spans="2:19" ht="15" customHeight="1" x14ac:dyDescent="0.25">
      <c r="B3554" s="1182" t="s">
        <v>4224</v>
      </c>
      <c r="C3554" s="935" t="s">
        <v>3556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260" t="s">
        <v>4368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</row>
    <row r="3555" spans="2:19" ht="15" hidden="1" customHeight="1" x14ac:dyDescent="0.25">
      <c r="B3555" s="1182" t="s">
        <v>4223</v>
      </c>
      <c r="C3555" s="935" t="s">
        <v>3556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</row>
    <row r="3556" spans="2:19" ht="15" hidden="1" customHeight="1" x14ac:dyDescent="0.25">
      <c r="B3556" s="1182" t="s">
        <v>4222</v>
      </c>
      <c r="C3556" s="935" t="s">
        <v>3556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</row>
    <row r="3557" spans="2:19" ht="15" customHeight="1" x14ac:dyDescent="0.25">
      <c r="B3557" s="1188" t="s">
        <v>4222</v>
      </c>
      <c r="C3557" s="1188" t="s">
        <v>3555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260" t="s">
        <v>4368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</row>
    <row r="3558" spans="2:19" ht="15" hidden="1" customHeight="1" x14ac:dyDescent="0.25">
      <c r="B3558" s="1182" t="s">
        <v>4221</v>
      </c>
      <c r="C3558" s="935" t="s">
        <v>3556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</row>
    <row r="3559" spans="2:19" ht="15" hidden="1" customHeight="1" x14ac:dyDescent="0.25">
      <c r="B3559" s="1182" t="s">
        <v>4220</v>
      </c>
      <c r="C3559" s="935" t="s">
        <v>3556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3631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</row>
    <row r="3560" spans="2:19" ht="15" hidden="1" customHeight="1" x14ac:dyDescent="0.25">
      <c r="B3560" s="1182" t="s">
        <v>4219</v>
      </c>
      <c r="C3560" s="935" t="s">
        <v>3556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3868</v>
      </c>
      <c r="I3560" s="1186" t="s">
        <v>4159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</row>
    <row r="3561" spans="2:19" ht="15" hidden="1" customHeight="1" x14ac:dyDescent="0.25">
      <c r="B3561" s="1188" t="s">
        <v>4248</v>
      </c>
      <c r="C3561" s="935" t="s">
        <v>3556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</row>
    <row r="3562" spans="2:19" ht="15" customHeight="1" x14ac:dyDescent="0.25">
      <c r="B3562" s="1188" t="s">
        <v>4247</v>
      </c>
      <c r="C3562" s="935" t="s">
        <v>3556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260" t="s">
        <v>4368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</row>
    <row r="3563" spans="2:19" ht="15" hidden="1" customHeight="1" x14ac:dyDescent="0.25">
      <c r="B3563" s="1188" t="s">
        <v>4246</v>
      </c>
      <c r="C3563" s="935" t="s">
        <v>3556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</row>
    <row r="3564" spans="2:19" ht="15" hidden="1" customHeight="1" x14ac:dyDescent="0.25">
      <c r="B3564" s="1188" t="s">
        <v>4245</v>
      </c>
      <c r="C3564" s="935" t="s">
        <v>3556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</row>
    <row r="3565" spans="2:19" ht="15" hidden="1" customHeight="1" x14ac:dyDescent="0.25">
      <c r="B3565" s="1188" t="s">
        <v>4244</v>
      </c>
      <c r="C3565" s="935" t="s">
        <v>3556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3868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</row>
    <row r="3566" spans="2:19" ht="15" hidden="1" customHeight="1" x14ac:dyDescent="0.25">
      <c r="B3566" s="1188" t="s">
        <v>4243</v>
      </c>
      <c r="C3566" s="935" t="s">
        <v>3556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</row>
    <row r="3567" spans="2:19" ht="15" hidden="1" customHeight="1" x14ac:dyDescent="0.25">
      <c r="B3567" s="1188" t="s">
        <v>4242</v>
      </c>
      <c r="C3567" s="935" t="s">
        <v>3556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</row>
    <row r="3568" spans="2:19" ht="15" hidden="1" customHeight="1" x14ac:dyDescent="0.25">
      <c r="B3568" s="1188" t="s">
        <v>4241</v>
      </c>
      <c r="C3568" s="935" t="s">
        <v>3556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</row>
    <row r="3569" spans="2:19" ht="15" customHeight="1" x14ac:dyDescent="0.25">
      <c r="B3569" s="1188" t="s">
        <v>4240</v>
      </c>
      <c r="C3569" s="935" t="s">
        <v>3556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260" t="s">
        <v>4368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</row>
    <row r="3570" spans="2:19" ht="15" hidden="1" customHeight="1" x14ac:dyDescent="0.25">
      <c r="B3570" s="1188" t="s">
        <v>4239</v>
      </c>
      <c r="C3570" s="935" t="s">
        <v>3556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</row>
    <row r="3571" spans="2:19" ht="15" hidden="1" customHeight="1" x14ac:dyDescent="0.25">
      <c r="B3571" s="1188" t="s">
        <v>4238</v>
      </c>
      <c r="C3571" s="935" t="s">
        <v>3556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</row>
    <row r="3572" spans="2:19" ht="15" hidden="1" customHeight="1" x14ac:dyDescent="0.25">
      <c r="B3572" s="1188" t="s">
        <v>4237</v>
      </c>
      <c r="C3572" s="935" t="s">
        <v>3556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</row>
    <row r="3573" spans="2:19" ht="15" customHeight="1" x14ac:dyDescent="0.25">
      <c r="B3573" s="1188" t="s">
        <v>4236</v>
      </c>
      <c r="C3573" s="935" t="s">
        <v>3556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260" t="s">
        <v>4368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</row>
    <row r="3574" spans="2:19" ht="15" hidden="1" customHeight="1" x14ac:dyDescent="0.25">
      <c r="B3574" s="1188" t="s">
        <v>4235</v>
      </c>
      <c r="C3574" s="935" t="s">
        <v>3556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</row>
    <row r="3575" spans="2:19" ht="15" hidden="1" customHeight="1" x14ac:dyDescent="0.25">
      <c r="B3575" s="1188" t="s">
        <v>4234</v>
      </c>
      <c r="C3575" s="935" t="s">
        <v>3556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</row>
    <row r="3576" spans="2:19" ht="15" hidden="1" customHeight="1" x14ac:dyDescent="0.25">
      <c r="B3576" s="1188" t="s">
        <v>4233</v>
      </c>
      <c r="C3576" s="935" t="s">
        <v>3556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</row>
    <row r="3577" spans="2:19" ht="15" hidden="1" customHeight="1" x14ac:dyDescent="0.25">
      <c r="B3577" s="1188" t="s">
        <v>4232</v>
      </c>
      <c r="C3577" s="935" t="s">
        <v>3556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3868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</row>
    <row r="3578" spans="2:19" ht="15" hidden="1" customHeight="1" x14ac:dyDescent="0.25">
      <c r="B3578" s="1188" t="s">
        <v>4231</v>
      </c>
      <c r="C3578" s="935" t="s">
        <v>3556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</row>
    <row r="3579" spans="2:19" ht="15" hidden="1" customHeight="1" x14ac:dyDescent="0.25">
      <c r="B3579" s="1188" t="s">
        <v>4230</v>
      </c>
      <c r="C3579" s="935" t="s">
        <v>3556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3868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</row>
    <row r="3580" spans="2:19" ht="15" hidden="1" customHeight="1" x14ac:dyDescent="0.25">
      <c r="B3580" s="1188" t="s">
        <v>4229</v>
      </c>
      <c r="C3580" s="935" t="s">
        <v>3556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</row>
    <row r="3581" spans="2:19" ht="15" hidden="1" customHeight="1" x14ac:dyDescent="0.25">
      <c r="B3581" s="1194" t="s">
        <v>4273</v>
      </c>
      <c r="C3581" s="935" t="s">
        <v>3556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</row>
    <row r="3582" spans="2:19" ht="15" hidden="1" customHeight="1" x14ac:dyDescent="0.25">
      <c r="B3582" s="1194" t="s">
        <v>4272</v>
      </c>
      <c r="C3582" s="935" t="s">
        <v>3556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</row>
    <row r="3583" spans="2:19" ht="15" hidden="1" customHeight="1" x14ac:dyDescent="0.25">
      <c r="B3583" s="1194" t="s">
        <v>4271</v>
      </c>
      <c r="C3583" s="935" t="s">
        <v>3556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</row>
    <row r="3584" spans="2:19" ht="15" hidden="1" customHeight="1" x14ac:dyDescent="0.25">
      <c r="B3584" s="1194" t="s">
        <v>4270</v>
      </c>
      <c r="C3584" s="935" t="s">
        <v>3556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</row>
    <row r="3585" spans="2:19" ht="15" hidden="1" customHeight="1" x14ac:dyDescent="0.25">
      <c r="B3585" s="1194" t="s">
        <v>4269</v>
      </c>
      <c r="C3585" s="935" t="s">
        <v>3556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</row>
    <row r="3586" spans="2:19" ht="15" hidden="1" customHeight="1" x14ac:dyDescent="0.25">
      <c r="B3586" s="1194" t="s">
        <v>4268</v>
      </c>
      <c r="C3586" s="935" t="s">
        <v>3556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</row>
    <row r="3587" spans="2:19" ht="15" hidden="1" customHeight="1" x14ac:dyDescent="0.25">
      <c r="B3587" s="1194" t="s">
        <v>4267</v>
      </c>
      <c r="C3587" s="935" t="s">
        <v>3556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</row>
    <row r="3588" spans="2:19" ht="15" hidden="1" customHeight="1" x14ac:dyDescent="0.25">
      <c r="B3588" s="1194" t="s">
        <v>4266</v>
      </c>
      <c r="C3588" s="935" t="s">
        <v>3556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</row>
    <row r="3589" spans="2:19" ht="15" hidden="1" customHeight="1" x14ac:dyDescent="0.25">
      <c r="B3589" s="1194" t="s">
        <v>4265</v>
      </c>
      <c r="C3589" s="935" t="s">
        <v>3556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3631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</row>
    <row r="3590" spans="2:19" ht="15" hidden="1" customHeight="1" x14ac:dyDescent="0.25">
      <c r="B3590" s="1194" t="s">
        <v>4264</v>
      </c>
      <c r="C3590" s="935" t="s">
        <v>3556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3631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</row>
    <row r="3591" spans="2:19" ht="15" hidden="1" customHeight="1" x14ac:dyDescent="0.25">
      <c r="B3591" s="1194" t="s">
        <v>4263</v>
      </c>
      <c r="C3591" s="935" t="s">
        <v>3556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</row>
    <row r="3592" spans="2:19" ht="15" hidden="1" customHeight="1" x14ac:dyDescent="0.25">
      <c r="B3592" s="1194" t="s">
        <v>4262</v>
      </c>
      <c r="C3592" s="935" t="s">
        <v>3556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</row>
    <row r="3593" spans="2:19" ht="15" hidden="1" customHeight="1" x14ac:dyDescent="0.25">
      <c r="B3593" s="1194" t="s">
        <v>4261</v>
      </c>
      <c r="C3593" s="935" t="s">
        <v>3556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</row>
    <row r="3594" spans="2:19" ht="15" hidden="1" customHeight="1" x14ac:dyDescent="0.25">
      <c r="B3594" s="1194" t="s">
        <v>4260</v>
      </c>
      <c r="C3594" s="935" t="s">
        <v>3556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</row>
    <row r="3595" spans="2:19" ht="15" customHeight="1" x14ac:dyDescent="0.25">
      <c r="B3595" s="1194" t="s">
        <v>4259</v>
      </c>
      <c r="C3595" s="935" t="s">
        <v>3556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260" t="s">
        <v>4368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</row>
    <row r="3596" spans="2:19" ht="15" hidden="1" customHeight="1" x14ac:dyDescent="0.25">
      <c r="B3596" s="1194" t="s">
        <v>4258</v>
      </c>
      <c r="C3596" s="935" t="s">
        <v>3556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</row>
    <row r="3597" spans="2:19" ht="15" hidden="1" customHeight="1" x14ac:dyDescent="0.25">
      <c r="B3597" s="1194" t="s">
        <v>4257</v>
      </c>
      <c r="C3597" s="935" t="s">
        <v>3556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</row>
    <row r="3598" spans="2:19" ht="15" hidden="1" customHeight="1" x14ac:dyDescent="0.25">
      <c r="B3598" s="1194" t="s">
        <v>4256</v>
      </c>
      <c r="C3598" s="935" t="s">
        <v>3556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3868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</row>
    <row r="3599" spans="2:19" ht="15" hidden="1" customHeight="1" x14ac:dyDescent="0.25">
      <c r="B3599" s="1194" t="s">
        <v>4255</v>
      </c>
      <c r="C3599" s="935" t="s">
        <v>3556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3868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</row>
    <row r="3600" spans="2:19" ht="15" hidden="1" customHeight="1" x14ac:dyDescent="0.25">
      <c r="B3600" s="1194" t="s">
        <v>4254</v>
      </c>
      <c r="C3600" s="935" t="s">
        <v>3556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</row>
    <row r="3601" spans="2:19" ht="15" hidden="1" customHeight="1" x14ac:dyDescent="0.25">
      <c r="B3601" s="1194" t="s">
        <v>4253</v>
      </c>
      <c r="C3601" s="935" t="s">
        <v>3556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</row>
    <row r="3602" spans="2:19" ht="15" hidden="1" customHeight="1" x14ac:dyDescent="0.25">
      <c r="B3602" s="1194" t="s">
        <v>4252</v>
      </c>
      <c r="C3602" s="935" t="s">
        <v>3556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3868</v>
      </c>
      <c r="I3602" s="1186" t="s">
        <v>4159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</row>
    <row r="3603" spans="2:19" ht="15" hidden="1" customHeight="1" x14ac:dyDescent="0.25">
      <c r="B3603" s="1201" t="s">
        <v>4281</v>
      </c>
      <c r="C3603" s="935" t="s">
        <v>3556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</row>
    <row r="3604" spans="2:19" ht="15" hidden="1" customHeight="1" x14ac:dyDescent="0.25">
      <c r="B3604" s="1201" t="s">
        <v>4280</v>
      </c>
      <c r="C3604" s="935" t="s">
        <v>3556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</row>
    <row r="3605" spans="2:19" ht="15" hidden="1" customHeight="1" x14ac:dyDescent="0.25">
      <c r="B3605" s="1201" t="s">
        <v>4279</v>
      </c>
      <c r="C3605" s="935" t="s">
        <v>3556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</row>
    <row r="3606" spans="2:19" ht="15" hidden="1" customHeight="1" x14ac:dyDescent="0.25">
      <c r="B3606" s="1201" t="s">
        <v>4278</v>
      </c>
      <c r="C3606" s="935" t="s">
        <v>3556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3868</v>
      </c>
      <c r="I3606" s="1186" t="s">
        <v>4159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</row>
    <row r="3607" spans="2:19" ht="15" hidden="1" customHeight="1" x14ac:dyDescent="0.25">
      <c r="B3607" s="1201" t="s">
        <v>4277</v>
      </c>
      <c r="C3607" s="935" t="s">
        <v>3556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3868</v>
      </c>
      <c r="I3607" s="1205" t="s">
        <v>4154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</row>
    <row r="3608" spans="2:19" ht="15" hidden="1" customHeight="1" x14ac:dyDescent="0.25">
      <c r="B3608" s="1207" t="s">
        <v>4284</v>
      </c>
      <c r="C3608" s="935" t="s">
        <v>3556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3868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</row>
    <row r="3609" spans="2:19" ht="15" hidden="1" customHeight="1" x14ac:dyDescent="0.25">
      <c r="B3609" s="1207" t="s">
        <v>4283</v>
      </c>
      <c r="C3609" s="935" t="s">
        <v>3556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3868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</row>
    <row r="3610" spans="2:19" ht="15" hidden="1" customHeight="1" x14ac:dyDescent="0.25">
      <c r="B3610" s="1207" t="s">
        <v>4282</v>
      </c>
      <c r="C3610" s="935" t="s">
        <v>3556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</row>
    <row r="3611" spans="2:19" ht="15" customHeight="1" x14ac:dyDescent="0.25">
      <c r="B3611" s="1213" t="s">
        <v>4290</v>
      </c>
      <c r="C3611" s="935" t="s">
        <v>3556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60" t="s">
        <v>4368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</row>
    <row r="3612" spans="2:19" ht="15" hidden="1" customHeight="1" x14ac:dyDescent="0.25">
      <c r="B3612" s="1213" t="s">
        <v>4289</v>
      </c>
      <c r="C3612" s="935" t="s">
        <v>3556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</row>
    <row r="3613" spans="2:19" ht="15" customHeight="1" x14ac:dyDescent="0.25">
      <c r="B3613" s="1213" t="s">
        <v>4288</v>
      </c>
      <c r="C3613" s="935" t="s">
        <v>3556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60" t="s">
        <v>4368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</row>
    <row r="3614" spans="2:19" ht="15" hidden="1" customHeight="1" x14ac:dyDescent="0.25">
      <c r="B3614" s="1213" t="s">
        <v>2971</v>
      </c>
      <c r="C3614" s="935" t="s">
        <v>3556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</row>
    <row r="3615" spans="2:19" ht="15" hidden="1" customHeight="1" x14ac:dyDescent="0.25">
      <c r="B3615" s="1213" t="s">
        <v>4287</v>
      </c>
      <c r="C3615" s="935" t="s">
        <v>3556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2" t="s">
        <v>4313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</row>
    <row r="3616" spans="2:19" ht="15" hidden="1" customHeight="1" x14ac:dyDescent="0.25">
      <c r="B3616" s="1213" t="s">
        <v>4286</v>
      </c>
      <c r="C3616" s="935" t="s">
        <v>3556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</row>
    <row r="3617" spans="2:19" ht="15" hidden="1" customHeight="1" x14ac:dyDescent="0.25">
      <c r="B3617" s="1219" t="s">
        <v>4294</v>
      </c>
      <c r="C3617" s="935" t="s">
        <v>3556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2" t="s">
        <v>4313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</row>
    <row r="3618" spans="2:19" ht="15" hidden="1" customHeight="1" x14ac:dyDescent="0.25">
      <c r="B3618" s="1219" t="s">
        <v>4293</v>
      </c>
      <c r="C3618" s="935" t="s">
        <v>3556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1666</v>
      </c>
      <c r="I3618" s="1223" t="s">
        <v>1759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</row>
    <row r="3619" spans="2:19" ht="15" hidden="1" customHeight="1" x14ac:dyDescent="0.25">
      <c r="B3619" s="1219" t="s">
        <v>4292</v>
      </c>
      <c r="C3619" s="935" t="s">
        <v>3556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2" t="s">
        <v>4313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</row>
    <row r="3620" spans="2:19" ht="15" hidden="1" customHeight="1" x14ac:dyDescent="0.25">
      <c r="B3620" s="1226" t="s">
        <v>4311</v>
      </c>
      <c r="C3620" s="935" t="s">
        <v>3556</v>
      </c>
      <c r="D3620" s="1227">
        <v>46241.641215277778</v>
      </c>
      <c r="E3620" s="1228">
        <v>9.9499999999999993</v>
      </c>
      <c r="F3620" s="654">
        <v>4.4999999999999998E-2</v>
      </c>
      <c r="G3620" s="1229">
        <f t="shared" ref="G3620:G3636" si="119">IF(E3620&gt;0,E3620/(1-F3620),E3620)</f>
        <v>10.418848167539267</v>
      </c>
      <c r="H3620" s="1222" t="s">
        <v>1666</v>
      </c>
      <c r="I3620" s="1230" t="s">
        <v>2301</v>
      </c>
      <c r="J3620" s="1229">
        <v>1.52</v>
      </c>
      <c r="K3620" s="1229">
        <v>20</v>
      </c>
      <c r="L3620" s="1227">
        <f>INT(base[[#This Row],[Data de liquidação]])</f>
        <v>46241</v>
      </c>
      <c r="M3620" s="1229">
        <f>base[[#This Row],[L/P Bruto]]-base[[#This Row],[L/P Líquido]]</f>
        <v>0.46884816753926728</v>
      </c>
      <c r="N3620" s="1229">
        <f>base[[#This Row],[L/P Líquido]]/base[[#This Row],[Stake/Responsabilidade]]</f>
        <v>0.49749999999999994</v>
      </c>
      <c r="O3620" s="1231">
        <f>IF(base[[#This Row],[L/P Líquido]]&gt;0,1,0)</f>
        <v>1</v>
      </c>
      <c r="P3620" s="1231"/>
      <c r="Q3620" s="1231" t="str">
        <f>LEFT(base[[#This Row],[Evento / Mercado]],FIND("vs",base[[#This Row],[Evento / Mercado]])-2)</f>
        <v>FC Zbrojovka Brno</v>
      </c>
      <c r="R362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1" t="str">
        <f>LEFT(base[[#This Row],[Evento / Mercado]],FIND("/",base[[#This Row],[Evento / Mercado]])-2)</f>
        <v>FC Zbrojovka Brno vs FC Slovan Liberec</v>
      </c>
    </row>
    <row r="3621" spans="2:19" ht="15" hidden="1" customHeight="1" x14ac:dyDescent="0.25">
      <c r="B3621" s="1226" t="s">
        <v>4310</v>
      </c>
      <c r="C3621" s="935" t="s">
        <v>3556</v>
      </c>
      <c r="D3621" s="1227">
        <v>46241.662094907406</v>
      </c>
      <c r="E3621" s="1228">
        <v>50.93</v>
      </c>
      <c r="F3621" s="654">
        <v>4.4999999999999998E-2</v>
      </c>
      <c r="G3621" s="1229">
        <f t="shared" si="119"/>
        <v>53.329842931937172</v>
      </c>
      <c r="H3621" s="1216" t="s">
        <v>179</v>
      </c>
      <c r="I3621" s="1217" t="s">
        <v>392</v>
      </c>
      <c r="J3621" s="1229">
        <v>10</v>
      </c>
      <c r="K3621" s="1229">
        <v>479.97</v>
      </c>
      <c r="L3621" s="1227">
        <f>INT(base[[#This Row],[Data de liquidação]])</f>
        <v>46241</v>
      </c>
      <c r="M3621" s="1229">
        <f>base[[#This Row],[L/P Bruto]]-base[[#This Row],[L/P Líquido]]</f>
        <v>2.3998429319371724</v>
      </c>
      <c r="N3621" s="1229">
        <f>base[[#This Row],[L/P Líquido]]/base[[#This Row],[Stake/Responsabilidade]]</f>
        <v>0.10611079859157864</v>
      </c>
      <c r="O3621" s="1231">
        <f>IF(base[[#This Row],[L/P Líquido]]&gt;0,1,0)</f>
        <v>1</v>
      </c>
      <c r="P3621" s="1231"/>
      <c r="Q3621" s="1231" t="str">
        <f>LEFT(base[[#This Row],[Evento / Mercado]],FIND("vs",base[[#This Row],[Evento / Mercado]])-2)</f>
        <v>Östersunds FK</v>
      </c>
      <c r="R362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1" t="str">
        <f>LEFT(base[[#This Row],[Evento / Mercado]],FIND("/",base[[#This Row],[Evento / Mercado]])-2)</f>
        <v>Östersunds FK vs GIF Sundsvall</v>
      </c>
    </row>
    <row r="3622" spans="2:19" ht="15" hidden="1" customHeight="1" x14ac:dyDescent="0.25">
      <c r="B3622" s="1226" t="s">
        <v>4309</v>
      </c>
      <c r="C3622" s="935" t="s">
        <v>3556</v>
      </c>
      <c r="D3622" s="1227">
        <v>46241.662349537037</v>
      </c>
      <c r="E3622" s="1228">
        <v>-73.45</v>
      </c>
      <c r="F3622" s="654">
        <v>4.4999999999999998E-2</v>
      </c>
      <c r="G3622" s="1229">
        <f t="shared" si="119"/>
        <v>-73.45</v>
      </c>
      <c r="H3622" s="1229" t="s">
        <v>3868</v>
      </c>
      <c r="I3622" s="1230" t="s">
        <v>627</v>
      </c>
      <c r="J3622" s="1229">
        <v>15</v>
      </c>
      <c r="K3622" s="1229">
        <v>600.04</v>
      </c>
      <c r="L3622" s="1227">
        <f>INT(base[[#This Row],[Data de liquidação]])</f>
        <v>46241</v>
      </c>
      <c r="M3622" s="1229">
        <f>base[[#This Row],[L/P Bruto]]-base[[#This Row],[L/P Líquido]]</f>
        <v>0</v>
      </c>
      <c r="N3622" s="1229">
        <f>base[[#This Row],[L/P Líquido]]/base[[#This Row],[Stake/Responsabilidade]]</f>
        <v>-0.12240850609959338</v>
      </c>
      <c r="O3622" s="1231">
        <f>IF(base[[#This Row],[L/P Líquido]]&gt;0,1,0)</f>
        <v>0</v>
      </c>
      <c r="P3622" s="1231"/>
      <c r="Q3622" s="1231" t="str">
        <f>LEFT(base[[#This Row],[Evento / Mercado]],FIND("vs",base[[#This Row],[Evento / Mercado]])-2)</f>
        <v>Sandefjord Fotball</v>
      </c>
      <c r="R362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1" t="str">
        <f>LEFT(base[[#This Row],[Evento / Mercado]],FIND("/",base[[#This Row],[Evento / Mercado]])-2)</f>
        <v>Sandefjord Fotball vs KFUM Oslo</v>
      </c>
    </row>
    <row r="3623" spans="2:19" ht="15" hidden="1" customHeight="1" x14ac:dyDescent="0.25">
      <c r="B3623" s="1226" t="s">
        <v>4308</v>
      </c>
      <c r="C3623" s="935" t="s">
        <v>3556</v>
      </c>
      <c r="D3623" s="1227">
        <v>46241.681550925925</v>
      </c>
      <c r="E3623" s="1228">
        <v>33.700000000000003</v>
      </c>
      <c r="F3623" s="654">
        <v>4.4999999999999998E-2</v>
      </c>
      <c r="G3623" s="1229">
        <f t="shared" si="119"/>
        <v>35.287958115183251</v>
      </c>
      <c r="H3623" s="1229" t="s">
        <v>3868</v>
      </c>
      <c r="I3623" s="1230" t="s">
        <v>627</v>
      </c>
      <c r="J3623" s="1229">
        <v>18</v>
      </c>
      <c r="K3623" s="1229">
        <v>599.92999999999995</v>
      </c>
      <c r="L3623" s="1227">
        <f>INT(base[[#This Row],[Data de liquidação]])</f>
        <v>46241</v>
      </c>
      <c r="M3623" s="1229">
        <f>base[[#This Row],[L/P Bruto]]-base[[#This Row],[L/P Líquido]]</f>
        <v>1.5879581151832483</v>
      </c>
      <c r="N3623" s="1229">
        <f>base[[#This Row],[L/P Líquido]]/base[[#This Row],[Stake/Responsabilidade]]</f>
        <v>5.6173220209024398E-2</v>
      </c>
      <c r="O3623" s="1231">
        <f>IF(base[[#This Row],[L/P Líquido]]&gt;0,1,0)</f>
        <v>1</v>
      </c>
      <c r="P3623" s="1231"/>
      <c r="Q3623" s="1231" t="str">
        <f>LEFT(base[[#This Row],[Evento / Mercado]],FIND("vs",base[[#This Row],[Evento / Mercado]])-2)</f>
        <v>SCR Altach</v>
      </c>
      <c r="R362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1" t="str">
        <f>LEFT(base[[#This Row],[Evento / Mercado]],FIND("/",base[[#This Row],[Evento / Mercado]])-2)</f>
        <v>SCR Altach vs WSG Tirol</v>
      </c>
    </row>
    <row r="3624" spans="2:19" ht="15" hidden="1" customHeight="1" x14ac:dyDescent="0.25">
      <c r="B3624" s="1226" t="s">
        <v>4307</v>
      </c>
      <c r="C3624" s="935" t="s">
        <v>3556</v>
      </c>
      <c r="D3624" s="1227">
        <v>46241.706157407411</v>
      </c>
      <c r="E3624" s="1228">
        <v>-20</v>
      </c>
      <c r="F3624" s="654">
        <v>4.4999999999999998E-2</v>
      </c>
      <c r="G3624" s="1229">
        <f t="shared" si="119"/>
        <v>-20</v>
      </c>
      <c r="H3624" s="1222" t="s">
        <v>1666</v>
      </c>
      <c r="I3624" s="1230" t="s">
        <v>2301</v>
      </c>
      <c r="J3624" s="1229">
        <v>1.54</v>
      </c>
      <c r="K3624" s="1229">
        <v>20</v>
      </c>
      <c r="L3624" s="1227">
        <f>INT(base[[#This Row],[Data de liquidação]])</f>
        <v>46241</v>
      </c>
      <c r="M3624" s="1229">
        <f>base[[#This Row],[L/P Bruto]]-base[[#This Row],[L/P Líquido]]</f>
        <v>0</v>
      </c>
      <c r="N3624" s="1229">
        <f>base[[#This Row],[L/P Líquido]]/base[[#This Row],[Stake/Responsabilidade]]</f>
        <v>-1</v>
      </c>
      <c r="O3624" s="1231">
        <f>IF(base[[#This Row],[L/P Líquido]]&gt;0,1,0)</f>
        <v>0</v>
      </c>
      <c r="P3624" s="1231"/>
      <c r="Q3624" s="1231" t="str">
        <f>LEFT(base[[#This Row],[Evento / Mercado]],FIND("vs",base[[#This Row],[Evento / Mercado]])-2)</f>
        <v>AFC UTA Arad</v>
      </c>
      <c r="R362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1" t="str">
        <f>LEFT(base[[#This Row],[Evento / Mercado]],FIND("/",base[[#This Row],[Evento / Mercado]])-2)</f>
        <v>AFC UTA Arad vs Rapid Bucuresti</v>
      </c>
    </row>
    <row r="3625" spans="2:19" ht="15" hidden="1" customHeight="1" x14ac:dyDescent="0.25">
      <c r="B3625" s="1226" t="s">
        <v>4306</v>
      </c>
      <c r="C3625" s="935" t="s">
        <v>3556</v>
      </c>
      <c r="D3625" s="1227">
        <v>46241.727002314816</v>
      </c>
      <c r="E3625" s="1228">
        <v>-120</v>
      </c>
      <c r="F3625" s="654">
        <v>4.4999999999999998E-2</v>
      </c>
      <c r="G3625" s="1229">
        <f t="shared" si="119"/>
        <v>-120</v>
      </c>
      <c r="H3625" s="1229" t="s">
        <v>314</v>
      </c>
      <c r="I3625" s="1230" t="s">
        <v>349</v>
      </c>
      <c r="J3625" s="1229">
        <v>1.63</v>
      </c>
      <c r="K3625" s="1229">
        <v>120</v>
      </c>
      <c r="L3625" s="1227">
        <f>INT(base[[#This Row],[Data de liquidação]])</f>
        <v>46241</v>
      </c>
      <c r="M3625" s="1229">
        <f>base[[#This Row],[L/P Bruto]]-base[[#This Row],[L/P Líquido]]</f>
        <v>0</v>
      </c>
      <c r="N3625" s="1229">
        <f>base[[#This Row],[L/P Líquido]]/base[[#This Row],[Stake/Responsabilidade]]</f>
        <v>-1</v>
      </c>
      <c r="O3625" s="1231">
        <f>IF(base[[#This Row],[L/P Líquido]]&gt;0,1,0)</f>
        <v>0</v>
      </c>
      <c r="P3625" s="1231"/>
      <c r="Q3625" s="1231" t="str">
        <f>LEFT(base[[#This Row],[Evento / Mercado]],FIND("vs",base[[#This Row],[Evento / Mercado]])-2)</f>
        <v>VfL Bochum</v>
      </c>
      <c r="R362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1" t="str">
        <f>LEFT(base[[#This Row],[Evento / Mercado]],FIND("/",base[[#This Row],[Evento / Mercado]])-2)</f>
        <v>VfL Bochum vs Hertha BSC</v>
      </c>
    </row>
    <row r="3626" spans="2:19" ht="15" hidden="1" customHeight="1" x14ac:dyDescent="0.25">
      <c r="B3626" s="1226" t="s">
        <v>4305</v>
      </c>
      <c r="C3626" s="935" t="s">
        <v>3556</v>
      </c>
      <c r="D3626" s="1227">
        <v>46241.733715277776</v>
      </c>
      <c r="E3626" s="1228">
        <v>32.83</v>
      </c>
      <c r="F3626" s="654">
        <v>4.4999999999999998E-2</v>
      </c>
      <c r="G3626" s="1229">
        <f t="shared" si="119"/>
        <v>34.376963350785338</v>
      </c>
      <c r="H3626" s="1229" t="s">
        <v>74</v>
      </c>
      <c r="I3626" s="1230" t="s">
        <v>627</v>
      </c>
      <c r="J3626" s="1229">
        <v>14</v>
      </c>
      <c r="K3626" s="1229">
        <v>446.94</v>
      </c>
      <c r="L3626" s="1227">
        <f>INT(base[[#This Row],[Data de liquidação]])</f>
        <v>46241</v>
      </c>
      <c r="M3626" s="1229">
        <f>base[[#This Row],[L/P Bruto]]-base[[#This Row],[L/P Líquido]]</f>
        <v>1.5469633507853402</v>
      </c>
      <c r="N3626" s="1229">
        <f>base[[#This Row],[L/P Líquido]]/base[[#This Row],[Stake/Responsabilidade]]</f>
        <v>7.3455049894840474E-2</v>
      </c>
      <c r="O3626" s="1231">
        <f>IF(base[[#This Row],[L/P Líquido]]&gt;0,1,0)</f>
        <v>1</v>
      </c>
      <c r="P3626" s="1231"/>
      <c r="Q3626" s="1231" t="str">
        <f>LEFT(base[[#This Row],[Evento / Mercado]],FIND("vs",base[[#This Row],[Evento / Mercado]])-2)</f>
        <v>Galway United</v>
      </c>
      <c r="R362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1" t="str">
        <f>LEFT(base[[#This Row],[Evento / Mercado]],FIND("/",base[[#This Row],[Evento / Mercado]])-2)</f>
        <v>Galway United vs Drogheda United</v>
      </c>
    </row>
    <row r="3627" spans="2:19" ht="15" hidden="1" customHeight="1" x14ac:dyDescent="0.25">
      <c r="B3627" s="1226" t="s">
        <v>4304</v>
      </c>
      <c r="C3627" s="935" t="s">
        <v>3556</v>
      </c>
      <c r="D3627" s="1227">
        <v>46241.784282407411</v>
      </c>
      <c r="E3627" s="1228">
        <v>5.73</v>
      </c>
      <c r="F3627" s="654">
        <v>4.4999999999999998E-2</v>
      </c>
      <c r="G3627" s="1229">
        <f t="shared" si="119"/>
        <v>6.0000000000000009</v>
      </c>
      <c r="H3627" s="1232" t="s">
        <v>4313</v>
      </c>
      <c r="I3627" s="1230" t="s">
        <v>13</v>
      </c>
      <c r="J3627" s="1229">
        <v>1.3</v>
      </c>
      <c r="K3627" s="1229">
        <v>20</v>
      </c>
      <c r="L3627" s="1227">
        <f>INT(base[[#This Row],[Data de liquidação]])</f>
        <v>46241</v>
      </c>
      <c r="M3627" s="1229">
        <f>base[[#This Row],[L/P Bruto]]-base[[#This Row],[L/P Líquido]]</f>
        <v>0.27000000000000046</v>
      </c>
      <c r="N3627" s="1229">
        <f>base[[#This Row],[L/P Líquido]]/base[[#This Row],[Stake/Responsabilidade]]</f>
        <v>0.28650000000000003</v>
      </c>
      <c r="O3627" s="1231">
        <f>IF(base[[#This Row],[L/P Líquido]]&gt;0,1,0)</f>
        <v>1</v>
      </c>
      <c r="P3627" s="1231"/>
      <c r="Q3627" s="1231" t="str">
        <f>LEFT(base[[#This Row],[Evento / Mercado]],FIND("vs",base[[#This Row],[Evento / Mercado]])-2)</f>
        <v>Comerciantes Unidos</v>
      </c>
      <c r="R3627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1" t="str">
        <f>LEFT(base[[#This Row],[Evento / Mercado]],FIND("/",base[[#This Row],[Evento / Mercado]])-2)</f>
        <v>Comerciantes Unidos vs Cusco FC</v>
      </c>
    </row>
    <row r="3628" spans="2:19" ht="15" hidden="1" customHeight="1" x14ac:dyDescent="0.25">
      <c r="B3628" s="1226" t="s">
        <v>4303</v>
      </c>
      <c r="C3628" s="935" t="s">
        <v>3556</v>
      </c>
      <c r="D3628" s="1227">
        <v>46241.793634259258</v>
      </c>
      <c r="E3628" s="1228">
        <v>1.57</v>
      </c>
      <c r="F3628" s="654">
        <v>4.4999999999999998E-2</v>
      </c>
      <c r="G3628" s="1229">
        <f t="shared" si="119"/>
        <v>1.6439790575916231</v>
      </c>
      <c r="H3628" s="1229" t="s">
        <v>1666</v>
      </c>
      <c r="I3628" s="1230" t="s">
        <v>3333</v>
      </c>
      <c r="J3628" s="1229">
        <v>1.82</v>
      </c>
      <c r="K3628" s="1229">
        <v>2</v>
      </c>
      <c r="L3628" s="1227">
        <f>INT(base[[#This Row],[Data de liquidação]])</f>
        <v>46241</v>
      </c>
      <c r="M3628" s="1229">
        <f>base[[#This Row],[L/P Bruto]]-base[[#This Row],[L/P Líquido]]</f>
        <v>7.3979057591623043E-2</v>
      </c>
      <c r="N3628" s="1229">
        <f>base[[#This Row],[L/P Líquido]]/base[[#This Row],[Stake/Responsabilidade]]</f>
        <v>0.78500000000000003</v>
      </c>
      <c r="O3628" s="1231">
        <f>IF(base[[#This Row],[L/P Líquido]]&gt;0,1,0)</f>
        <v>1</v>
      </c>
      <c r="P3628" s="1231"/>
      <c r="Q3628" s="1231" t="str">
        <f>LEFT(base[[#This Row],[Evento / Mercado]],FIND("vs",base[[#This Row],[Evento / Mercado]])-2)</f>
        <v>Comerciantes Unidos</v>
      </c>
      <c r="R3628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1" t="str">
        <f>LEFT(base[[#This Row],[Evento / Mercado]],FIND("/",base[[#This Row],[Evento / Mercado]])-2)</f>
        <v>Comerciantes Unidos vs Cusco FC</v>
      </c>
    </row>
    <row r="3629" spans="2:19" ht="15" hidden="1" customHeight="1" x14ac:dyDescent="0.25">
      <c r="B3629" s="1226" t="s">
        <v>4302</v>
      </c>
      <c r="C3629" s="935" t="s">
        <v>3556</v>
      </c>
      <c r="D3629" s="1227">
        <v>46241.841284722221</v>
      </c>
      <c r="E3629" s="1228">
        <v>-463.05</v>
      </c>
      <c r="F3629" s="654">
        <v>4.4999999999999998E-2</v>
      </c>
      <c r="G3629" s="1229">
        <f t="shared" si="119"/>
        <v>-463.05</v>
      </c>
      <c r="H3629" s="1229" t="s">
        <v>3334</v>
      </c>
      <c r="I3629" s="1230" t="s">
        <v>627</v>
      </c>
      <c r="J3629" s="1229">
        <v>50</v>
      </c>
      <c r="K3629" s="1229">
        <v>463.05</v>
      </c>
      <c r="L3629" s="1227">
        <f>INT(base[[#This Row],[Data de liquidação]])</f>
        <v>46241</v>
      </c>
      <c r="M3629" s="1229">
        <f>base[[#This Row],[L/P Bruto]]-base[[#This Row],[L/P Líquido]]</f>
        <v>0</v>
      </c>
      <c r="N3629" s="1229">
        <f>base[[#This Row],[L/P Líquido]]/base[[#This Row],[Stake/Responsabilidade]]</f>
        <v>-1</v>
      </c>
      <c r="O3629" s="1231">
        <f>IF(base[[#This Row],[L/P Líquido]]&gt;0,1,0)</f>
        <v>0</v>
      </c>
      <c r="P3629" s="1231"/>
      <c r="Q3629" s="1231" t="str">
        <f>LEFT(base[[#This Row],[Evento / Mercado]],FIND("vs",base[[#This Row],[Evento / Mercado]])-2)</f>
        <v>Academia de Balompie Boliviano</v>
      </c>
      <c r="R3629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1" t="str">
        <f>LEFT(base[[#This Row],[Evento / Mercado]],FIND("/",base[[#This Row],[Evento / Mercado]])-2)</f>
        <v>Academia de Balompie Boliviano vs Guabira</v>
      </c>
    </row>
    <row r="3630" spans="2:19" ht="15" hidden="1" customHeight="1" x14ac:dyDescent="0.25">
      <c r="B3630" s="1226" t="s">
        <v>4301</v>
      </c>
      <c r="C3630" s="935" t="s">
        <v>3556</v>
      </c>
      <c r="D3630" s="1227">
        <v>46241.867604166669</v>
      </c>
      <c r="E3630" s="1228">
        <v>6.69</v>
      </c>
      <c r="F3630" s="654">
        <v>4.4999999999999998E-2</v>
      </c>
      <c r="G3630" s="1229">
        <f t="shared" si="119"/>
        <v>7.0052356020942419</v>
      </c>
      <c r="H3630" s="1232" t="s">
        <v>4313</v>
      </c>
      <c r="I3630" s="1217" t="s">
        <v>75</v>
      </c>
      <c r="J3630" s="1229">
        <v>1.35</v>
      </c>
      <c r="K3630" s="1229">
        <v>20</v>
      </c>
      <c r="L3630" s="1227">
        <f>INT(base[[#This Row],[Data de liquidação]])</f>
        <v>46241</v>
      </c>
      <c r="M3630" s="1229">
        <f>base[[#This Row],[L/P Bruto]]-base[[#This Row],[L/P Líquido]]</f>
        <v>0.31523560209424151</v>
      </c>
      <c r="N3630" s="1229">
        <f>base[[#This Row],[L/P Líquido]]/base[[#This Row],[Stake/Responsabilidade]]</f>
        <v>0.33450000000000002</v>
      </c>
      <c r="O3630" s="1231">
        <f>IF(base[[#This Row],[L/P Líquido]]&gt;0,1,0)</f>
        <v>1</v>
      </c>
      <c r="P3630" s="1231"/>
      <c r="Q3630" s="1231" t="str">
        <f>LEFT(base[[#This Row],[Evento / Mercado]],FIND("vs",base[[#This Row],[Evento / Mercado]])-2)</f>
        <v>Rosario Central</v>
      </c>
      <c r="R363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1" t="str">
        <f>LEFT(base[[#This Row],[Evento / Mercado]],FIND("/",base[[#This Row],[Evento / Mercado]])-2)</f>
        <v>Rosario Central vs Aldosivi</v>
      </c>
    </row>
    <row r="3631" spans="2:19" ht="15" hidden="1" customHeight="1" x14ac:dyDescent="0.25">
      <c r="B3631" s="1226" t="s">
        <v>4300</v>
      </c>
      <c r="C3631" s="935" t="s">
        <v>3556</v>
      </c>
      <c r="D3631" s="1227">
        <v>46241.897881944446</v>
      </c>
      <c r="E3631" s="1228">
        <v>94.36</v>
      </c>
      <c r="F3631" s="654">
        <v>4.4999999999999998E-2</v>
      </c>
      <c r="G3631" s="1229">
        <f t="shared" si="119"/>
        <v>98.806282722513089</v>
      </c>
      <c r="H3631" s="1229" t="s">
        <v>3330</v>
      </c>
      <c r="I3631" s="1260" t="s">
        <v>4367</v>
      </c>
      <c r="J3631" s="1229">
        <f>(4.9+1.95)/2</f>
        <v>3.4250000000000003</v>
      </c>
      <c r="K3631" s="1229">
        <v>250</v>
      </c>
      <c r="L3631" s="1227">
        <f>INT(base[[#This Row],[Data de liquidação]])</f>
        <v>46241</v>
      </c>
      <c r="M3631" s="1229">
        <f>base[[#This Row],[L/P Bruto]]-base[[#This Row],[L/P Líquido]]</f>
        <v>4.4462827225130894</v>
      </c>
      <c r="N3631" s="1229">
        <f>base[[#This Row],[L/P Líquido]]/base[[#This Row],[Stake/Responsabilidade]]</f>
        <v>0.37744</v>
      </c>
      <c r="O3631" s="1231">
        <f>IF(base[[#This Row],[L/P Líquido]]&gt;0,1,0)</f>
        <v>1</v>
      </c>
      <c r="P3631" s="1231"/>
      <c r="Q3631" s="1231" t="str">
        <f>LEFT(base[[#This Row],[Evento / Mercado]],FIND("vs",base[[#This Row],[Evento / Mercado]])-2)</f>
        <v>Operário Ferroviário</v>
      </c>
      <c r="R363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1" t="str">
        <f>LEFT(base[[#This Row],[Evento / Mercado]],FIND("/",base[[#This Row],[Evento / Mercado]])-2)</f>
        <v>Operário Ferroviário vs São Bernardo FC</v>
      </c>
    </row>
    <row r="3632" spans="2:19" ht="15" hidden="1" customHeight="1" x14ac:dyDescent="0.25">
      <c r="B3632" s="1226" t="s">
        <v>4299</v>
      </c>
      <c r="C3632" s="935" t="s">
        <v>3556</v>
      </c>
      <c r="D3632" s="1227">
        <v>46241.969155092593</v>
      </c>
      <c r="E3632" s="1228">
        <v>7.64</v>
      </c>
      <c r="F3632" s="654">
        <v>4.4999999999999998E-2</v>
      </c>
      <c r="G3632" s="1229">
        <f t="shared" si="119"/>
        <v>8</v>
      </c>
      <c r="H3632" s="1232" t="s">
        <v>4313</v>
      </c>
      <c r="I3632" s="1217" t="s">
        <v>75</v>
      </c>
      <c r="J3632" s="1229">
        <v>1.4</v>
      </c>
      <c r="K3632" s="1229">
        <v>20</v>
      </c>
      <c r="L3632" s="1227">
        <f>INT(base[[#This Row],[Data de liquidação]])</f>
        <v>46241</v>
      </c>
      <c r="M3632" s="1229">
        <f>base[[#This Row],[L/P Bruto]]-base[[#This Row],[L/P Líquido]]</f>
        <v>0.36000000000000032</v>
      </c>
      <c r="N3632" s="1229">
        <f>base[[#This Row],[L/P Líquido]]/base[[#This Row],[Stake/Responsabilidade]]</f>
        <v>0.38200000000000001</v>
      </c>
      <c r="O3632" s="1231">
        <f>IF(base[[#This Row],[L/P Líquido]]&gt;0,1,0)</f>
        <v>1</v>
      </c>
      <c r="P3632" s="1231"/>
      <c r="Q3632" s="1231" t="str">
        <f>LEFT(base[[#This Row],[Evento / Mercado]],FIND("vs",base[[#This Row],[Evento / Mercado]])-2)</f>
        <v>Independiente Rivadavia</v>
      </c>
      <c r="R363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1" t="str">
        <f>LEFT(base[[#This Row],[Evento / Mercado]],FIND("/",base[[#This Row],[Evento / Mercado]])-2)</f>
        <v>Independiente Rivadavia vs Estudiantes Río Cuarto</v>
      </c>
    </row>
    <row r="3633" spans="2:19" ht="15" hidden="1" customHeight="1" x14ac:dyDescent="0.25">
      <c r="B3633" s="1226" t="s">
        <v>4298</v>
      </c>
      <c r="C3633" s="935" t="s">
        <v>3556</v>
      </c>
      <c r="D3633" s="1227">
        <v>46241.976354166669</v>
      </c>
      <c r="E3633" s="1228">
        <v>9.8000000000000007</v>
      </c>
      <c r="F3633" s="654">
        <v>4.4999999999999998E-2</v>
      </c>
      <c r="G3633" s="1229">
        <f t="shared" si="119"/>
        <v>10.261780104712043</v>
      </c>
      <c r="H3633" s="1229" t="s">
        <v>3334</v>
      </c>
      <c r="I3633" s="1230" t="s">
        <v>627</v>
      </c>
      <c r="J3633" s="1229">
        <v>40</v>
      </c>
      <c r="K3633" s="1229">
        <v>400.14</v>
      </c>
      <c r="L3633" s="1227">
        <f>INT(base[[#This Row],[Data de liquidação]])</f>
        <v>46241</v>
      </c>
      <c r="M3633" s="1229">
        <f>base[[#This Row],[L/P Bruto]]-base[[#This Row],[L/P Líquido]]</f>
        <v>0.46178010471204267</v>
      </c>
      <c r="N3633" s="1229">
        <f>base[[#This Row],[L/P Líquido]]/base[[#This Row],[Stake/Responsabilidade]]</f>
        <v>2.4491428000199933E-2</v>
      </c>
      <c r="O3633" s="1231">
        <f>IF(base[[#This Row],[L/P Líquido]]&gt;0,1,0)</f>
        <v>1</v>
      </c>
      <c r="P3633" s="1231"/>
      <c r="Q3633" s="1231" t="str">
        <f>LEFT(base[[#This Row],[Evento / Mercado]],FIND("vs",base[[#This Row],[Evento / Mercado]])-2)</f>
        <v>Universidad Católica</v>
      </c>
      <c r="R363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1" t="str">
        <f>LEFT(base[[#This Row],[Evento / Mercado]],FIND("/",base[[#This Row],[Evento / Mercado]])-2)</f>
        <v>Universidad Católica vs Cobresal</v>
      </c>
    </row>
    <row r="3634" spans="2:19" ht="15" hidden="1" customHeight="1" x14ac:dyDescent="0.25">
      <c r="B3634" s="1226" t="s">
        <v>4297</v>
      </c>
      <c r="C3634" s="935" t="s">
        <v>3556</v>
      </c>
      <c r="D3634" s="1227">
        <v>46241.976527777777</v>
      </c>
      <c r="E3634" s="1228">
        <v>50.62</v>
      </c>
      <c r="F3634" s="654">
        <v>4.4999999999999998E-2</v>
      </c>
      <c r="G3634" s="1229">
        <f t="shared" si="119"/>
        <v>53.005235602094238</v>
      </c>
      <c r="H3634" s="1216" t="s">
        <v>179</v>
      </c>
      <c r="I3634" s="1217" t="s">
        <v>392</v>
      </c>
      <c r="J3634" s="1229">
        <v>11</v>
      </c>
      <c r="K3634" s="1229">
        <v>530</v>
      </c>
      <c r="L3634" s="1227">
        <f>INT(base[[#This Row],[Data de liquidação]])</f>
        <v>46241</v>
      </c>
      <c r="M3634" s="1229">
        <f>base[[#This Row],[L/P Bruto]]-base[[#This Row],[L/P Líquido]]</f>
        <v>2.3852356020942409</v>
      </c>
      <c r="N3634" s="1229">
        <f>base[[#This Row],[L/P Líquido]]/base[[#This Row],[Stake/Responsabilidade]]</f>
        <v>9.5509433962264148E-2</v>
      </c>
      <c r="O3634" s="1231">
        <f>IF(base[[#This Row],[L/P Líquido]]&gt;0,1,0)</f>
        <v>1</v>
      </c>
      <c r="P3634" s="1231"/>
      <c r="Q3634" s="1231" t="str">
        <f>LEFT(base[[#This Row],[Evento / Mercado]],FIND("vs",base[[#This Row],[Evento / Mercado]])-2)</f>
        <v>Universidad Católica</v>
      </c>
      <c r="R363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1" t="str">
        <f>LEFT(base[[#This Row],[Evento / Mercado]],FIND("/",base[[#This Row],[Evento / Mercado]])-2)</f>
        <v>Universidad Católica vs Cobresal</v>
      </c>
    </row>
    <row r="3635" spans="2:19" ht="15" hidden="1" customHeight="1" x14ac:dyDescent="0.25">
      <c r="B3635" s="1226" t="s">
        <v>4296</v>
      </c>
      <c r="C3635" s="935" t="s">
        <v>3556</v>
      </c>
      <c r="D3635" s="1227">
        <v>46241.986967592595</v>
      </c>
      <c r="E3635" s="1228">
        <v>53.28</v>
      </c>
      <c r="F3635" s="654">
        <v>4.4999999999999998E-2</v>
      </c>
      <c r="G3635" s="1229">
        <f t="shared" si="119"/>
        <v>55.790575916230367</v>
      </c>
      <c r="H3635" s="1216" t="s">
        <v>179</v>
      </c>
      <c r="I3635" s="1217" t="s">
        <v>392</v>
      </c>
      <c r="J3635" s="1229">
        <v>10.5</v>
      </c>
      <c r="K3635" s="1229">
        <v>530.01</v>
      </c>
      <c r="L3635" s="1227">
        <f>INT(base[[#This Row],[Data de liquidação]])</f>
        <v>46241</v>
      </c>
      <c r="M3635" s="1229">
        <f>base[[#This Row],[L/P Bruto]]-base[[#This Row],[L/P Líquido]]</f>
        <v>2.5105759162303656</v>
      </c>
      <c r="N3635" s="1229">
        <f>base[[#This Row],[L/P Líquido]]/base[[#This Row],[Stake/Responsabilidade]]</f>
        <v>0.10052640516216675</v>
      </c>
      <c r="O3635" s="1231">
        <f>IF(base[[#This Row],[L/P Líquido]]&gt;0,1,0)</f>
        <v>1</v>
      </c>
      <c r="P3635" s="1231"/>
      <c r="Q3635" s="1231" t="str">
        <f>LEFT(base[[#This Row],[Evento / Mercado]],FIND("vs",base[[#This Row],[Evento / Mercado]])-2)</f>
        <v>Independiente Rivadavia</v>
      </c>
      <c r="R363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1" t="str">
        <f>LEFT(base[[#This Row],[Evento / Mercado]],FIND("/",base[[#This Row],[Evento / Mercado]])-2)</f>
        <v>Independiente Rivadavia vs Estudiantes Río Cuarto</v>
      </c>
    </row>
    <row r="3636" spans="2:19" ht="15" hidden="1" customHeight="1" x14ac:dyDescent="0.25">
      <c r="B3636" s="1226" t="s">
        <v>4295</v>
      </c>
      <c r="C3636" s="935" t="s">
        <v>3556</v>
      </c>
      <c r="D3636" s="1227">
        <v>46241.998865740738</v>
      </c>
      <c r="E3636" s="1228">
        <v>7.07</v>
      </c>
      <c r="F3636" s="654">
        <v>4.4999999999999998E-2</v>
      </c>
      <c r="G3636" s="1229">
        <f t="shared" si="119"/>
        <v>7.4031413612565453</v>
      </c>
      <c r="H3636" s="1232" t="s">
        <v>4313</v>
      </c>
      <c r="I3636" s="1217" t="s">
        <v>75</v>
      </c>
      <c r="J3636" s="1229">
        <v>1.37</v>
      </c>
      <c r="K3636" s="1229">
        <v>20</v>
      </c>
      <c r="L3636" s="1227">
        <f>INT(base[[#This Row],[Data de liquidação]])</f>
        <v>46241</v>
      </c>
      <c r="M3636" s="1229">
        <f>base[[#This Row],[L/P Bruto]]-base[[#This Row],[L/P Líquido]]</f>
        <v>0.33314136125654503</v>
      </c>
      <c r="N3636" s="1229">
        <f>base[[#This Row],[L/P Líquido]]/base[[#This Row],[Stake/Responsabilidade]]</f>
        <v>0.35350000000000004</v>
      </c>
      <c r="O3636" s="1231">
        <f>IF(base[[#This Row],[L/P Líquido]]&gt;0,1,0)</f>
        <v>1</v>
      </c>
      <c r="P3636" s="1231"/>
      <c r="Q3636" s="1231" t="str">
        <f>LEFT(base[[#This Row],[Evento / Mercado]],FIND("vs",base[[#This Row],[Evento / Mercado]])-2)</f>
        <v>Universitario de Deportes</v>
      </c>
      <c r="R363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1" t="str">
        <f>LEFT(base[[#This Row],[Evento / Mercado]],FIND("/",base[[#This Row],[Evento / Mercado]])-2)</f>
        <v>Universitario de Deportes vs Sporting Cristal</v>
      </c>
    </row>
    <row r="3637" spans="2:19" ht="15" hidden="1" customHeight="1" x14ac:dyDescent="0.25">
      <c r="B3637" s="1233" t="s">
        <v>4338</v>
      </c>
      <c r="C3637" s="935" t="s">
        <v>3556</v>
      </c>
      <c r="D3637" s="1234">
        <v>46242.414803240739</v>
      </c>
      <c r="E3637" s="1235">
        <v>-2</v>
      </c>
      <c r="F3637" s="654">
        <v>4.4999999999999998E-2</v>
      </c>
      <c r="G3637" s="1236">
        <f t="shared" ref="G3637:G3661" si="120">IF(E3637&gt;0,E3637/(1-F3637),E3637)</f>
        <v>-2</v>
      </c>
      <c r="H3637" s="1236" t="s">
        <v>1666</v>
      </c>
      <c r="I3637" s="1237" t="s">
        <v>2564</v>
      </c>
      <c r="J3637" s="1236">
        <v>1.68</v>
      </c>
      <c r="K3637" s="1236">
        <v>2</v>
      </c>
      <c r="L3637" s="1234">
        <f>INT(base[[#This Row],[Data de liquidação]])</f>
        <v>46242</v>
      </c>
      <c r="M3637" s="1236">
        <f>base[[#This Row],[L/P Bruto]]-base[[#This Row],[L/P Líquido]]</f>
        <v>0</v>
      </c>
      <c r="N3637" s="1236">
        <f>base[[#This Row],[L/P Líquido]]/base[[#This Row],[Stake/Responsabilidade]]</f>
        <v>-1</v>
      </c>
      <c r="O3637" s="1238">
        <f>IF(base[[#This Row],[L/P Líquido]]&gt;0,1,0)</f>
        <v>0</v>
      </c>
      <c r="P3637" s="1238"/>
      <c r="Q3637" s="1238" t="str">
        <f>LEFT(base[[#This Row],[Evento / Mercado]],FIND("vs",base[[#This Row],[Evento / Mercado]])-2)</f>
        <v>Qingdao Hainiu</v>
      </c>
      <c r="R363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8" t="str">
        <f>LEFT(base[[#This Row],[Evento / Mercado]],FIND("/",base[[#This Row],[Evento / Mercado]])-2)</f>
        <v>Qingdao Hainiu vs Shanghai Shenhua</v>
      </c>
    </row>
    <row r="3638" spans="2:19" ht="15" hidden="1" customHeight="1" x14ac:dyDescent="0.25">
      <c r="B3638" s="1233" t="s">
        <v>4337</v>
      </c>
      <c r="C3638" s="935" t="s">
        <v>3556</v>
      </c>
      <c r="D3638" s="1234">
        <v>46242.418935185182</v>
      </c>
      <c r="E3638" s="1235">
        <v>166.86</v>
      </c>
      <c r="F3638" s="654">
        <v>4.4999999999999998E-2</v>
      </c>
      <c r="G3638" s="1236">
        <f t="shared" si="120"/>
        <v>174.72251308900525</v>
      </c>
      <c r="H3638" s="1236" t="s">
        <v>3330</v>
      </c>
      <c r="I3638" s="1260" t="s">
        <v>4367</v>
      </c>
      <c r="J3638" s="1236">
        <v>2.1</v>
      </c>
      <c r="K3638" s="1236">
        <v>250</v>
      </c>
      <c r="L3638" s="1234">
        <f>INT(base[[#This Row],[Data de liquidação]])</f>
        <v>46242</v>
      </c>
      <c r="M3638" s="1236">
        <f>base[[#This Row],[L/P Bruto]]-base[[#This Row],[L/P Líquido]]</f>
        <v>7.8625130890052333</v>
      </c>
      <c r="N3638" s="1236">
        <f>base[[#This Row],[L/P Líquido]]/base[[#This Row],[Stake/Responsabilidade]]</f>
        <v>0.66744000000000003</v>
      </c>
      <c r="O3638" s="1238">
        <f>IF(base[[#This Row],[L/P Líquido]]&gt;0,1,0)</f>
        <v>1</v>
      </c>
      <c r="P3638" s="1238"/>
      <c r="Q3638" s="1238" t="str">
        <f>LEFT(base[[#This Row],[Evento / Mercado]],FIND("vs",base[[#This Row],[Evento / Mercado]])-2)</f>
        <v>Jeonbuk Hyundai Motors</v>
      </c>
      <c r="R363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8" t="str">
        <f>LEFT(base[[#This Row],[Evento / Mercado]],FIND("/",base[[#This Row],[Evento / Mercado]])-2)</f>
        <v>Jeonbuk Hyundai Motors vs Jeju SK</v>
      </c>
    </row>
    <row r="3639" spans="2:19" ht="15" hidden="1" customHeight="1" x14ac:dyDescent="0.25">
      <c r="B3639" s="1233" t="s">
        <v>4336</v>
      </c>
      <c r="C3639" s="935" t="s">
        <v>3556</v>
      </c>
      <c r="D3639" s="1234">
        <v>46242.45040509259</v>
      </c>
      <c r="E3639" s="1235">
        <v>1.07</v>
      </c>
      <c r="F3639" s="654">
        <v>4.4999999999999998E-2</v>
      </c>
      <c r="G3639" s="1236">
        <f t="shared" si="120"/>
        <v>1.1204188481675394</v>
      </c>
      <c r="H3639" s="1236" t="s">
        <v>1666</v>
      </c>
      <c r="I3639" s="1237" t="s">
        <v>2564</v>
      </c>
      <c r="J3639" s="1236">
        <v>1.56</v>
      </c>
      <c r="K3639" s="1236">
        <v>2</v>
      </c>
      <c r="L3639" s="1234">
        <f>INT(base[[#This Row],[Data de liquidação]])</f>
        <v>46242</v>
      </c>
      <c r="M3639" s="1236">
        <f>base[[#This Row],[L/P Bruto]]-base[[#This Row],[L/P Líquido]]</f>
        <v>5.0418848167539387E-2</v>
      </c>
      <c r="N3639" s="1236">
        <f>base[[#This Row],[L/P Líquido]]/base[[#This Row],[Stake/Responsabilidade]]</f>
        <v>0.53500000000000003</v>
      </c>
      <c r="O3639" s="1238">
        <f>IF(base[[#This Row],[L/P Líquido]]&gt;0,1,0)</f>
        <v>1</v>
      </c>
      <c r="P3639" s="1238"/>
      <c r="Q3639" s="1238" t="str">
        <f>LEFT(base[[#This Row],[Evento / Mercado]],FIND("vs",base[[#This Row],[Evento / Mercado]])-2)</f>
        <v>Vålerenga</v>
      </c>
      <c r="R363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8" t="str">
        <f>LEFT(base[[#This Row],[Evento / Mercado]],FIND("/",base[[#This Row],[Evento / Mercado]])-2)</f>
        <v>Vålerenga vs Bod</v>
      </c>
    </row>
    <row r="3640" spans="2:19" ht="15" hidden="1" customHeight="1" x14ac:dyDescent="0.25">
      <c r="B3640" s="1233" t="s">
        <v>4335</v>
      </c>
      <c r="C3640" s="935" t="s">
        <v>3556</v>
      </c>
      <c r="D3640" s="1234">
        <v>46242.455706018518</v>
      </c>
      <c r="E3640" s="1235">
        <v>9.5500000000000007</v>
      </c>
      <c r="F3640" s="654">
        <v>4.4999999999999998E-2</v>
      </c>
      <c r="G3640" s="1236">
        <f t="shared" si="120"/>
        <v>10.000000000000002</v>
      </c>
      <c r="H3640" s="1236" t="s">
        <v>3334</v>
      </c>
      <c r="I3640" s="1237" t="s">
        <v>694</v>
      </c>
      <c r="J3640" s="1236">
        <v>42</v>
      </c>
      <c r="K3640" s="1236">
        <v>410</v>
      </c>
      <c r="L3640" s="1234">
        <f>INT(base[[#This Row],[Data de liquidação]])</f>
        <v>46242</v>
      </c>
      <c r="M3640" s="1236">
        <f>base[[#This Row],[L/P Bruto]]-base[[#This Row],[L/P Líquido]]</f>
        <v>0.45000000000000107</v>
      </c>
      <c r="N3640" s="1236">
        <f>base[[#This Row],[L/P Líquido]]/base[[#This Row],[Stake/Responsabilidade]]</f>
        <v>2.3292682926829272E-2</v>
      </c>
      <c r="O3640" s="1238">
        <f>IF(base[[#This Row],[L/P Líquido]]&gt;0,1,0)</f>
        <v>1</v>
      </c>
      <c r="P3640" s="1238"/>
      <c r="Q3640" s="1238" t="str">
        <f>LEFT(base[[#This Row],[Evento / Mercado]],FIND("vs",base[[#This Row],[Evento / Mercado]])-2)</f>
        <v>Vålerenga</v>
      </c>
      <c r="R364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8" t="str">
        <f>LEFT(base[[#This Row],[Evento / Mercado]],FIND("/",base[[#This Row],[Evento / Mercado]])-2)</f>
        <v>Vålerenga vs Bod</v>
      </c>
    </row>
    <row r="3641" spans="2:19" ht="15" hidden="1" customHeight="1" x14ac:dyDescent="0.25">
      <c r="B3641" s="1233" t="s">
        <v>4334</v>
      </c>
      <c r="C3641" s="935" t="s">
        <v>3556</v>
      </c>
      <c r="D3641" s="1234">
        <v>46242.456307870372</v>
      </c>
      <c r="E3641" s="1235">
        <v>15.08</v>
      </c>
      <c r="F3641" s="654">
        <v>4.4999999999999998E-2</v>
      </c>
      <c r="G3641" s="1236">
        <f t="shared" si="120"/>
        <v>15.790575916230367</v>
      </c>
      <c r="H3641" s="1236" t="s">
        <v>1666</v>
      </c>
      <c r="I3641" s="1237" t="s">
        <v>1759</v>
      </c>
      <c r="J3641" s="1236">
        <v>8.8000000000000007</v>
      </c>
      <c r="K3641" s="1236">
        <v>123.16</v>
      </c>
      <c r="L3641" s="1234">
        <f>INT(base[[#This Row],[Data de liquidação]])</f>
        <v>46242</v>
      </c>
      <c r="M3641" s="1236">
        <f>base[[#This Row],[L/P Bruto]]-base[[#This Row],[L/P Líquido]]</f>
        <v>0.71057591623036664</v>
      </c>
      <c r="N3641" s="1236">
        <f>base[[#This Row],[L/P Líquido]]/base[[#This Row],[Stake/Responsabilidade]]</f>
        <v>0.12244235141279637</v>
      </c>
      <c r="O3641" s="1238">
        <f>IF(base[[#This Row],[L/P Líquido]]&gt;0,1,0)</f>
        <v>1</v>
      </c>
      <c r="P3641" s="1238"/>
      <c r="Q3641" s="1238" t="str">
        <f>LEFT(base[[#This Row],[Evento / Mercado]],FIND("vs",base[[#This Row],[Evento / Mercado]])-2)</f>
        <v>Yunnan Yukun</v>
      </c>
      <c r="R364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8" t="str">
        <f>LEFT(base[[#This Row],[Evento / Mercado]],FIND("/",base[[#This Row],[Evento / Mercado]])-2)</f>
        <v>Yunnan Yukun vs Chengdu Rongcheng</v>
      </c>
    </row>
    <row r="3642" spans="2:19" ht="15" hidden="1" customHeight="1" x14ac:dyDescent="0.25">
      <c r="B3642" s="1233" t="s">
        <v>4333</v>
      </c>
      <c r="C3642" s="935" t="s">
        <v>3556</v>
      </c>
      <c r="D3642" s="1234">
        <v>46242.540219907409</v>
      </c>
      <c r="E3642" s="1235">
        <v>8.91</v>
      </c>
      <c r="F3642" s="654">
        <v>4.4999999999999998E-2</v>
      </c>
      <c r="G3642" s="1236">
        <f t="shared" si="120"/>
        <v>9.3298429319371738</v>
      </c>
      <c r="H3642" s="1236" t="s">
        <v>3334</v>
      </c>
      <c r="I3642" s="1237" t="s">
        <v>627</v>
      </c>
      <c r="J3642" s="1236">
        <v>46</v>
      </c>
      <c r="K3642" s="1236">
        <v>419.85</v>
      </c>
      <c r="L3642" s="1234">
        <f>INT(base[[#This Row],[Data de liquidação]])</f>
        <v>46242</v>
      </c>
      <c r="M3642" s="1236">
        <f>base[[#This Row],[L/P Bruto]]-base[[#This Row],[L/P Líquido]]</f>
        <v>0.4198429319371737</v>
      </c>
      <c r="N3642" s="1236">
        <f>base[[#This Row],[L/P Líquido]]/base[[#This Row],[Stake/Responsabilidade]]</f>
        <v>2.1221864951768487E-2</v>
      </c>
      <c r="O3642" s="1238">
        <f>IF(base[[#This Row],[L/P Líquido]]&gt;0,1,0)</f>
        <v>1</v>
      </c>
      <c r="P3642" s="1238"/>
      <c r="Q3642" s="1238" t="str">
        <f>LEFT(base[[#This Row],[Evento / Mercado]],FIND("vs",base[[#This Row],[Evento / Mercado]])-2)</f>
        <v>Viking FK</v>
      </c>
      <c r="R364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8" t="str">
        <f>LEFT(base[[#This Row],[Evento / Mercado]],FIND("/",base[[#This Row],[Evento / Mercado]])-2)</f>
        <v>Viking FK vs Sarpsborg 08</v>
      </c>
    </row>
    <row r="3643" spans="2:19" ht="15" hidden="1" customHeight="1" x14ac:dyDescent="0.25">
      <c r="B3643" s="1233" t="s">
        <v>4332</v>
      </c>
      <c r="C3643" s="935" t="s">
        <v>3556</v>
      </c>
      <c r="D3643" s="1234">
        <v>46242.556655092594</v>
      </c>
      <c r="E3643" s="1235">
        <v>59.69</v>
      </c>
      <c r="F3643" s="654">
        <v>4.4999999999999998E-2</v>
      </c>
      <c r="G3643" s="1236">
        <f t="shared" si="120"/>
        <v>62.502617801047123</v>
      </c>
      <c r="H3643" s="1236" t="s">
        <v>179</v>
      </c>
      <c r="I3643" s="1237" t="s">
        <v>392</v>
      </c>
      <c r="J3643" s="1236">
        <v>7.4</v>
      </c>
      <c r="K3643" s="1236">
        <v>400</v>
      </c>
      <c r="L3643" s="1234">
        <f>INT(base[[#This Row],[Data de liquidação]])</f>
        <v>46242</v>
      </c>
      <c r="M3643" s="1236">
        <f>base[[#This Row],[L/P Bruto]]-base[[#This Row],[L/P Líquido]]</f>
        <v>2.812617801047125</v>
      </c>
      <c r="N3643" s="1236">
        <f>base[[#This Row],[L/P Líquido]]/base[[#This Row],[Stake/Responsabilidade]]</f>
        <v>0.149225</v>
      </c>
      <c r="O3643" s="1238">
        <f>IF(base[[#This Row],[L/P Líquido]]&gt;0,1,0)</f>
        <v>1</v>
      </c>
      <c r="P3643" s="1238"/>
      <c r="Q3643" s="1238" t="str">
        <f>LEFT(base[[#This Row],[Evento / Mercado]],FIND("vs",base[[#This Row],[Evento / Mercado]])-2)</f>
        <v>Viking FK</v>
      </c>
      <c r="R364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8" t="str">
        <f>LEFT(base[[#This Row],[Evento / Mercado]],FIND("/",base[[#This Row],[Evento / Mercado]])-2)</f>
        <v>Viking FK vs Sarpsborg 08</v>
      </c>
    </row>
    <row r="3644" spans="2:19" ht="15" hidden="1" customHeight="1" x14ac:dyDescent="0.25">
      <c r="B3644" s="1233" t="s">
        <v>4331</v>
      </c>
      <c r="C3644" s="935" t="s">
        <v>3556</v>
      </c>
      <c r="D3644" s="1234">
        <v>46242.55878472222</v>
      </c>
      <c r="E3644" s="1235">
        <v>-62.62</v>
      </c>
      <c r="F3644" s="654">
        <v>4.4999999999999998E-2</v>
      </c>
      <c r="G3644" s="1236">
        <f t="shared" si="120"/>
        <v>-62.62</v>
      </c>
      <c r="H3644" s="1236" t="s">
        <v>3868</v>
      </c>
      <c r="I3644" s="1237" t="s">
        <v>694</v>
      </c>
      <c r="J3644" s="1236">
        <v>19</v>
      </c>
      <c r="K3644" s="1236">
        <v>599.94000000000005</v>
      </c>
      <c r="L3644" s="1234">
        <f>INT(base[[#This Row],[Data de liquidação]])</f>
        <v>46242</v>
      </c>
      <c r="M3644" s="1236">
        <f>base[[#This Row],[L/P Bruto]]-base[[#This Row],[L/P Líquido]]</f>
        <v>0</v>
      </c>
      <c r="N3644" s="1236">
        <f>base[[#This Row],[L/P Líquido]]/base[[#This Row],[Stake/Responsabilidade]]</f>
        <v>-0.10437710437710436</v>
      </c>
      <c r="O3644" s="1238">
        <f>IF(base[[#This Row],[L/P Líquido]]&gt;0,1,0)</f>
        <v>0</v>
      </c>
      <c r="P3644" s="1238"/>
      <c r="Q3644" s="1238" t="str">
        <f>LEFT(base[[#This Row],[Evento / Mercado]],FIND("vs",base[[#This Row],[Evento / Mercado]])-2)</f>
        <v>Den Bosch</v>
      </c>
      <c r="R364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8" t="str">
        <f>LEFT(base[[#This Row],[Evento / Mercado]],FIND("/",base[[#This Row],[Evento / Mercado]])-2)</f>
        <v>Den Bosch vs Almere City</v>
      </c>
    </row>
    <row r="3645" spans="2:19" ht="15" customHeight="1" x14ac:dyDescent="0.25">
      <c r="B3645" s="1233" t="s">
        <v>4330</v>
      </c>
      <c r="C3645" s="935" t="s">
        <v>3556</v>
      </c>
      <c r="D3645" s="1234">
        <v>46242.577800925923</v>
      </c>
      <c r="E3645" s="1235">
        <v>13.98</v>
      </c>
      <c r="F3645" s="654">
        <v>4.4999999999999998E-2</v>
      </c>
      <c r="G3645" s="1236">
        <f t="shared" si="120"/>
        <v>14.638743455497384</v>
      </c>
      <c r="H3645" s="1236" t="s">
        <v>3330</v>
      </c>
      <c r="I3645" s="1260" t="s">
        <v>4368</v>
      </c>
      <c r="J3645" s="1236">
        <v>5.9</v>
      </c>
      <c r="K3645" s="1236">
        <v>125</v>
      </c>
      <c r="L3645" s="1234">
        <f>INT(base[[#This Row],[Data de liquidação]])</f>
        <v>46242</v>
      </c>
      <c r="M3645" s="1236">
        <f>base[[#This Row],[L/P Bruto]]-base[[#This Row],[L/P Líquido]]</f>
        <v>0.65874345549738322</v>
      </c>
      <c r="N3645" s="1236">
        <f>base[[#This Row],[L/P Líquido]]/base[[#This Row],[Stake/Responsabilidade]]</f>
        <v>0.11184000000000001</v>
      </c>
      <c r="O3645" s="1238">
        <f>IF(base[[#This Row],[L/P Líquido]]&gt;0,1,0)</f>
        <v>1</v>
      </c>
      <c r="P3645" s="1238"/>
      <c r="Q3645" s="1238" t="str">
        <f>LEFT(base[[#This Row],[Evento / Mercado]],FIND("vs",base[[#This Row],[Evento / Mercado]])-2)</f>
        <v>IFK Norrköping</v>
      </c>
      <c r="R364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8" t="str">
        <f>LEFT(base[[#This Row],[Evento / Mercado]],FIND("/",base[[#This Row],[Evento / Mercado]])-2)</f>
        <v>IFK Norrköping vs IK Brage</v>
      </c>
    </row>
    <row r="3646" spans="2:19" ht="15" hidden="1" customHeight="1" x14ac:dyDescent="0.25">
      <c r="B3646" s="1233" t="s">
        <v>4329</v>
      </c>
      <c r="C3646" s="935" t="s">
        <v>3556</v>
      </c>
      <c r="D3646" s="1234">
        <v>46242.622708333336</v>
      </c>
      <c r="E3646" s="1235">
        <v>3.82</v>
      </c>
      <c r="F3646" s="654">
        <v>4.4999999999999998E-2</v>
      </c>
      <c r="G3646" s="1236">
        <f t="shared" si="120"/>
        <v>4</v>
      </c>
      <c r="H3646" s="1236" t="s">
        <v>1666</v>
      </c>
      <c r="I3646" s="1237" t="s">
        <v>2950</v>
      </c>
      <c r="J3646" s="1236">
        <v>14</v>
      </c>
      <c r="K3646" s="1236">
        <v>52</v>
      </c>
      <c r="L3646" s="1234">
        <f>INT(base[[#This Row],[Data de liquidação]])</f>
        <v>46242</v>
      </c>
      <c r="M3646" s="1236">
        <f>base[[#This Row],[L/P Bruto]]-base[[#This Row],[L/P Líquido]]</f>
        <v>0.18000000000000016</v>
      </c>
      <c r="N3646" s="1236">
        <f>base[[#This Row],[L/P Líquido]]/base[[#This Row],[Stake/Responsabilidade]]</f>
        <v>7.3461538461538453E-2</v>
      </c>
      <c r="O3646" s="1238">
        <f>IF(base[[#This Row],[L/P Líquido]]&gt;0,1,0)</f>
        <v>1</v>
      </c>
      <c r="P3646" s="1238"/>
      <c r="Q3646" s="1238" t="str">
        <f>LEFT(base[[#This Row],[Evento / Mercado]],FIND("vs",base[[#This Row],[Evento / Mercado]])-2)</f>
        <v>FC Lausanne-Sport</v>
      </c>
      <c r="R364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8" t="str">
        <f>LEFT(base[[#This Row],[Evento / Mercado]],FIND("/",base[[#This Row],[Evento / Mercado]])-2)</f>
        <v>FC Lausanne-Sport vs BSC Young Boys</v>
      </c>
    </row>
    <row r="3647" spans="2:19" ht="15" hidden="1" customHeight="1" x14ac:dyDescent="0.25">
      <c r="B3647" s="1233" t="s">
        <v>4328</v>
      </c>
      <c r="C3647" s="935" t="s">
        <v>3556</v>
      </c>
      <c r="D3647" s="1234">
        <v>46242.716805555552</v>
      </c>
      <c r="E3647" s="1235">
        <v>7.26</v>
      </c>
      <c r="F3647" s="654">
        <v>4.4999999999999998E-2</v>
      </c>
      <c r="G3647" s="1236">
        <f t="shared" si="120"/>
        <v>7.6020942408376966</v>
      </c>
      <c r="H3647" s="1236" t="s">
        <v>4313</v>
      </c>
      <c r="I3647" s="1237" t="s">
        <v>13</v>
      </c>
      <c r="J3647" s="1236">
        <v>1.38</v>
      </c>
      <c r="K3647" s="1236">
        <v>20</v>
      </c>
      <c r="L3647" s="1234">
        <f>INT(base[[#This Row],[Data de liquidação]])</f>
        <v>46242</v>
      </c>
      <c r="M3647" s="1236">
        <f>base[[#This Row],[L/P Bruto]]-base[[#This Row],[L/P Líquido]]</f>
        <v>0.34209424083769679</v>
      </c>
      <c r="N3647" s="1236">
        <f>base[[#This Row],[L/P Líquido]]/base[[#This Row],[Stake/Responsabilidade]]</f>
        <v>0.36299999999999999</v>
      </c>
      <c r="O3647" s="1238">
        <f>IF(base[[#This Row],[L/P Líquido]]&gt;0,1,0)</f>
        <v>1</v>
      </c>
      <c r="P3647" s="1238"/>
      <c r="Q3647" s="1238" t="str">
        <f>LEFT(base[[#This Row],[Evento / Mercado]],FIND("vs",base[[#This Row],[Evento / Mercado]])-2)</f>
        <v>Grêmio FBPA</v>
      </c>
      <c r="R364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8" t="str">
        <f>LEFT(base[[#This Row],[Evento / Mercado]],FIND("/",base[[#This Row],[Evento / Mercado]])-2)</f>
        <v>Grêmio FBPA vs São Paulo</v>
      </c>
    </row>
    <row r="3648" spans="2:19" ht="15" customHeight="1" x14ac:dyDescent="0.25">
      <c r="B3648" s="1233" t="s">
        <v>4327</v>
      </c>
      <c r="C3648" s="935" t="s">
        <v>3556</v>
      </c>
      <c r="D3648" s="1234">
        <v>46242.746018518519</v>
      </c>
      <c r="E3648" s="1235">
        <v>20.45</v>
      </c>
      <c r="F3648" s="654">
        <v>4.4999999999999998E-2</v>
      </c>
      <c r="G3648" s="1236">
        <f t="shared" si="120"/>
        <v>21.413612565445025</v>
      </c>
      <c r="H3648" s="1236" t="s">
        <v>3330</v>
      </c>
      <c r="I3648" s="1260" t="s">
        <v>4368</v>
      </c>
      <c r="J3648" s="1236">
        <v>4.5999999999999996</v>
      </c>
      <c r="K3648" s="1236">
        <v>124.99</v>
      </c>
      <c r="L3648" s="1234">
        <f>INT(base[[#This Row],[Data de liquidação]])</f>
        <v>46242</v>
      </c>
      <c r="M3648" s="1236">
        <f>base[[#This Row],[L/P Bruto]]-base[[#This Row],[L/P Líquido]]</f>
        <v>0.96361256544502538</v>
      </c>
      <c r="N3648" s="1236">
        <f>base[[#This Row],[L/P Líquido]]/base[[#This Row],[Stake/Responsabilidade]]</f>
        <v>0.16361308904712377</v>
      </c>
      <c r="O3648" s="1238">
        <f>IF(base[[#This Row],[L/P Líquido]]&gt;0,1,0)</f>
        <v>1</v>
      </c>
      <c r="P3648" s="1238"/>
      <c r="Q3648" s="1238" t="str">
        <f>LEFT(base[[#This Row],[Evento / Mercado]],FIND("vs",base[[#This Row],[Evento / Mercado]])-2)</f>
        <v>NK Lokomotiva</v>
      </c>
      <c r="R364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8" t="str">
        <f>LEFT(base[[#This Row],[Evento / Mercado]],FIND("/",base[[#This Row],[Evento / Mercado]])-2)</f>
        <v>NK Lokomotiva vs HNK Gorica</v>
      </c>
    </row>
    <row r="3649" spans="2:19" ht="15" hidden="1" customHeight="1" x14ac:dyDescent="0.25">
      <c r="B3649" s="1233" t="s">
        <v>4326</v>
      </c>
      <c r="C3649" s="935" t="s">
        <v>3556</v>
      </c>
      <c r="D3649" s="1234">
        <v>46242.749490740738</v>
      </c>
      <c r="E3649" s="1235">
        <v>-20</v>
      </c>
      <c r="F3649" s="654">
        <v>4.4999999999999998E-2</v>
      </c>
      <c r="G3649" s="1236">
        <f t="shared" si="120"/>
        <v>-20</v>
      </c>
      <c r="H3649" s="1236" t="s">
        <v>4313</v>
      </c>
      <c r="I3649" s="1237" t="s">
        <v>13</v>
      </c>
      <c r="J3649" s="1236">
        <v>1.34</v>
      </c>
      <c r="K3649" s="1236">
        <v>20</v>
      </c>
      <c r="L3649" s="1234">
        <f>INT(base[[#This Row],[Data de liquidação]])</f>
        <v>46242</v>
      </c>
      <c r="M3649" s="1236">
        <f>base[[#This Row],[L/P Bruto]]-base[[#This Row],[L/P Líquido]]</f>
        <v>0</v>
      </c>
      <c r="N3649" s="1236">
        <f>base[[#This Row],[L/P Líquido]]/base[[#This Row],[Stake/Responsabilidade]]</f>
        <v>-1</v>
      </c>
      <c r="O3649" s="1238">
        <f>IF(base[[#This Row],[L/P Líquido]]&gt;0,1,0)</f>
        <v>0</v>
      </c>
      <c r="P3649" s="1238"/>
      <c r="Q3649" s="1238" t="str">
        <f>LEFT(base[[#This Row],[Evento / Mercado]],FIND("vs",base[[#This Row],[Evento / Mercado]])-2)</f>
        <v>Vila Nova FC</v>
      </c>
      <c r="R364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8" t="str">
        <f>LEFT(base[[#This Row],[Evento / Mercado]],FIND("/",base[[#This Row],[Evento / Mercado]])-2)</f>
        <v>Vila Nova FC vs Sport Club do Recife</v>
      </c>
    </row>
    <row r="3650" spans="2:19" ht="15" hidden="1" customHeight="1" x14ac:dyDescent="0.25">
      <c r="B3650" s="1233" t="s">
        <v>4325</v>
      </c>
      <c r="C3650" s="935" t="s">
        <v>3556</v>
      </c>
      <c r="D3650" s="1234">
        <v>46242.749513888892</v>
      </c>
      <c r="E3650" s="1235">
        <v>-248.59</v>
      </c>
      <c r="F3650" s="654">
        <v>4.4999999999999998E-2</v>
      </c>
      <c r="G3650" s="1236">
        <f t="shared" si="120"/>
        <v>-248.59</v>
      </c>
      <c r="H3650" s="1236" t="s">
        <v>3330</v>
      </c>
      <c r="I3650" s="1260" t="s">
        <v>4367</v>
      </c>
      <c r="J3650" s="1236">
        <f>(1.99*124.1+3.9*124.49)/base[[#This Row],[Stake/Responsabilidade]]</f>
        <v>2.9464982501307371</v>
      </c>
      <c r="K3650" s="1236">
        <v>248.59</v>
      </c>
      <c r="L3650" s="1234">
        <f>INT(base[[#This Row],[Data de liquidação]])</f>
        <v>46242</v>
      </c>
      <c r="M3650" s="1236">
        <f>base[[#This Row],[L/P Bruto]]-base[[#This Row],[L/P Líquido]]</f>
        <v>0</v>
      </c>
      <c r="N3650" s="1236">
        <f>base[[#This Row],[L/P Líquido]]/base[[#This Row],[Stake/Responsabilidade]]</f>
        <v>-1</v>
      </c>
      <c r="O3650" s="1238">
        <f>IF(base[[#This Row],[L/P Líquido]]&gt;0,1,0)</f>
        <v>0</v>
      </c>
      <c r="P3650" s="1238"/>
      <c r="Q3650" s="1238" t="str">
        <f>LEFT(base[[#This Row],[Evento / Mercado]],FIND("vs",base[[#This Row],[Evento / Mercado]])-2)</f>
        <v>Vila Nova FC</v>
      </c>
      <c r="R365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8" t="str">
        <f>LEFT(base[[#This Row],[Evento / Mercado]],FIND("/",base[[#This Row],[Evento / Mercado]])-2)</f>
        <v>Vila Nova FC vs Sport Club do Recife</v>
      </c>
    </row>
    <row r="3651" spans="2:19" ht="15" hidden="1" customHeight="1" x14ac:dyDescent="0.25">
      <c r="B3651" s="1233" t="s">
        <v>4324</v>
      </c>
      <c r="C3651" s="935" t="s">
        <v>3556</v>
      </c>
      <c r="D3651" s="1234">
        <v>46242.749525462961</v>
      </c>
      <c r="E3651" s="1235">
        <v>-2</v>
      </c>
      <c r="F3651" s="654">
        <v>4.4999999999999998E-2</v>
      </c>
      <c r="G3651" s="1236">
        <f t="shared" si="120"/>
        <v>-2</v>
      </c>
      <c r="H3651" s="1236" t="s">
        <v>1666</v>
      </c>
      <c r="I3651" s="1237" t="s">
        <v>3333</v>
      </c>
      <c r="J3651" s="1236">
        <v>1.79</v>
      </c>
      <c r="K3651" s="1236">
        <v>2</v>
      </c>
      <c r="L3651" s="1234">
        <f>INT(base[[#This Row],[Data de liquidação]])</f>
        <v>46242</v>
      </c>
      <c r="M3651" s="1236">
        <f>base[[#This Row],[L/P Bruto]]-base[[#This Row],[L/P Líquido]]</f>
        <v>0</v>
      </c>
      <c r="N3651" s="1236">
        <f>base[[#This Row],[L/P Líquido]]/base[[#This Row],[Stake/Responsabilidade]]</f>
        <v>-1</v>
      </c>
      <c r="O3651" s="1238">
        <f>IF(base[[#This Row],[L/P Líquido]]&gt;0,1,0)</f>
        <v>0</v>
      </c>
      <c r="P3651" s="1238"/>
      <c r="Q3651" s="1238" t="str">
        <f>LEFT(base[[#This Row],[Evento / Mercado]],FIND("vs",base[[#This Row],[Evento / Mercado]])-2)</f>
        <v>Vila Nova FC</v>
      </c>
      <c r="R365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8" t="str">
        <f>LEFT(base[[#This Row],[Evento / Mercado]],FIND("/",base[[#This Row],[Evento / Mercado]])-2)</f>
        <v>Vila Nova FC vs Sport Club do Recife</v>
      </c>
    </row>
    <row r="3652" spans="2:19" ht="15" hidden="1" customHeight="1" x14ac:dyDescent="0.25">
      <c r="B3652" s="1233" t="s">
        <v>4323</v>
      </c>
      <c r="C3652" s="935" t="s">
        <v>3556</v>
      </c>
      <c r="D3652" s="1234">
        <v>46242.789502314816</v>
      </c>
      <c r="E3652" s="1235">
        <v>8.18</v>
      </c>
      <c r="F3652" s="654">
        <v>4.4999999999999998E-2</v>
      </c>
      <c r="G3652" s="1236">
        <f t="shared" si="120"/>
        <v>8.5654450261780113</v>
      </c>
      <c r="H3652" s="1236" t="s">
        <v>1666</v>
      </c>
      <c r="I3652" s="1237" t="s">
        <v>1759</v>
      </c>
      <c r="J3652" s="1236">
        <v>14</v>
      </c>
      <c r="K3652" s="1236">
        <v>111.41</v>
      </c>
      <c r="L3652" s="1234">
        <f>INT(base[[#This Row],[Data de liquidação]])</f>
        <v>46242</v>
      </c>
      <c r="M3652" s="1236">
        <f>base[[#This Row],[L/P Bruto]]-base[[#This Row],[L/P Líquido]]</f>
        <v>0.38544502617801157</v>
      </c>
      <c r="N3652" s="1236">
        <f>base[[#This Row],[L/P Líquido]]/base[[#This Row],[Stake/Responsabilidade]]</f>
        <v>7.3422493492505167E-2</v>
      </c>
      <c r="O3652" s="1238">
        <f>IF(base[[#This Row],[L/P Líquido]]&gt;0,1,0)</f>
        <v>1</v>
      </c>
      <c r="P3652" s="1238"/>
      <c r="Q3652" s="1238" t="str">
        <f>LEFT(base[[#This Row],[Evento / Mercado]],FIND("vs",base[[#This Row],[Evento / Mercado]])-2)</f>
        <v>Monagas SC</v>
      </c>
      <c r="R365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8" t="str">
        <f>LEFT(base[[#This Row],[Evento / Mercado]],FIND("/",base[[#This Row],[Evento / Mercado]])-2)</f>
        <v>Monagas SC vs Carabobo FC</v>
      </c>
    </row>
    <row r="3653" spans="2:19" ht="15" hidden="1" customHeight="1" x14ac:dyDescent="0.25">
      <c r="B3653" s="1233" t="s">
        <v>4322</v>
      </c>
      <c r="C3653" s="935" t="s">
        <v>3556</v>
      </c>
      <c r="D3653" s="1234">
        <v>46242.795486111114</v>
      </c>
      <c r="E3653" s="1235">
        <v>107.72</v>
      </c>
      <c r="F3653" s="654">
        <v>4.4999999999999998E-2</v>
      </c>
      <c r="G3653" s="1236">
        <f t="shared" si="120"/>
        <v>112.79581151832461</v>
      </c>
      <c r="H3653" s="1236" t="s">
        <v>314</v>
      </c>
      <c r="I3653" s="1237" t="s">
        <v>349</v>
      </c>
      <c r="J3653" s="1236">
        <v>1.94</v>
      </c>
      <c r="K3653" s="1236">
        <v>120</v>
      </c>
      <c r="L3653" s="1234">
        <f>INT(base[[#This Row],[Data de liquidação]])</f>
        <v>46242</v>
      </c>
      <c r="M3653" s="1236">
        <f>base[[#This Row],[L/P Bruto]]-base[[#This Row],[L/P Líquido]]</f>
        <v>5.0758115183246133</v>
      </c>
      <c r="N3653" s="1236">
        <f>base[[#This Row],[L/P Líquido]]/base[[#This Row],[Stake/Responsabilidade]]</f>
        <v>0.89766666666666661</v>
      </c>
      <c r="O3653" s="1238">
        <f>IF(base[[#This Row],[L/P Líquido]]&gt;0,1,0)</f>
        <v>1</v>
      </c>
      <c r="P3653" s="1238"/>
      <c r="Q3653" s="1238" t="str">
        <f>LEFT(base[[#This Row],[Evento / Mercado]],FIND("vs",base[[#This Row],[Evento / Mercado]])-2)</f>
        <v>Clube do Remo</v>
      </c>
      <c r="R365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8" t="str">
        <f>LEFT(base[[#This Row],[Evento / Mercado]],FIND("/",base[[#This Row],[Evento / Mercado]])-2)</f>
        <v>Clube do Remo vs Atlético Mineiro</v>
      </c>
    </row>
    <row r="3654" spans="2:19" ht="15" hidden="1" customHeight="1" x14ac:dyDescent="0.25">
      <c r="B3654" s="1233" t="s">
        <v>4321</v>
      </c>
      <c r="C3654" s="935" t="s">
        <v>3556</v>
      </c>
      <c r="D3654" s="1234">
        <v>46242.825868055559</v>
      </c>
      <c r="E3654" s="1235">
        <v>8.02</v>
      </c>
      <c r="F3654" s="654">
        <v>4.4999999999999998E-2</v>
      </c>
      <c r="G3654" s="1236">
        <f t="shared" si="120"/>
        <v>8.3979057591623043</v>
      </c>
      <c r="H3654" s="1232" t="s">
        <v>4313</v>
      </c>
      <c r="I3654" s="1217" t="s">
        <v>75</v>
      </c>
      <c r="J3654" s="1236">
        <v>1.42</v>
      </c>
      <c r="K3654" s="1236">
        <v>20</v>
      </c>
      <c r="L3654" s="1234">
        <f>INT(base[[#This Row],[Data de liquidação]])</f>
        <v>46242</v>
      </c>
      <c r="M3654" s="1236">
        <f>base[[#This Row],[L/P Bruto]]-base[[#This Row],[L/P Líquido]]</f>
        <v>0.37790575916230473</v>
      </c>
      <c r="N3654" s="1236">
        <f>base[[#This Row],[L/P Líquido]]/base[[#This Row],[Stake/Responsabilidade]]</f>
        <v>0.40099999999999997</v>
      </c>
      <c r="O3654" s="1238">
        <f>IF(base[[#This Row],[L/P Líquido]]&gt;0,1,0)</f>
        <v>1</v>
      </c>
      <c r="P3654" s="1238"/>
      <c r="Q3654" s="1238" t="str">
        <f>LEFT(base[[#This Row],[Evento / Mercado]],FIND("vs",base[[#This Row],[Evento / Mercado]])-2)</f>
        <v>Botafogo SP</v>
      </c>
      <c r="R365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8" t="str">
        <f>LEFT(base[[#This Row],[Evento / Mercado]],FIND("/",base[[#This Row],[Evento / Mercado]])-2)</f>
        <v>Botafogo SP vs América-MG</v>
      </c>
    </row>
    <row r="3655" spans="2:19" ht="15" hidden="1" customHeight="1" x14ac:dyDescent="0.25">
      <c r="B3655" s="1233" t="s">
        <v>4320</v>
      </c>
      <c r="C3655" s="935" t="s">
        <v>3556</v>
      </c>
      <c r="D3655" s="1234">
        <v>46242.833923611113</v>
      </c>
      <c r="E3655" s="1235">
        <v>6.69</v>
      </c>
      <c r="F3655" s="654">
        <v>4.4999999999999998E-2</v>
      </c>
      <c r="G3655" s="1236">
        <f t="shared" si="120"/>
        <v>7.0052356020942419</v>
      </c>
      <c r="H3655" s="1232" t="s">
        <v>4313</v>
      </c>
      <c r="I3655" s="1217" t="s">
        <v>75</v>
      </c>
      <c r="J3655" s="1236">
        <v>1.35</v>
      </c>
      <c r="K3655" s="1236">
        <v>20</v>
      </c>
      <c r="L3655" s="1234">
        <f>INT(base[[#This Row],[Data de liquidação]])</f>
        <v>46242</v>
      </c>
      <c r="M3655" s="1236">
        <f>base[[#This Row],[L/P Bruto]]-base[[#This Row],[L/P Líquido]]</f>
        <v>0.31523560209424151</v>
      </c>
      <c r="N3655" s="1236">
        <f>base[[#This Row],[L/P Líquido]]/base[[#This Row],[Stake/Responsabilidade]]</f>
        <v>0.33450000000000002</v>
      </c>
      <c r="O3655" s="1238">
        <f>IF(base[[#This Row],[L/P Líquido]]&gt;0,1,0)</f>
        <v>1</v>
      </c>
      <c r="P3655" s="1238"/>
      <c r="Q3655" s="1238" t="str">
        <f>LEFT(base[[#This Row],[Evento / Mercado]],FIND("vs",base[[#This Row],[Evento / Mercado]])-2)</f>
        <v>Coquimbo Unido</v>
      </c>
      <c r="R365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8" t="str">
        <f>LEFT(base[[#This Row],[Evento / Mercado]],FIND("/",base[[#This Row],[Evento / Mercado]])-2)</f>
        <v>Coquimbo Unido vs La Serena</v>
      </c>
    </row>
    <row r="3656" spans="2:19" ht="15" hidden="1" customHeight="1" x14ac:dyDescent="0.25">
      <c r="B3656" s="1233" t="s">
        <v>4319</v>
      </c>
      <c r="C3656" s="935" t="s">
        <v>3556</v>
      </c>
      <c r="D3656" s="1234">
        <v>46242.851793981485</v>
      </c>
      <c r="E3656" s="1235">
        <v>-25.17</v>
      </c>
      <c r="F3656" s="654">
        <v>4.4999999999999998E-2</v>
      </c>
      <c r="G3656" s="1236">
        <f t="shared" si="120"/>
        <v>-25.17</v>
      </c>
      <c r="H3656" s="1236" t="s">
        <v>3868</v>
      </c>
      <c r="I3656" s="1237" t="s">
        <v>694</v>
      </c>
      <c r="J3656" s="1236">
        <v>16.5</v>
      </c>
      <c r="K3656" s="1236">
        <v>600.01</v>
      </c>
      <c r="L3656" s="1234">
        <f>INT(base[[#This Row],[Data de liquidação]])</f>
        <v>46242</v>
      </c>
      <c r="M3656" s="1236">
        <f>base[[#This Row],[L/P Bruto]]-base[[#This Row],[L/P Líquido]]</f>
        <v>0</v>
      </c>
      <c r="N3656" s="1236">
        <f>base[[#This Row],[L/P Líquido]]/base[[#This Row],[Stake/Responsabilidade]]</f>
        <v>-4.1949300844985923E-2</v>
      </c>
      <c r="O3656" s="1238">
        <f>IF(base[[#This Row],[L/P Líquido]]&gt;0,1,0)</f>
        <v>0</v>
      </c>
      <c r="P3656" s="1238"/>
      <c r="Q3656" s="1238" t="str">
        <f>LEFT(base[[#This Row],[Evento / Mercado]],FIND("vs",base[[#This Row],[Evento / Mercado]])-2)</f>
        <v>Club 2 de Mayo</v>
      </c>
      <c r="R365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8" t="str">
        <f>LEFT(base[[#This Row],[Evento / Mercado]],FIND("/",base[[#This Row],[Evento / Mercado]])-2)</f>
        <v>Club 2 de Mayo vs Club Olimpia</v>
      </c>
    </row>
    <row r="3657" spans="2:19" ht="15" hidden="1" customHeight="1" x14ac:dyDescent="0.25">
      <c r="B3657" s="1233" t="s">
        <v>4318</v>
      </c>
      <c r="C3657" s="935" t="s">
        <v>3556</v>
      </c>
      <c r="D3657" s="1234">
        <v>46242.917534722219</v>
      </c>
      <c r="E3657" s="1235">
        <v>-2</v>
      </c>
      <c r="F3657" s="654">
        <v>4.4999999999999998E-2</v>
      </c>
      <c r="G3657" s="1236">
        <f t="shared" si="120"/>
        <v>-2</v>
      </c>
      <c r="H3657" s="1236" t="s">
        <v>1666</v>
      </c>
      <c r="I3657" s="1237" t="s">
        <v>3333</v>
      </c>
      <c r="J3657" s="1236">
        <v>2.04</v>
      </c>
      <c r="K3657" s="1236">
        <v>2</v>
      </c>
      <c r="L3657" s="1234">
        <f>INT(base[[#This Row],[Data de liquidação]])</f>
        <v>46242</v>
      </c>
      <c r="M3657" s="1236">
        <f>base[[#This Row],[L/P Bruto]]-base[[#This Row],[L/P Líquido]]</f>
        <v>0</v>
      </c>
      <c r="N3657" s="1236">
        <f>base[[#This Row],[L/P Líquido]]/base[[#This Row],[Stake/Responsabilidade]]</f>
        <v>-1</v>
      </c>
      <c r="O3657" s="1238">
        <f>IF(base[[#This Row],[L/P Líquido]]&gt;0,1,0)</f>
        <v>0</v>
      </c>
      <c r="P3657" s="1238"/>
      <c r="Q3657" s="1238" t="str">
        <f>LEFT(base[[#This Row],[Evento / Mercado]],FIND("vs",base[[#This Row],[Evento / Mercado]])-2)</f>
        <v>Miami FC</v>
      </c>
      <c r="R365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8" t="str">
        <f>LEFT(base[[#This Row],[Evento / Mercado]],FIND("/",base[[#This Row],[Evento / Mercado]])-2)</f>
        <v>Miami FC vs Las Vegas Lights</v>
      </c>
    </row>
    <row r="3658" spans="2:19" ht="15" hidden="1" customHeight="1" x14ac:dyDescent="0.25">
      <c r="B3658" s="1233" t="s">
        <v>4317</v>
      </c>
      <c r="C3658" s="935" t="s">
        <v>3556</v>
      </c>
      <c r="D3658" s="1234">
        <v>46242.938622685186</v>
      </c>
      <c r="E3658" s="1235">
        <v>27.06</v>
      </c>
      <c r="F3658" s="654">
        <v>4.4999999999999998E-2</v>
      </c>
      <c r="G3658" s="1236">
        <f t="shared" si="120"/>
        <v>28.335078534031414</v>
      </c>
      <c r="H3658" s="1236" t="s">
        <v>3271</v>
      </c>
      <c r="I3658" s="1237" t="s">
        <v>627</v>
      </c>
      <c r="J3658" s="1236">
        <v>16</v>
      </c>
      <c r="K3658" s="1236">
        <v>424.95</v>
      </c>
      <c r="L3658" s="1234">
        <f>INT(base[[#This Row],[Data de liquidação]])</f>
        <v>46242</v>
      </c>
      <c r="M3658" s="1236">
        <f>base[[#This Row],[L/P Bruto]]-base[[#This Row],[L/P Líquido]]</f>
        <v>1.2750785340314152</v>
      </c>
      <c r="N3658" s="1236">
        <f>base[[#This Row],[L/P Líquido]]/base[[#This Row],[Stake/Responsabilidade]]</f>
        <v>6.3678079774091068E-2</v>
      </c>
      <c r="O3658" s="1238">
        <f>IF(base[[#This Row],[L/P Líquido]]&gt;0,1,0)</f>
        <v>1</v>
      </c>
      <c r="P3658" s="1238"/>
      <c r="Q3658" s="1238" t="str">
        <f>LEFT(base[[#This Row],[Evento / Mercado]],FIND("vs",base[[#This Row],[Evento / Mercado]])-2)</f>
        <v>Coritiba</v>
      </c>
      <c r="R365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8" t="str">
        <f>LEFT(base[[#This Row],[Evento / Mercado]],FIND("/",base[[#This Row],[Evento / Mercado]])-2)</f>
        <v>Coritiba vs Chapecoense</v>
      </c>
    </row>
    <row r="3659" spans="2:19" ht="15" hidden="1" customHeight="1" x14ac:dyDescent="0.25">
      <c r="B3659" s="1233" t="s">
        <v>4316</v>
      </c>
      <c r="C3659" s="935" t="s">
        <v>3556</v>
      </c>
      <c r="D3659" s="1234">
        <v>46242.960289351853</v>
      </c>
      <c r="E3659" s="1235">
        <v>8.7899999999999991</v>
      </c>
      <c r="F3659" s="654">
        <v>4.4999999999999998E-2</v>
      </c>
      <c r="G3659" s="1236">
        <f t="shared" si="120"/>
        <v>9.2041884816753914</v>
      </c>
      <c r="H3659" s="1232" t="s">
        <v>4313</v>
      </c>
      <c r="I3659" s="1217" t="s">
        <v>75</v>
      </c>
      <c r="J3659" s="1236">
        <v>1.46</v>
      </c>
      <c r="K3659" s="1236">
        <v>20</v>
      </c>
      <c r="L3659" s="1234">
        <f>INT(base[[#This Row],[Data de liquidação]])</f>
        <v>46242</v>
      </c>
      <c r="M3659" s="1236">
        <f>base[[#This Row],[L/P Bruto]]-base[[#This Row],[L/P Líquido]]</f>
        <v>0.41418848167539224</v>
      </c>
      <c r="N3659" s="1236">
        <f>base[[#This Row],[L/P Líquido]]/base[[#This Row],[Stake/Responsabilidade]]</f>
        <v>0.43949999999999995</v>
      </c>
      <c r="O3659" s="1238">
        <f>IF(base[[#This Row],[L/P Líquido]]&gt;0,1,0)</f>
        <v>1</v>
      </c>
      <c r="P3659" s="1238"/>
      <c r="Q3659" s="1238" t="str">
        <f>LEFT(base[[#This Row],[Evento / Mercado]],FIND("vs",base[[#This Row],[Evento / Mercado]])-2)</f>
        <v>Independiente</v>
      </c>
      <c r="R365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8" t="str">
        <f>LEFT(base[[#This Row],[Evento / Mercado]],FIND("/",base[[#This Row],[Evento / Mercado]])-2)</f>
        <v>Independiente vs Platense</v>
      </c>
    </row>
    <row r="3660" spans="2:19" ht="15" hidden="1" customHeight="1" x14ac:dyDescent="0.25">
      <c r="B3660" s="1233" t="s">
        <v>4315</v>
      </c>
      <c r="C3660" s="935" t="s">
        <v>3556</v>
      </c>
      <c r="D3660" s="1234">
        <v>46242.961747685185</v>
      </c>
      <c r="E3660" s="1235">
        <v>6.82</v>
      </c>
      <c r="F3660" s="654">
        <v>4.4999999999999998E-2</v>
      </c>
      <c r="G3660" s="1236">
        <f t="shared" si="120"/>
        <v>7.1413612565445028</v>
      </c>
      <c r="H3660" s="1236" t="s">
        <v>1666</v>
      </c>
      <c r="I3660" s="1237" t="s">
        <v>2950</v>
      </c>
      <c r="J3660" s="1236">
        <v>8</v>
      </c>
      <c r="K3660" s="1236">
        <v>49.98</v>
      </c>
      <c r="L3660" s="1234">
        <f>INT(base[[#This Row],[Data de liquidação]])</f>
        <v>46242</v>
      </c>
      <c r="M3660" s="1236">
        <f>base[[#This Row],[L/P Bruto]]-base[[#This Row],[L/P Líquido]]</f>
        <v>0.32136125654450254</v>
      </c>
      <c r="N3660" s="1236">
        <f>base[[#This Row],[L/P Líquido]]/base[[#This Row],[Stake/Responsabilidade]]</f>
        <v>0.1364545818327331</v>
      </c>
      <c r="O3660" s="1238">
        <f>IF(base[[#This Row],[L/P Líquido]]&gt;0,1,0)</f>
        <v>1</v>
      </c>
      <c r="P3660" s="1238"/>
      <c r="Q3660" s="1238" t="str">
        <f>LEFT(base[[#This Row],[Evento / Mercado]],FIND("vs",base[[#This Row],[Evento / Mercado]])-2)</f>
        <v>FC Supra du Quebec</v>
      </c>
      <c r="R366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8" t="str">
        <f>LEFT(base[[#This Row],[Evento / Mercado]],FIND("/",base[[#This Row],[Evento / Mercado]])-2)</f>
        <v>FC Supra du Quebec vs Cavalry</v>
      </c>
    </row>
    <row r="3661" spans="2:19" ht="15" hidden="1" customHeight="1" x14ac:dyDescent="0.25">
      <c r="B3661" s="1233" t="s">
        <v>4314</v>
      </c>
      <c r="C3661" s="935" t="s">
        <v>3556</v>
      </c>
      <c r="D3661" s="1234">
        <v>46242.964386574073</v>
      </c>
      <c r="E3661" s="1235">
        <v>8.02</v>
      </c>
      <c r="F3661" s="654">
        <v>4.4999999999999998E-2</v>
      </c>
      <c r="G3661" s="1236">
        <f t="shared" si="120"/>
        <v>8.3979057591623043</v>
      </c>
      <c r="H3661" s="1232" t="s">
        <v>4313</v>
      </c>
      <c r="I3661" s="1217" t="s">
        <v>75</v>
      </c>
      <c r="J3661" s="1236">
        <v>1.42</v>
      </c>
      <c r="K3661" s="1236">
        <v>20</v>
      </c>
      <c r="L3661" s="1234">
        <f>INT(base[[#This Row],[Data de liquidação]])</f>
        <v>46242</v>
      </c>
      <c r="M3661" s="1236">
        <f>base[[#This Row],[L/P Bruto]]-base[[#This Row],[L/P Líquido]]</f>
        <v>0.37790575916230473</v>
      </c>
      <c r="N3661" s="1236">
        <f>base[[#This Row],[L/P Líquido]]/base[[#This Row],[Stake/Responsabilidade]]</f>
        <v>0.40099999999999997</v>
      </c>
      <c r="O3661" s="1238">
        <f>IF(base[[#This Row],[L/P Líquido]]&gt;0,1,0)</f>
        <v>1</v>
      </c>
      <c r="P3661" s="1238"/>
      <c r="Q3661" s="1238" t="str">
        <f>LEFT(base[[#This Row],[Evento / Mercado]],FIND("vs",base[[#This Row],[Evento / Mercado]])-2)</f>
        <v>Instituto de Córdoba</v>
      </c>
      <c r="R366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8" t="str">
        <f>LEFT(base[[#This Row],[Evento / Mercado]],FIND("/",base[[#This Row],[Evento / Mercado]])-2)</f>
        <v>Instituto de Córdoba vs Gimnasia y Esgrima de Mendoza</v>
      </c>
    </row>
    <row r="3662" spans="2:19" ht="15" hidden="1" customHeight="1" x14ac:dyDescent="0.25">
      <c r="B3662" s="1256" t="s">
        <v>4366</v>
      </c>
      <c r="C3662" s="935" t="s">
        <v>3556</v>
      </c>
      <c r="D3662" s="1257">
        <v>46243.435914351852</v>
      </c>
      <c r="E3662" s="1258">
        <v>0.86</v>
      </c>
      <c r="F3662" s="654">
        <v>4.4999999999999998E-2</v>
      </c>
      <c r="G3662" s="1259">
        <f t="shared" ref="G3662:G3690" si="121">IF(E3662&gt;0,E3662/(1-F3662),E3662)</f>
        <v>0.90052356020942415</v>
      </c>
      <c r="H3662" s="1259" t="s">
        <v>1666</v>
      </c>
      <c r="I3662" s="1260" t="s">
        <v>3333</v>
      </c>
      <c r="J3662" s="1259">
        <v>1.45</v>
      </c>
      <c r="K3662" s="1259">
        <v>2</v>
      </c>
      <c r="L3662" s="1257">
        <f>INT(base[[#This Row],[Data de liquidação]])</f>
        <v>46243</v>
      </c>
      <c r="M3662" s="1259">
        <f>base[[#This Row],[L/P Bruto]]-base[[#This Row],[L/P Líquido]]</f>
        <v>4.0523560209424159E-2</v>
      </c>
      <c r="N3662" s="1259">
        <f>base[[#This Row],[L/P Líquido]]/base[[#This Row],[Stake/Responsabilidade]]</f>
        <v>0.43</v>
      </c>
      <c r="O3662" s="1261">
        <f>IF(base[[#This Row],[L/P Líquido]]&gt;0,1,0)</f>
        <v>1</v>
      </c>
      <c r="P3662" s="1261"/>
      <c r="Q3662" s="1261" t="str">
        <f>LEFT(base[[#This Row],[Evento / Mercado]],FIND("vs",base[[#This Row],[Evento / Mercado]])-2)</f>
        <v>Malmö FF</v>
      </c>
      <c r="R3662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61" t="str">
        <f>LEFT(base[[#This Row],[Evento / Mercado]],FIND("/",base[[#This Row],[Evento / Mercado]])-2)</f>
        <v>Malmö FF vs Degerfors IF</v>
      </c>
    </row>
    <row r="3663" spans="2:19" ht="15" hidden="1" customHeight="1" x14ac:dyDescent="0.25">
      <c r="B3663" s="1256" t="s">
        <v>4365</v>
      </c>
      <c r="C3663" s="935" t="s">
        <v>3556</v>
      </c>
      <c r="D3663" s="1257">
        <v>46243.443298611113</v>
      </c>
      <c r="E3663" s="1258">
        <v>6.69</v>
      </c>
      <c r="F3663" s="654">
        <v>4.4999999999999998E-2</v>
      </c>
      <c r="G3663" s="1259">
        <f t="shared" si="121"/>
        <v>7.0052356020942419</v>
      </c>
      <c r="H3663" s="1232" t="s">
        <v>4313</v>
      </c>
      <c r="I3663" s="1217" t="s">
        <v>75</v>
      </c>
      <c r="J3663" s="1259">
        <v>1.35</v>
      </c>
      <c r="K3663" s="1259">
        <v>20</v>
      </c>
      <c r="L3663" s="1257">
        <f>INT(base[[#This Row],[Data de liquidação]])</f>
        <v>46243</v>
      </c>
      <c r="M3663" s="1259">
        <f>base[[#This Row],[L/P Bruto]]-base[[#This Row],[L/P Líquido]]</f>
        <v>0.31523560209424151</v>
      </c>
      <c r="N3663" s="1259">
        <f>base[[#This Row],[L/P Líquido]]/base[[#This Row],[Stake/Responsabilidade]]</f>
        <v>0.33450000000000002</v>
      </c>
      <c r="O3663" s="1261">
        <f>IF(base[[#This Row],[L/P Líquido]]&gt;0,1,0)</f>
        <v>1</v>
      </c>
      <c r="P3663" s="1261"/>
      <c r="Q3663" s="1261" t="str">
        <f>LEFT(base[[#This Row],[Evento / Mercado]],FIND("vs",base[[#This Row],[Evento / Mercado]])-2)</f>
        <v>Shandong Taishan</v>
      </c>
      <c r="R3663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61" t="str">
        <f>LEFT(base[[#This Row],[Evento / Mercado]],FIND("/",base[[#This Row],[Evento / Mercado]])-2)</f>
        <v>Shandong Taishan vs Tianjin Jinmenhu</v>
      </c>
    </row>
    <row r="3664" spans="2:19" ht="15" hidden="1" customHeight="1" x14ac:dyDescent="0.25">
      <c r="B3664" s="1256" t="s">
        <v>4364</v>
      </c>
      <c r="C3664" s="935" t="s">
        <v>3556</v>
      </c>
      <c r="D3664" s="1257">
        <v>46243.452037037037</v>
      </c>
      <c r="E3664" s="1258">
        <v>10.53</v>
      </c>
      <c r="F3664" s="654">
        <v>4.4999999999999998E-2</v>
      </c>
      <c r="G3664" s="1259">
        <f t="shared" si="121"/>
        <v>11.026178010471204</v>
      </c>
      <c r="H3664" s="1259" t="s">
        <v>3334</v>
      </c>
      <c r="I3664" s="1260" t="s">
        <v>627</v>
      </c>
      <c r="J3664" s="1259">
        <v>40</v>
      </c>
      <c r="K3664" s="1259">
        <v>430.17</v>
      </c>
      <c r="L3664" s="1257">
        <f>INT(base[[#This Row],[Data de liquidação]])</f>
        <v>46243</v>
      </c>
      <c r="M3664" s="1259">
        <f>base[[#This Row],[L/P Bruto]]-base[[#This Row],[L/P Líquido]]</f>
        <v>0.4961780104712048</v>
      </c>
      <c r="N3664" s="1259">
        <f>base[[#This Row],[L/P Líquido]]/base[[#This Row],[Stake/Responsabilidade]]</f>
        <v>2.4478694469628283E-2</v>
      </c>
      <c r="O3664" s="1261">
        <f>IF(base[[#This Row],[L/P Líquido]]&gt;0,1,0)</f>
        <v>1</v>
      </c>
      <c r="P3664" s="1261"/>
      <c r="Q3664" s="1261" t="str">
        <f>LEFT(base[[#This Row],[Evento / Mercado]],FIND("vs",base[[#This Row],[Evento / Mercado]])-2)</f>
        <v>Hammarby IF</v>
      </c>
      <c r="R3664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61" t="str">
        <f>LEFT(base[[#This Row],[Evento / Mercado]],FIND("/",base[[#This Row],[Evento / Mercado]])-2)</f>
        <v>Hammarby IF vs BK Häcken</v>
      </c>
    </row>
    <row r="3665" spans="2:19" ht="15" hidden="1" customHeight="1" x14ac:dyDescent="0.25">
      <c r="B3665" s="1256" t="s">
        <v>4363</v>
      </c>
      <c r="C3665" s="935" t="s">
        <v>3556</v>
      </c>
      <c r="D3665" s="1257">
        <v>46243.453449074077</v>
      </c>
      <c r="E3665" s="1258">
        <v>-70.64</v>
      </c>
      <c r="F3665" s="654">
        <v>4.4999999999999998E-2</v>
      </c>
      <c r="G3665" s="1259">
        <f t="shared" si="121"/>
        <v>-70.64</v>
      </c>
      <c r="H3665" s="1259" t="s">
        <v>3868</v>
      </c>
      <c r="I3665" s="1260" t="s">
        <v>627</v>
      </c>
      <c r="J3665" s="1259">
        <v>26</v>
      </c>
      <c r="K3665" s="1259">
        <v>600</v>
      </c>
      <c r="L3665" s="1257">
        <f>INT(base[[#This Row],[Data de liquidação]])</f>
        <v>46243</v>
      </c>
      <c r="M3665" s="1259">
        <f>base[[#This Row],[L/P Bruto]]-base[[#This Row],[L/P Líquido]]</f>
        <v>0</v>
      </c>
      <c r="N3665" s="1259">
        <f>base[[#This Row],[L/P Líquido]]/base[[#This Row],[Stake/Responsabilidade]]</f>
        <v>-0.11773333333333333</v>
      </c>
      <c r="O3665" s="1261">
        <f>IF(base[[#This Row],[L/P Líquido]]&gt;0,1,0)</f>
        <v>0</v>
      </c>
      <c r="P3665" s="1261"/>
      <c r="Q3665" s="1261" t="str">
        <f>LEFT(base[[#This Row],[Evento / Mercado]],FIND("vs",base[[#This Row],[Evento / Mercado]])-2)</f>
        <v>Malmö FF</v>
      </c>
      <c r="R3665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61" t="str">
        <f>LEFT(base[[#This Row],[Evento / Mercado]],FIND("/",base[[#This Row],[Evento / Mercado]])-2)</f>
        <v>Malmö FF vs Degerfors IF</v>
      </c>
    </row>
    <row r="3666" spans="2:19" ht="15" hidden="1" customHeight="1" x14ac:dyDescent="0.25">
      <c r="B3666" s="1256" t="s">
        <v>4362</v>
      </c>
      <c r="C3666" s="935" t="s">
        <v>3556</v>
      </c>
      <c r="D3666" s="1257">
        <v>46243.473298611112</v>
      </c>
      <c r="E3666" s="1258">
        <v>4.97</v>
      </c>
      <c r="F3666" s="654">
        <v>4.4999999999999998E-2</v>
      </c>
      <c r="G3666" s="1259">
        <f t="shared" si="121"/>
        <v>5.2041884816753923</v>
      </c>
      <c r="H3666" s="1232" t="s">
        <v>4313</v>
      </c>
      <c r="I3666" s="1260" t="s">
        <v>13</v>
      </c>
      <c r="J3666" s="1259">
        <v>1.26</v>
      </c>
      <c r="K3666" s="1259">
        <v>20</v>
      </c>
      <c r="L3666" s="1257">
        <f>INT(base[[#This Row],[Data de liquidação]])</f>
        <v>46243</v>
      </c>
      <c r="M3666" s="1259">
        <f>base[[#This Row],[L/P Bruto]]-base[[#This Row],[L/P Líquido]]</f>
        <v>0.23418848167539252</v>
      </c>
      <c r="N3666" s="1259">
        <f>base[[#This Row],[L/P Líquido]]/base[[#This Row],[Stake/Responsabilidade]]</f>
        <v>0.2485</v>
      </c>
      <c r="O3666" s="1261">
        <f>IF(base[[#This Row],[L/P Líquido]]&gt;0,1,0)</f>
        <v>1</v>
      </c>
      <c r="P3666" s="1261"/>
      <c r="Q3666" s="1261" t="str">
        <f>LEFT(base[[#This Row],[Evento / Mercado]],FIND("vs",base[[#This Row],[Evento / Mercado]])-2)</f>
        <v>Lillestrøm SK</v>
      </c>
      <c r="R3666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61" t="str">
        <f>LEFT(base[[#This Row],[Evento / Mercado]],FIND("/",base[[#This Row],[Evento / Mercado]])-2)</f>
        <v>Lillestrøm SK vs Rosenborg BK</v>
      </c>
    </row>
    <row r="3667" spans="2:19" ht="15" hidden="1" customHeight="1" x14ac:dyDescent="0.25">
      <c r="B3667" s="1256" t="s">
        <v>4361</v>
      </c>
      <c r="C3667" s="935" t="s">
        <v>3556</v>
      </c>
      <c r="D3667" s="1257">
        <v>46243.479189814818</v>
      </c>
      <c r="E3667" s="1258">
        <v>112.13</v>
      </c>
      <c r="F3667" s="654">
        <v>4.4999999999999998E-2</v>
      </c>
      <c r="G3667" s="1259">
        <f t="shared" si="121"/>
        <v>117.41361256544502</v>
      </c>
      <c r="H3667" s="1259" t="s">
        <v>314</v>
      </c>
      <c r="I3667" s="1260" t="s">
        <v>349</v>
      </c>
      <c r="J3667" s="1259">
        <v>1.98</v>
      </c>
      <c r="K3667" s="1259">
        <v>119.81</v>
      </c>
      <c r="L3667" s="1257">
        <f>INT(base[[#This Row],[Data de liquidação]])</f>
        <v>46243</v>
      </c>
      <c r="M3667" s="1259">
        <f>base[[#This Row],[L/P Bruto]]-base[[#This Row],[L/P Líquido]]</f>
        <v>5.2836125654450257</v>
      </c>
      <c r="N3667" s="1259">
        <f>base[[#This Row],[L/P Líquido]]/base[[#This Row],[Stake/Responsabilidade]]</f>
        <v>0.93589850596778223</v>
      </c>
      <c r="O3667" s="1261">
        <f>IF(base[[#This Row],[L/P Líquido]]&gt;0,1,0)</f>
        <v>1</v>
      </c>
      <c r="P3667" s="1261"/>
      <c r="Q3667" s="1261" t="str">
        <f>LEFT(base[[#This Row],[Evento / Mercado]],FIND("vs",base[[#This Row],[Evento / Mercado]])-2)</f>
        <v>Cruzeiro</v>
      </c>
      <c r="R3667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61" t="str">
        <f>LEFT(base[[#This Row],[Evento / Mercado]],FIND("/",base[[#This Row],[Evento / Mercado]])-2)</f>
        <v>Cruzeiro vs Mirassol FC</v>
      </c>
    </row>
    <row r="3668" spans="2:19" ht="15" hidden="1" customHeight="1" x14ac:dyDescent="0.25">
      <c r="B3668" s="1256" t="s">
        <v>4360</v>
      </c>
      <c r="C3668" s="935" t="s">
        <v>3556</v>
      </c>
      <c r="D3668" s="1257">
        <v>46243.493993055556</v>
      </c>
      <c r="E3668" s="1258">
        <v>70.98</v>
      </c>
      <c r="F3668" s="654">
        <v>4.4999999999999998E-2</v>
      </c>
      <c r="G3668" s="1259">
        <f t="shared" si="121"/>
        <v>74.324607329842934</v>
      </c>
      <c r="H3668" s="1259" t="s">
        <v>3330</v>
      </c>
      <c r="I3668" s="1260" t="s">
        <v>4367</v>
      </c>
      <c r="J3668" s="1259">
        <f>(2.96*123.73+5.1*124.8)/base[[#This Row],[Stake/Responsabilidade]]</f>
        <v>4.0347690326734265</v>
      </c>
      <c r="K3668" s="1259">
        <f>123.72+124.8</f>
        <v>248.51999999999998</v>
      </c>
      <c r="L3668" s="1257">
        <f>INT(base[[#This Row],[Data de liquidação]])</f>
        <v>46243</v>
      </c>
      <c r="M3668" s="1259">
        <f>base[[#This Row],[L/P Bruto]]-base[[#This Row],[L/P Líquido]]</f>
        <v>3.3446073298429297</v>
      </c>
      <c r="N3668" s="1259">
        <f>base[[#This Row],[L/P Líquido]]/base[[#This Row],[Stake/Responsabilidade]]</f>
        <v>0.28561081603090299</v>
      </c>
      <c r="O3668" s="1261">
        <f>IF(base[[#This Row],[L/P Líquido]]&gt;0,1,0)</f>
        <v>1</v>
      </c>
      <c r="P3668" s="1261"/>
      <c r="Q3668" s="1261" t="str">
        <f>LEFT(base[[#This Row],[Evento / Mercado]],FIND("vs",base[[#This Row],[Evento / Mercado]])-2)</f>
        <v>FC Fredericia</v>
      </c>
      <c r="R3668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61" t="str">
        <f>LEFT(base[[#This Row],[Evento / Mercado]],FIND("/",base[[#This Row],[Evento / Mercado]])-2)</f>
        <v>FC Fredericia vs Vendsyssel FF</v>
      </c>
    </row>
    <row r="3669" spans="2:19" ht="15" hidden="1" customHeight="1" x14ac:dyDescent="0.25">
      <c r="B3669" s="1256" t="s">
        <v>4359</v>
      </c>
      <c r="C3669" s="935" t="s">
        <v>3556</v>
      </c>
      <c r="D3669" s="1257">
        <v>46243.494849537034</v>
      </c>
      <c r="E3669" s="1258">
        <v>-450.01</v>
      </c>
      <c r="F3669" s="654">
        <v>4.4999999999999998E-2</v>
      </c>
      <c r="G3669" s="1259">
        <f t="shared" si="121"/>
        <v>-450.01</v>
      </c>
      <c r="H3669" s="1259" t="s">
        <v>3271</v>
      </c>
      <c r="I3669" s="1260" t="s">
        <v>627</v>
      </c>
      <c r="J3669" s="1259">
        <v>6.2</v>
      </c>
      <c r="K3669" s="1259">
        <v>450.01</v>
      </c>
      <c r="L3669" s="1257">
        <f>INT(base[[#This Row],[Data de liquidação]])</f>
        <v>46243</v>
      </c>
      <c r="M3669" s="1259">
        <f>base[[#This Row],[L/P Bruto]]-base[[#This Row],[L/P Líquido]]</f>
        <v>0</v>
      </c>
      <c r="N3669" s="1259">
        <f>base[[#This Row],[L/P Líquido]]/base[[#This Row],[Stake/Responsabilidade]]</f>
        <v>-1</v>
      </c>
      <c r="O3669" s="1261">
        <f>IF(base[[#This Row],[L/P Líquido]]&gt;0,1,0)</f>
        <v>0</v>
      </c>
      <c r="P3669" s="1261"/>
      <c r="Q3669" s="1261" t="str">
        <f>LEFT(base[[#This Row],[Evento / Mercado]],FIND("vs",base[[#This Row],[Evento / Mercado]])-2)</f>
        <v>Varbergs BoIS</v>
      </c>
      <c r="R3669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61" t="str">
        <f>LEFT(base[[#This Row],[Evento / Mercado]],FIND("/",base[[#This Row],[Evento / Mercado]])-2)</f>
        <v>Varbergs BoIS vs Sandvikens IF</v>
      </c>
    </row>
    <row r="3670" spans="2:19" ht="15" hidden="1" customHeight="1" x14ac:dyDescent="0.25">
      <c r="B3670" s="1256" t="s">
        <v>4358</v>
      </c>
      <c r="C3670" s="935" t="s">
        <v>3556</v>
      </c>
      <c r="D3670" s="1257">
        <v>46243.495069444441</v>
      </c>
      <c r="E3670" s="1258">
        <v>-450</v>
      </c>
      <c r="F3670" s="654">
        <v>4.4999999999999998E-2</v>
      </c>
      <c r="G3670" s="1259">
        <f t="shared" si="121"/>
        <v>-450</v>
      </c>
      <c r="H3670" s="1259" t="s">
        <v>179</v>
      </c>
      <c r="I3670" s="1260" t="s">
        <v>392</v>
      </c>
      <c r="J3670" s="1259">
        <v>4</v>
      </c>
      <c r="K3670" s="1259">
        <v>450</v>
      </c>
      <c r="L3670" s="1257">
        <f>INT(base[[#This Row],[Data de liquidação]])</f>
        <v>46243</v>
      </c>
      <c r="M3670" s="1259">
        <f>base[[#This Row],[L/P Bruto]]-base[[#This Row],[L/P Líquido]]</f>
        <v>0</v>
      </c>
      <c r="N3670" s="1259">
        <f>base[[#This Row],[L/P Líquido]]/base[[#This Row],[Stake/Responsabilidade]]</f>
        <v>-1</v>
      </c>
      <c r="O3670" s="1261">
        <f>IF(base[[#This Row],[L/P Líquido]]&gt;0,1,0)</f>
        <v>0</v>
      </c>
      <c r="P3670" s="1261"/>
      <c r="Q3670" s="1261" t="str">
        <f>LEFT(base[[#This Row],[Evento / Mercado]],FIND("vs",base[[#This Row],[Evento / Mercado]])-2)</f>
        <v>Varbergs BoIS</v>
      </c>
      <c r="R3670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61" t="str">
        <f>LEFT(base[[#This Row],[Evento / Mercado]],FIND("/",base[[#This Row],[Evento / Mercado]])-2)</f>
        <v>Varbergs BoIS vs Sandvikens IF</v>
      </c>
    </row>
    <row r="3671" spans="2:19" ht="15" hidden="1" customHeight="1" x14ac:dyDescent="0.25">
      <c r="B3671" s="1256" t="s">
        <v>4358</v>
      </c>
      <c r="C3671" s="1256" t="s">
        <v>3555</v>
      </c>
      <c r="D3671" s="1257">
        <v>46243.495069444441</v>
      </c>
      <c r="E3671" s="1258">
        <v>-250</v>
      </c>
      <c r="F3671" s="654">
        <v>4.4999999999999998E-2</v>
      </c>
      <c r="G3671" s="1259">
        <f t="shared" si="121"/>
        <v>-250</v>
      </c>
      <c r="H3671" s="1259" t="s">
        <v>3330</v>
      </c>
      <c r="I3671" s="1260" t="s">
        <v>4367</v>
      </c>
      <c r="J3671" s="1259">
        <f>(1.94+4)/2</f>
        <v>2.9699999999999998</v>
      </c>
      <c r="K3671" s="1259">
        <v>250</v>
      </c>
      <c r="L3671" s="1257">
        <f>INT(base[[#This Row],[Data de liquidação]])</f>
        <v>46243</v>
      </c>
      <c r="M3671" s="1259">
        <f>base[[#This Row],[L/P Bruto]]-base[[#This Row],[L/P Líquido]]</f>
        <v>0</v>
      </c>
      <c r="N3671" s="1259">
        <f>base[[#This Row],[L/P Líquido]]/base[[#This Row],[Stake/Responsabilidade]]</f>
        <v>-1</v>
      </c>
      <c r="O3671" s="1261">
        <f>IF(base[[#This Row],[L/P Líquido]]&gt;0,1,0)</f>
        <v>0</v>
      </c>
      <c r="P3671" s="1261"/>
      <c r="Q3671" s="1261" t="str">
        <f>LEFT(base[[#This Row],[Evento / Mercado]],FIND("vs",base[[#This Row],[Evento / Mercado]])-2)</f>
        <v>Varbergs BoIS</v>
      </c>
      <c r="R3671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61" t="str">
        <f>LEFT(base[[#This Row],[Evento / Mercado]],FIND("/",base[[#This Row],[Evento / Mercado]])-2)</f>
        <v>Varbergs BoIS vs Sandvikens IF</v>
      </c>
    </row>
    <row r="3672" spans="2:19" ht="15" hidden="1" customHeight="1" x14ac:dyDescent="0.25">
      <c r="B3672" s="1256" t="s">
        <v>4357</v>
      </c>
      <c r="C3672" s="935" t="s">
        <v>3556</v>
      </c>
      <c r="D3672" s="1257">
        <v>46243.577696759261</v>
      </c>
      <c r="E3672" s="1258">
        <v>7.12</v>
      </c>
      <c r="F3672" s="654">
        <v>4.4999999999999998E-2</v>
      </c>
      <c r="G3672" s="1259">
        <f t="shared" si="121"/>
        <v>7.4554973821989536</v>
      </c>
      <c r="H3672" s="1259" t="s">
        <v>3334</v>
      </c>
      <c r="I3672" s="1260" t="s">
        <v>627</v>
      </c>
      <c r="J3672" s="1259">
        <v>60</v>
      </c>
      <c r="K3672" s="1259">
        <v>440.14</v>
      </c>
      <c r="L3672" s="1257">
        <f>INT(base[[#This Row],[Data de liquidação]])</f>
        <v>46243</v>
      </c>
      <c r="M3672" s="1259">
        <f>base[[#This Row],[L/P Bruto]]-base[[#This Row],[L/P Líquido]]</f>
        <v>0.33549738219895353</v>
      </c>
      <c r="N3672" s="1259">
        <f>base[[#This Row],[L/P Líquido]]/base[[#This Row],[Stake/Responsabilidade]]</f>
        <v>1.6176671059208433E-2</v>
      </c>
      <c r="O3672" s="1261">
        <f>IF(base[[#This Row],[L/P Líquido]]&gt;0,1,0)</f>
        <v>1</v>
      </c>
      <c r="P3672" s="1261"/>
      <c r="Q3672" s="1261" t="str">
        <f>LEFT(base[[#This Row],[Evento / Mercado]],FIND("vs",base[[#This Row],[Evento / Mercado]])-2)</f>
        <v>Strømsgodset</v>
      </c>
      <c r="R3672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61" t="str">
        <f>LEFT(base[[#This Row],[Evento / Mercado]],FIND("/",base[[#This Row],[Evento / Mercado]])-2)</f>
        <v>Strømsgodset vs Egersund</v>
      </c>
    </row>
    <row r="3673" spans="2:19" ht="15" hidden="1" customHeight="1" x14ac:dyDescent="0.25">
      <c r="B3673" s="1256" t="s">
        <v>4356</v>
      </c>
      <c r="C3673" s="935" t="s">
        <v>3556</v>
      </c>
      <c r="D3673" s="1257">
        <v>46243.579097222224</v>
      </c>
      <c r="E3673" s="1258">
        <v>46.58</v>
      </c>
      <c r="F3673" s="654">
        <v>4.4999999999999998E-2</v>
      </c>
      <c r="G3673" s="1259">
        <f t="shared" si="121"/>
        <v>48.774869109947645</v>
      </c>
      <c r="H3673" s="1259" t="s">
        <v>179</v>
      </c>
      <c r="I3673" s="1260" t="s">
        <v>392</v>
      </c>
      <c r="J3673" s="1259">
        <v>9.1999999999999993</v>
      </c>
      <c r="K3673" s="1259">
        <v>400</v>
      </c>
      <c r="L3673" s="1257">
        <f>INT(base[[#This Row],[Data de liquidação]])</f>
        <v>46243</v>
      </c>
      <c r="M3673" s="1259">
        <f>base[[#This Row],[L/P Bruto]]-base[[#This Row],[L/P Líquido]]</f>
        <v>2.1948691099476463</v>
      </c>
      <c r="N3673" s="1259">
        <f>base[[#This Row],[L/P Líquido]]/base[[#This Row],[Stake/Responsabilidade]]</f>
        <v>0.11645</v>
      </c>
      <c r="O3673" s="1261">
        <f>IF(base[[#This Row],[L/P Líquido]]&gt;0,1,0)</f>
        <v>1</v>
      </c>
      <c r="P3673" s="1261"/>
      <c r="Q3673" s="1261" t="str">
        <f>LEFT(base[[#This Row],[Evento / Mercado]],FIND("vs",base[[#This Row],[Evento / Mercado]])-2)</f>
        <v>Haugesund</v>
      </c>
      <c r="R3673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61" t="str">
        <f>LEFT(base[[#This Row],[Evento / Mercado]],FIND("/",base[[#This Row],[Evento / Mercado]])-2)</f>
        <v>Haugesund vs Raufoss</v>
      </c>
    </row>
    <row r="3674" spans="2:19" ht="15" hidden="1" customHeight="1" x14ac:dyDescent="0.25">
      <c r="B3674" s="1256" t="s">
        <v>4355</v>
      </c>
      <c r="C3674" s="935" t="s">
        <v>3556</v>
      </c>
      <c r="D3674" s="1257">
        <v>46243.58</v>
      </c>
      <c r="E3674" s="1258">
        <v>80.84</v>
      </c>
      <c r="F3674" s="654">
        <v>4.4999999999999998E-2</v>
      </c>
      <c r="G3674" s="1259">
        <f t="shared" si="121"/>
        <v>84.649214659685867</v>
      </c>
      <c r="H3674" s="1259" t="s">
        <v>3330</v>
      </c>
      <c r="I3674" s="1260" t="s">
        <v>4367</v>
      </c>
      <c r="J3674" s="1259">
        <f>(3.45+1.77)/2</f>
        <v>2.6100000000000003</v>
      </c>
      <c r="K3674" s="1259">
        <v>250</v>
      </c>
      <c r="L3674" s="1257">
        <f>INT(base[[#This Row],[Data de liquidação]])</f>
        <v>46243</v>
      </c>
      <c r="M3674" s="1259">
        <f>base[[#This Row],[L/P Bruto]]-base[[#This Row],[L/P Líquido]]</f>
        <v>3.809214659685864</v>
      </c>
      <c r="N3674" s="1259">
        <f>base[[#This Row],[L/P Líquido]]/base[[#This Row],[Stake/Responsabilidade]]</f>
        <v>0.32336000000000004</v>
      </c>
      <c r="O3674" s="1261">
        <f>IF(base[[#This Row],[L/P Líquido]]&gt;0,1,0)</f>
        <v>1</v>
      </c>
      <c r="P3674" s="1261"/>
      <c r="Q3674" s="1261" t="str">
        <f>LEFT(base[[#This Row],[Evento / Mercado]],FIND("vs",base[[#This Row],[Evento / Mercado]])-2)</f>
        <v>Hamarkameratene</v>
      </c>
      <c r="R3674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61" t="str">
        <f>LEFT(base[[#This Row],[Evento / Mercado]],FIND("/",base[[#This Row],[Evento / Mercado]])-2)</f>
        <v>Hamarkameratene vs Aalesunds FK</v>
      </c>
    </row>
    <row r="3675" spans="2:19" ht="15" hidden="1" customHeight="1" x14ac:dyDescent="0.25">
      <c r="B3675" s="1256" t="s">
        <v>4354</v>
      </c>
      <c r="C3675" s="935" t="s">
        <v>3556</v>
      </c>
      <c r="D3675" s="1257">
        <v>46243.600393518522</v>
      </c>
      <c r="E3675" s="1258">
        <v>6.37</v>
      </c>
      <c r="F3675" s="654">
        <v>4.4999999999999998E-2</v>
      </c>
      <c r="G3675" s="1259">
        <f t="shared" si="121"/>
        <v>6.6701570680628279</v>
      </c>
      <c r="H3675" s="1259" t="s">
        <v>1666</v>
      </c>
      <c r="I3675" s="1260" t="s">
        <v>1759</v>
      </c>
      <c r="J3675" s="1259">
        <v>19</v>
      </c>
      <c r="K3675" s="1259">
        <v>120.06</v>
      </c>
      <c r="L3675" s="1257">
        <f>INT(base[[#This Row],[Data de liquidação]])</f>
        <v>46243</v>
      </c>
      <c r="M3675" s="1259">
        <f>base[[#This Row],[L/P Bruto]]-base[[#This Row],[L/P Líquido]]</f>
        <v>0.30015706806282783</v>
      </c>
      <c r="N3675" s="1259">
        <f>base[[#This Row],[L/P Líquido]]/base[[#This Row],[Stake/Responsabilidade]]</f>
        <v>5.3056804930867903E-2</v>
      </c>
      <c r="O3675" s="1261">
        <f>IF(base[[#This Row],[L/P Líquido]]&gt;0,1,0)</f>
        <v>1</v>
      </c>
      <c r="P3675" s="1261"/>
      <c r="Q3675" s="1261" t="str">
        <f>LEFT(base[[#This Row],[Evento / Mercado]],FIND("vs",base[[#This Row],[Evento / Mercado]])-2)</f>
        <v>Debreceni VSC</v>
      </c>
      <c r="R3675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61" t="str">
        <f>LEFT(base[[#This Row],[Evento / Mercado]],FIND("/",base[[#This Row],[Evento / Mercado]])-2)</f>
        <v>Debreceni VSC vs Nyíregyháza Spartacus</v>
      </c>
    </row>
    <row r="3676" spans="2:19" ht="15" hidden="1" customHeight="1" x14ac:dyDescent="0.25">
      <c r="B3676" s="1256" t="s">
        <v>4353</v>
      </c>
      <c r="C3676" s="935" t="s">
        <v>3556</v>
      </c>
      <c r="D3676" s="1257">
        <v>46243.618726851855</v>
      </c>
      <c r="E3676" s="1258">
        <v>-20</v>
      </c>
      <c r="F3676" s="654">
        <v>4.4999999999999998E-2</v>
      </c>
      <c r="G3676" s="1259">
        <f t="shared" si="121"/>
        <v>-20</v>
      </c>
      <c r="H3676" s="1232" t="s">
        <v>4313</v>
      </c>
      <c r="I3676" s="1260" t="s">
        <v>13</v>
      </c>
      <c r="J3676" s="1259">
        <v>1.3</v>
      </c>
      <c r="K3676" s="1259">
        <v>20</v>
      </c>
      <c r="L3676" s="1257">
        <f>INT(base[[#This Row],[Data de liquidação]])</f>
        <v>46243</v>
      </c>
      <c r="M3676" s="1259">
        <f>base[[#This Row],[L/P Bruto]]-base[[#This Row],[L/P Líquido]]</f>
        <v>0</v>
      </c>
      <c r="N3676" s="1259">
        <f>base[[#This Row],[L/P Líquido]]/base[[#This Row],[Stake/Responsabilidade]]</f>
        <v>-1</v>
      </c>
      <c r="O3676" s="1261">
        <f>IF(base[[#This Row],[L/P Líquido]]&gt;0,1,0)</f>
        <v>0</v>
      </c>
      <c r="P3676" s="1261"/>
      <c r="Q3676" s="1261" t="str">
        <f>LEFT(base[[#This Row],[Evento / Mercado]],FIND("vs",base[[#This Row],[Evento / Mercado]])-2)</f>
        <v>AC Oulu</v>
      </c>
      <c r="R3676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61" t="str">
        <f>LEFT(base[[#This Row],[Evento / Mercado]],FIND("/",base[[#This Row],[Evento / Mercado]])-2)</f>
        <v>AC Oulu vs HJK Helsinki</v>
      </c>
    </row>
    <row r="3677" spans="2:19" ht="15" hidden="1" customHeight="1" x14ac:dyDescent="0.25">
      <c r="B3677" s="1256" t="s">
        <v>4352</v>
      </c>
      <c r="C3677" s="935" t="s">
        <v>3556</v>
      </c>
      <c r="D3677" s="1257">
        <v>46243.704791666663</v>
      </c>
      <c r="E3677" s="1258">
        <v>8.3800000000000008</v>
      </c>
      <c r="F3677" s="654">
        <v>4.4999999999999998E-2</v>
      </c>
      <c r="G3677" s="1259">
        <f t="shared" si="121"/>
        <v>8.7748691099476446</v>
      </c>
      <c r="H3677" s="1259" t="s">
        <v>3334</v>
      </c>
      <c r="I3677" s="1260" t="s">
        <v>627</v>
      </c>
      <c r="J3677" s="1259">
        <v>48</v>
      </c>
      <c r="K3677" s="1259">
        <v>412.66</v>
      </c>
      <c r="L3677" s="1257">
        <f>INT(base[[#This Row],[Data de liquidação]])</f>
        <v>46243</v>
      </c>
      <c r="M3677" s="1259">
        <f>base[[#This Row],[L/P Bruto]]-base[[#This Row],[L/P Líquido]]</f>
        <v>0.39486910994764379</v>
      </c>
      <c r="N3677" s="1259">
        <f>base[[#This Row],[L/P Líquido]]/base[[#This Row],[Stake/Responsabilidade]]</f>
        <v>2.03072747540348E-2</v>
      </c>
      <c r="O3677" s="1261">
        <f>IF(base[[#This Row],[L/P Líquido]]&gt;0,1,0)</f>
        <v>1</v>
      </c>
      <c r="P3677" s="1261"/>
      <c r="Q3677" s="1261" t="str">
        <f>LEFT(base[[#This Row],[Evento / Mercado]],FIND("vs",base[[#This Row],[Evento / Mercado]])-2)</f>
        <v>Víkingur</v>
      </c>
      <c r="R3677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61" t="str">
        <f>LEFT(base[[#This Row],[Evento / Mercado]],FIND("/",base[[#This Row],[Evento / Mercado]])-2)</f>
        <v>Víkingur vs ÍB Vestmannaeyja</v>
      </c>
    </row>
    <row r="3678" spans="2:19" ht="15" hidden="1" customHeight="1" x14ac:dyDescent="0.25">
      <c r="B3678" s="1256" t="s">
        <v>4351</v>
      </c>
      <c r="C3678" s="935" t="s">
        <v>3556</v>
      </c>
      <c r="D3678" s="1257">
        <v>46243.704907407409</v>
      </c>
      <c r="E3678" s="1258">
        <v>47.56</v>
      </c>
      <c r="F3678" s="654">
        <v>4.4999999999999998E-2</v>
      </c>
      <c r="G3678" s="1259">
        <f t="shared" si="121"/>
        <v>49.801047120418851</v>
      </c>
      <c r="H3678" s="1259" t="s">
        <v>179</v>
      </c>
      <c r="I3678" s="1260" t="s">
        <v>392</v>
      </c>
      <c r="J3678" s="1259">
        <v>9.8000000000000007</v>
      </c>
      <c r="K3678" s="1259">
        <v>438.26</v>
      </c>
      <c r="L3678" s="1257">
        <f>INT(base[[#This Row],[Data de liquidação]])</f>
        <v>46243</v>
      </c>
      <c r="M3678" s="1259">
        <f>base[[#This Row],[L/P Bruto]]-base[[#This Row],[L/P Líquido]]</f>
        <v>2.2410471204188482</v>
      </c>
      <c r="N3678" s="1259">
        <f>base[[#This Row],[L/P Líquido]]/base[[#This Row],[Stake/Responsabilidade]]</f>
        <v>0.10852005658741387</v>
      </c>
      <c r="O3678" s="1261">
        <f>IF(base[[#This Row],[L/P Líquido]]&gt;0,1,0)</f>
        <v>1</v>
      </c>
      <c r="P3678" s="1261"/>
      <c r="Q3678" s="1261" t="str">
        <f>LEFT(base[[#This Row],[Evento / Mercado]],FIND("vs",base[[#This Row],[Evento / Mercado]])-2)</f>
        <v>Víkingur</v>
      </c>
      <c r="R3678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61" t="str">
        <f>LEFT(base[[#This Row],[Evento / Mercado]],FIND("/",base[[#This Row],[Evento / Mercado]])-2)</f>
        <v>Víkingur vs ÍB Vestmannaeyja</v>
      </c>
    </row>
    <row r="3679" spans="2:19" ht="15" hidden="1" customHeight="1" x14ac:dyDescent="0.25">
      <c r="B3679" s="1256" t="s">
        <v>4350</v>
      </c>
      <c r="C3679" s="935" t="s">
        <v>3556</v>
      </c>
      <c r="D3679" s="1257">
        <v>46243.719884259262</v>
      </c>
      <c r="E3679" s="1258">
        <v>7.93</v>
      </c>
      <c r="F3679" s="654">
        <v>4.4999999999999998E-2</v>
      </c>
      <c r="G3679" s="1259">
        <f t="shared" si="121"/>
        <v>8.3036649214659679</v>
      </c>
      <c r="H3679" s="1232" t="s">
        <v>4313</v>
      </c>
      <c r="I3679" s="1217" t="s">
        <v>75</v>
      </c>
      <c r="J3679" s="1259">
        <v>1.42</v>
      </c>
      <c r="K3679" s="1259">
        <v>19.78</v>
      </c>
      <c r="L3679" s="1257">
        <f>INT(base[[#This Row],[Data de liquidação]])</f>
        <v>46243</v>
      </c>
      <c r="M3679" s="1259">
        <f>base[[#This Row],[L/P Bruto]]-base[[#This Row],[L/P Líquido]]</f>
        <v>0.37366492146596819</v>
      </c>
      <c r="N3679" s="1259">
        <f>base[[#This Row],[L/P Líquido]]/base[[#This Row],[Stake/Responsabilidade]]</f>
        <v>0.4009100101112234</v>
      </c>
      <c r="O3679" s="1261">
        <f>IF(base[[#This Row],[L/P Líquido]]&gt;0,1,0)</f>
        <v>1</v>
      </c>
      <c r="P3679" s="1261"/>
      <c r="Q3679" s="1261" t="str">
        <f>LEFT(base[[#This Row],[Evento / Mercado]],FIND("vs",base[[#This Row],[Evento / Mercado]])-2)</f>
        <v>Gremio Novorizontino</v>
      </c>
      <c r="R3679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61" t="str">
        <f>LEFT(base[[#This Row],[Evento / Mercado]],FIND("/",base[[#This Row],[Evento / Mercado]])-2)</f>
        <v>Gremio Novorizontino vs EC Juventude</v>
      </c>
    </row>
    <row r="3680" spans="2:19" ht="15" hidden="1" customHeight="1" x14ac:dyDescent="0.25">
      <c r="B3680" s="1256" t="s">
        <v>4349</v>
      </c>
      <c r="C3680" s="935" t="s">
        <v>3556</v>
      </c>
      <c r="D3680" s="1257">
        <v>46243.750810185185</v>
      </c>
      <c r="E3680" s="1258">
        <v>-20</v>
      </c>
      <c r="F3680" s="654">
        <v>4.4999999999999998E-2</v>
      </c>
      <c r="G3680" s="1259">
        <f t="shared" si="121"/>
        <v>-20</v>
      </c>
      <c r="H3680" s="1232" t="s">
        <v>4313</v>
      </c>
      <c r="I3680" s="1217" t="s">
        <v>75</v>
      </c>
      <c r="J3680" s="1259">
        <v>1.35</v>
      </c>
      <c r="K3680" s="1259">
        <v>20</v>
      </c>
      <c r="L3680" s="1257">
        <f>INT(base[[#This Row],[Data de liquidação]])</f>
        <v>46243</v>
      </c>
      <c r="M3680" s="1259">
        <f>base[[#This Row],[L/P Bruto]]-base[[#This Row],[L/P Líquido]]</f>
        <v>0</v>
      </c>
      <c r="N3680" s="1259">
        <f>base[[#This Row],[L/P Líquido]]/base[[#This Row],[Stake/Responsabilidade]]</f>
        <v>-1</v>
      </c>
      <c r="O3680" s="1261">
        <f>IF(base[[#This Row],[L/P Líquido]]&gt;0,1,0)</f>
        <v>0</v>
      </c>
      <c r="P3680" s="1261"/>
      <c r="Q3680" s="1261" t="str">
        <f>LEFT(base[[#This Row],[Evento / Mercado]],FIND("vs",base[[#This Row],[Evento / Mercado]])-2)</f>
        <v>Palmeiras</v>
      </c>
      <c r="R3680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61" t="str">
        <f>LEFT(base[[#This Row],[Evento / Mercado]],FIND("/",base[[#This Row],[Evento / Mercado]])-2)</f>
        <v>Palmeiras vs SC Internacional</v>
      </c>
    </row>
    <row r="3681" spans="2:19" ht="15" hidden="1" customHeight="1" x14ac:dyDescent="0.25">
      <c r="B3681" s="1256" t="s">
        <v>4348</v>
      </c>
      <c r="C3681" s="935" t="s">
        <v>3556</v>
      </c>
      <c r="D3681" s="1257">
        <v>46243.750925925924</v>
      </c>
      <c r="E3681" s="1258">
        <v>72.45</v>
      </c>
      <c r="F3681" s="654">
        <v>4.4999999999999998E-2</v>
      </c>
      <c r="G3681" s="1259">
        <f t="shared" si="121"/>
        <v>75.863874345549746</v>
      </c>
      <c r="H3681" s="1259" t="s">
        <v>179</v>
      </c>
      <c r="I3681" s="1260" t="s">
        <v>392</v>
      </c>
      <c r="J3681" s="1259">
        <v>6.8</v>
      </c>
      <c r="K3681" s="1259">
        <v>439.99</v>
      </c>
      <c r="L3681" s="1257">
        <f>INT(base[[#This Row],[Data de liquidação]])</f>
        <v>46243</v>
      </c>
      <c r="M3681" s="1259">
        <f>base[[#This Row],[L/P Bruto]]-base[[#This Row],[L/P Líquido]]</f>
        <v>3.4138743455497433</v>
      </c>
      <c r="N3681" s="1259">
        <f>base[[#This Row],[L/P Líquido]]/base[[#This Row],[Stake/Responsabilidade]]</f>
        <v>0.16466283324621014</v>
      </c>
      <c r="O3681" s="1261">
        <f>IF(base[[#This Row],[L/P Líquido]]&gt;0,1,0)</f>
        <v>1</v>
      </c>
      <c r="P3681" s="1261"/>
      <c r="Q3681" s="1261" t="str">
        <f>LEFT(base[[#This Row],[Evento / Mercado]],FIND("vs",base[[#This Row],[Evento / Mercado]])-2)</f>
        <v>Palmeiras</v>
      </c>
      <c r="R3681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61" t="str">
        <f>LEFT(base[[#This Row],[Evento / Mercado]],FIND("/",base[[#This Row],[Evento / Mercado]])-2)</f>
        <v>Palmeiras vs SC Internacional</v>
      </c>
    </row>
    <row r="3682" spans="2:19" ht="15" hidden="1" customHeight="1" x14ac:dyDescent="0.25">
      <c r="B3682" s="1256" t="s">
        <v>4347</v>
      </c>
      <c r="C3682" s="935" t="s">
        <v>3556</v>
      </c>
      <c r="D3682" s="1257">
        <v>46243.751087962963</v>
      </c>
      <c r="E3682" s="1258">
        <v>-20</v>
      </c>
      <c r="F3682" s="654">
        <v>4.4999999999999998E-2</v>
      </c>
      <c r="G3682" s="1259">
        <f t="shared" si="121"/>
        <v>-20</v>
      </c>
      <c r="H3682" s="1232" t="s">
        <v>4313</v>
      </c>
      <c r="I3682" s="1217" t="s">
        <v>75</v>
      </c>
      <c r="J3682" s="1259">
        <v>1.35</v>
      </c>
      <c r="K3682" s="1259">
        <v>20</v>
      </c>
      <c r="L3682" s="1257">
        <f>INT(base[[#This Row],[Data de liquidação]])</f>
        <v>46243</v>
      </c>
      <c r="M3682" s="1259">
        <f>base[[#This Row],[L/P Bruto]]-base[[#This Row],[L/P Líquido]]</f>
        <v>0</v>
      </c>
      <c r="N3682" s="1259">
        <f>base[[#This Row],[L/P Líquido]]/base[[#This Row],[Stake/Responsabilidade]]</f>
        <v>-1</v>
      </c>
      <c r="O3682" s="1261">
        <f>IF(base[[#This Row],[L/P Líquido]]&gt;0,1,0)</f>
        <v>0</v>
      </c>
      <c r="P3682" s="1261"/>
      <c r="Q3682" s="1261" t="str">
        <f>LEFT(base[[#This Row],[Evento / Mercado]],FIND("vs",base[[#This Row],[Evento / Mercado]])-2)</f>
        <v>Esporte Clube Bahia</v>
      </c>
      <c r="R3682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61" t="str">
        <f>LEFT(base[[#This Row],[Evento / Mercado]],FIND("/",base[[#This Row],[Evento / Mercado]])-2)</f>
        <v>Esporte Clube Bahia vs Vasco da Gama</v>
      </c>
    </row>
    <row r="3683" spans="2:19" ht="15" hidden="1" customHeight="1" x14ac:dyDescent="0.25">
      <c r="B3683" s="1256" t="s">
        <v>4346</v>
      </c>
      <c r="C3683" s="935" t="s">
        <v>3556</v>
      </c>
      <c r="D3683" s="1257">
        <v>46243.793657407405</v>
      </c>
      <c r="E3683" s="1258">
        <v>12.55</v>
      </c>
      <c r="F3683" s="654">
        <v>4.4999999999999998E-2</v>
      </c>
      <c r="G3683" s="1259">
        <f t="shared" si="121"/>
        <v>13.141361256544505</v>
      </c>
      <c r="H3683" s="1259" t="s">
        <v>3334</v>
      </c>
      <c r="I3683" s="1260" t="s">
        <v>627</v>
      </c>
      <c r="J3683" s="1259">
        <v>36</v>
      </c>
      <c r="K3683" s="1259">
        <v>459.9</v>
      </c>
      <c r="L3683" s="1257">
        <f>INT(base[[#This Row],[Data de liquidação]])</f>
        <v>46243</v>
      </c>
      <c r="M3683" s="1259">
        <f>base[[#This Row],[L/P Bruto]]-base[[#This Row],[L/P Líquido]]</f>
        <v>0.59136125654450389</v>
      </c>
      <c r="N3683" s="1259">
        <f>base[[#This Row],[L/P Líquido]]/base[[#This Row],[Stake/Responsabilidade]]</f>
        <v>2.7288540987171126E-2</v>
      </c>
      <c r="O3683" s="1261">
        <f>IF(base[[#This Row],[L/P Líquido]]&gt;0,1,0)</f>
        <v>1</v>
      </c>
      <c r="P3683" s="1261"/>
      <c r="Q3683" s="1261" t="str">
        <f>LEFT(base[[#This Row],[Evento / Mercado]],FIND("vs",base[[#This Row],[Evento / Mercado]])-2)</f>
        <v>Breidablik</v>
      </c>
      <c r="R3683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61" t="str">
        <f>LEFT(base[[#This Row],[Evento / Mercado]],FIND("/",base[[#This Row],[Evento / Mercado]])-2)</f>
        <v>Breidablik vs Valur</v>
      </c>
    </row>
    <row r="3684" spans="2:19" ht="15" hidden="1" customHeight="1" x14ac:dyDescent="0.25">
      <c r="B3684" s="1256" t="s">
        <v>4345</v>
      </c>
      <c r="C3684" s="935" t="s">
        <v>3556</v>
      </c>
      <c r="D3684" s="1257">
        <v>46243.828067129631</v>
      </c>
      <c r="E3684" s="1258">
        <v>9.17</v>
      </c>
      <c r="F3684" s="654">
        <v>4.4999999999999998E-2</v>
      </c>
      <c r="G3684" s="1259">
        <f t="shared" si="121"/>
        <v>9.6020942408376975</v>
      </c>
      <c r="H3684" s="1232" t="s">
        <v>4313</v>
      </c>
      <c r="I3684" s="1217" t="s">
        <v>75</v>
      </c>
      <c r="J3684" s="1259">
        <v>1.48</v>
      </c>
      <c r="K3684" s="1259">
        <v>20</v>
      </c>
      <c r="L3684" s="1257">
        <f>INT(base[[#This Row],[Data de liquidação]])</f>
        <v>46243</v>
      </c>
      <c r="M3684" s="1259">
        <f>base[[#This Row],[L/P Bruto]]-base[[#This Row],[L/P Líquido]]</f>
        <v>0.43209424083769754</v>
      </c>
      <c r="N3684" s="1259">
        <f>base[[#This Row],[L/P Líquido]]/base[[#This Row],[Stake/Responsabilidade]]</f>
        <v>0.45850000000000002</v>
      </c>
      <c r="O3684" s="1261">
        <f>IF(base[[#This Row],[L/P Líquido]]&gt;0,1,0)</f>
        <v>1</v>
      </c>
      <c r="P3684" s="1261"/>
      <c r="Q3684" s="1261" t="str">
        <f>LEFT(base[[#This Row],[Evento / Mercado]],FIND("vs",base[[#This Row],[Evento / Mercado]])-2)</f>
        <v>Red Bull Bragantino</v>
      </c>
      <c r="R3684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61" t="str">
        <f>LEFT(base[[#This Row],[Evento / Mercado]],FIND("/",base[[#This Row],[Evento / Mercado]])-2)</f>
        <v>Red Bull Bragantino vs Corinthians</v>
      </c>
    </row>
    <row r="3685" spans="2:19" ht="15" hidden="1" customHeight="1" x14ac:dyDescent="0.25">
      <c r="B3685" s="1256" t="s">
        <v>4344</v>
      </c>
      <c r="C3685" s="935" t="s">
        <v>3556</v>
      </c>
      <c r="D3685" s="1257">
        <v>46243.851076388892</v>
      </c>
      <c r="E3685" s="1258">
        <v>-28.57</v>
      </c>
      <c r="F3685" s="654">
        <v>4.4999999999999998E-2</v>
      </c>
      <c r="G3685" s="1259">
        <f t="shared" si="121"/>
        <v>-28.57</v>
      </c>
      <c r="H3685" s="1259" t="s">
        <v>3868</v>
      </c>
      <c r="I3685" s="1260" t="s">
        <v>627</v>
      </c>
      <c r="J3685" s="1259">
        <v>22</v>
      </c>
      <c r="K3685" s="1259">
        <v>599.97</v>
      </c>
      <c r="L3685" s="1257">
        <f>INT(base[[#This Row],[Data de liquidação]])</f>
        <v>46243</v>
      </c>
      <c r="M3685" s="1259">
        <f>base[[#This Row],[L/P Bruto]]-base[[#This Row],[L/P Líquido]]</f>
        <v>0</v>
      </c>
      <c r="N3685" s="1259">
        <f>base[[#This Row],[L/P Líquido]]/base[[#This Row],[Stake/Responsabilidade]]</f>
        <v>-4.7619047619047616E-2</v>
      </c>
      <c r="O3685" s="1261">
        <f>IF(base[[#This Row],[L/P Líquido]]&gt;0,1,0)</f>
        <v>0</v>
      </c>
      <c r="P3685" s="1261"/>
      <c r="Q3685" s="1261" t="str">
        <f>LEFT(base[[#This Row],[Evento / Mercado]],FIND("vs",base[[#This Row],[Evento / Mercado]])-2)</f>
        <v>Club Nacional</v>
      </c>
      <c r="R3685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61" t="str">
        <f>LEFT(base[[#This Row],[Evento / Mercado]],FIND("/",base[[#This Row],[Evento / Mercado]])-2)</f>
        <v>Club Nacional vs CA Boston River</v>
      </c>
    </row>
    <row r="3686" spans="2:19" ht="15" hidden="1" customHeight="1" x14ac:dyDescent="0.25">
      <c r="B3686" s="1256" t="s">
        <v>4343</v>
      </c>
      <c r="C3686" s="935" t="s">
        <v>3556</v>
      </c>
      <c r="D3686" s="1257">
        <v>46243.853009259263</v>
      </c>
      <c r="E3686" s="1258">
        <v>-249.99</v>
      </c>
      <c r="F3686" s="654">
        <v>4.4999999999999998E-2</v>
      </c>
      <c r="G3686" s="1259">
        <f t="shared" si="121"/>
        <v>-249.99</v>
      </c>
      <c r="H3686" s="1259" t="s">
        <v>3330</v>
      </c>
      <c r="I3686" s="1260" t="s">
        <v>4367</v>
      </c>
      <c r="J3686" s="1259">
        <f>(3.8+1.42)/2</f>
        <v>2.61</v>
      </c>
      <c r="K3686" s="1259">
        <v>249.99</v>
      </c>
      <c r="L3686" s="1257">
        <f>INT(base[[#This Row],[Data de liquidação]])</f>
        <v>46243</v>
      </c>
      <c r="M3686" s="1259">
        <f>base[[#This Row],[L/P Bruto]]-base[[#This Row],[L/P Líquido]]</f>
        <v>0</v>
      </c>
      <c r="N3686" s="1259">
        <f>base[[#This Row],[L/P Líquido]]/base[[#This Row],[Stake/Responsabilidade]]</f>
        <v>-1</v>
      </c>
      <c r="O3686" s="1261">
        <f>IF(base[[#This Row],[L/P Líquido]]&gt;0,1,0)</f>
        <v>0</v>
      </c>
      <c r="P3686" s="1261"/>
      <c r="Q3686" s="1261" t="str">
        <f>LEFT(base[[#This Row],[Evento / Mercado]],FIND("vs",base[[#This Row],[Evento / Mercado]])-2)</f>
        <v>Red Bull Bragantino</v>
      </c>
      <c r="R3686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61" t="str">
        <f>LEFT(base[[#This Row],[Evento / Mercado]],FIND("/",base[[#This Row],[Evento / Mercado]])-2)</f>
        <v>Red Bull Bragantino vs Corinthians</v>
      </c>
    </row>
    <row r="3687" spans="2:19" ht="15" hidden="1" customHeight="1" x14ac:dyDescent="0.25">
      <c r="B3687" s="1256" t="s">
        <v>4342</v>
      </c>
      <c r="C3687" s="935" t="s">
        <v>3556</v>
      </c>
      <c r="D3687" s="1257">
        <v>46243.891793981478</v>
      </c>
      <c r="E3687" s="1258">
        <v>5.45</v>
      </c>
      <c r="F3687" s="654">
        <v>4.4999999999999998E-2</v>
      </c>
      <c r="G3687" s="1259">
        <f t="shared" si="121"/>
        <v>5.7068062827225132</v>
      </c>
      <c r="H3687" s="1259" t="s">
        <v>1666</v>
      </c>
      <c r="I3687" s="1260" t="s">
        <v>1759</v>
      </c>
      <c r="J3687" s="1259">
        <v>23</v>
      </c>
      <c r="K3687" s="1259">
        <v>125.62</v>
      </c>
      <c r="L3687" s="1257">
        <f>INT(base[[#This Row],[Data de liquidação]])</f>
        <v>46243</v>
      </c>
      <c r="M3687" s="1259">
        <f>base[[#This Row],[L/P Bruto]]-base[[#This Row],[L/P Líquido]]</f>
        <v>0.25680628272251305</v>
      </c>
      <c r="N3687" s="1259">
        <f>base[[#This Row],[L/P Líquido]]/base[[#This Row],[Stake/Responsabilidade]]</f>
        <v>4.3384811335774556E-2</v>
      </c>
      <c r="O3687" s="1261">
        <f>IF(base[[#This Row],[L/P Líquido]]&gt;0,1,0)</f>
        <v>1</v>
      </c>
      <c r="P3687" s="1261"/>
      <c r="Q3687" s="1261" t="str">
        <f>LEFT(base[[#This Row],[Evento / Mercado]],FIND("vs",base[[#This Row],[Evento / Mercado]])-2)</f>
        <v>Metropolitanos FC</v>
      </c>
      <c r="R3687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61" t="str">
        <f>LEFT(base[[#This Row],[Evento / Mercado]],FIND("/",base[[#This Row],[Evento / Mercado]])-2)</f>
        <v>Metropolitanos FC vs Universidad Central de Venezuela FC</v>
      </c>
    </row>
    <row r="3688" spans="2:19" ht="15" hidden="1" customHeight="1" x14ac:dyDescent="0.25">
      <c r="B3688" s="1256" t="s">
        <v>4341</v>
      </c>
      <c r="C3688" s="935" t="s">
        <v>3556</v>
      </c>
      <c r="D3688" s="1257">
        <v>46243.892094907409</v>
      </c>
      <c r="E3688" s="1258">
        <v>38.36</v>
      </c>
      <c r="F3688" s="654">
        <v>4.4999999999999998E-2</v>
      </c>
      <c r="G3688" s="1259">
        <f t="shared" si="121"/>
        <v>40.167539267015705</v>
      </c>
      <c r="H3688" s="1259" t="s">
        <v>179</v>
      </c>
      <c r="I3688" s="1260" t="s">
        <v>392</v>
      </c>
      <c r="J3688" s="1259">
        <f>(15*490+15.5*74.97)/base[[#This Row],[Stake/Responsabilidade]]</f>
        <v>15.066348655680832</v>
      </c>
      <c r="K3688" s="1259">
        <f>490+74.97</f>
        <v>564.97</v>
      </c>
      <c r="L3688" s="1257">
        <f>INT(base[[#This Row],[Data de liquidação]])</f>
        <v>46243</v>
      </c>
      <c r="M3688" s="1259">
        <f>base[[#This Row],[L/P Bruto]]-base[[#This Row],[L/P Líquido]]</f>
        <v>1.8075392670157058</v>
      </c>
      <c r="N3688" s="1259">
        <f>base[[#This Row],[L/P Líquido]]/base[[#This Row],[Stake/Responsabilidade]]</f>
        <v>6.7897410481972495E-2</v>
      </c>
      <c r="O3688" s="1261">
        <f>IF(base[[#This Row],[L/P Líquido]]&gt;0,1,0)</f>
        <v>1</v>
      </c>
      <c r="P3688" s="1261"/>
      <c r="Q3688" s="1261" t="str">
        <f>LEFT(base[[#This Row],[Evento / Mercado]],FIND("vs",base[[#This Row],[Evento / Mercado]])-2)</f>
        <v>Flamengo</v>
      </c>
      <c r="R3688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61" t="str">
        <f>LEFT(base[[#This Row],[Evento / Mercado]],FIND("/",base[[#This Row],[Evento / Mercado]])-2)</f>
        <v>Flamengo vs EC Vitória</v>
      </c>
    </row>
    <row r="3689" spans="2:19" ht="15" hidden="1" customHeight="1" x14ac:dyDescent="0.25">
      <c r="B3689" s="1256" t="s">
        <v>4340</v>
      </c>
      <c r="C3689" s="935" t="s">
        <v>3556</v>
      </c>
      <c r="D3689" s="1257">
        <v>46243.943078703705</v>
      </c>
      <c r="E3689" s="1258">
        <v>4.78</v>
      </c>
      <c r="F3689" s="654">
        <v>4.4999999999999998E-2</v>
      </c>
      <c r="G3689" s="1259">
        <f t="shared" si="121"/>
        <v>5.005235602094241</v>
      </c>
      <c r="H3689" s="1232" t="s">
        <v>4313</v>
      </c>
      <c r="I3689" s="1260" t="s">
        <v>3629</v>
      </c>
      <c r="J3689" s="1259">
        <v>1.25</v>
      </c>
      <c r="K3689" s="1259">
        <v>20</v>
      </c>
      <c r="L3689" s="1257">
        <f>INT(base[[#This Row],[Data de liquidação]])</f>
        <v>46243</v>
      </c>
      <c r="M3689" s="1259">
        <f>base[[#This Row],[L/P Bruto]]-base[[#This Row],[L/P Líquido]]</f>
        <v>0.22523560209424076</v>
      </c>
      <c r="N3689" s="1259">
        <f>base[[#This Row],[L/P Líquido]]/base[[#This Row],[Stake/Responsabilidade]]</f>
        <v>0.23900000000000002</v>
      </c>
      <c r="O3689" s="1261">
        <f>IF(base[[#This Row],[L/P Líquido]]&gt;0,1,0)</f>
        <v>1</v>
      </c>
      <c r="P3689" s="1261"/>
      <c r="Q3689" s="1261" t="str">
        <f>LEFT(base[[#This Row],[Evento / Mercado]],FIND("vs",base[[#This Row],[Evento / Mercado]])-2)</f>
        <v>Universidad de Chile</v>
      </c>
      <c r="R3689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61" t="str">
        <f>LEFT(base[[#This Row],[Evento / Mercado]],FIND("/",base[[#This Row],[Evento / Mercado]])-2)</f>
        <v>Universidad de Chile vs Palestino</v>
      </c>
    </row>
    <row r="3690" spans="2:19" ht="15" hidden="1" customHeight="1" x14ac:dyDescent="0.25">
      <c r="B3690" s="1256" t="s">
        <v>4339</v>
      </c>
      <c r="C3690" s="935" t="s">
        <v>3556</v>
      </c>
      <c r="D3690" s="1257">
        <v>46243.957638888889</v>
      </c>
      <c r="E3690" s="1258">
        <v>-20</v>
      </c>
      <c r="F3690" s="654">
        <v>4.4999999999999998E-2</v>
      </c>
      <c r="G3690" s="1259">
        <f t="shared" si="121"/>
        <v>-20</v>
      </c>
      <c r="H3690" s="1259" t="s">
        <v>1666</v>
      </c>
      <c r="I3690" s="1260" t="s">
        <v>2301</v>
      </c>
      <c r="J3690" s="1259">
        <v>1.52</v>
      </c>
      <c r="K3690" s="1259">
        <v>20</v>
      </c>
      <c r="L3690" s="1257">
        <f>INT(base[[#This Row],[Data de liquidação]])</f>
        <v>46243</v>
      </c>
      <c r="M3690" s="1259">
        <f>base[[#This Row],[L/P Bruto]]-base[[#This Row],[L/P Líquido]]</f>
        <v>0</v>
      </c>
      <c r="N3690" s="1259">
        <f>base[[#This Row],[L/P Líquido]]/base[[#This Row],[Stake/Responsabilidade]]</f>
        <v>-1</v>
      </c>
      <c r="O3690" s="1261">
        <f>IF(base[[#This Row],[L/P Líquido]]&gt;0,1,0)</f>
        <v>0</v>
      </c>
      <c r="P3690" s="1261"/>
      <c r="Q3690" s="1261" t="str">
        <f>LEFT(base[[#This Row],[Evento / Mercado]],FIND("vs",base[[#This Row],[Evento / Mercado]])-2)</f>
        <v>Guayaquil City FC</v>
      </c>
      <c r="R3690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61" t="str">
        <f>LEFT(base[[#This Row],[Evento / Mercado]],FIND("/",base[[#This Row],[Evento / Mercado]])-2)</f>
        <v>Guayaquil City FC vs Emelec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1"/>
  <sheetViews>
    <sheetView showGridLines="0" zoomScale="80" zoomScaleNormal="80" workbookViewId="0">
      <selection activeCell="E3" sqref="E3:F31"/>
    </sheetView>
  </sheetViews>
  <sheetFormatPr defaultRowHeight="13.2" x14ac:dyDescent="0.25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 x14ac:dyDescent="0.3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 x14ac:dyDescent="0.3">
      <c r="B3" s="1001" t="s">
        <v>204</v>
      </c>
      <c r="C3" s="1002" t="s">
        <v>4366</v>
      </c>
      <c r="D3" s="1003">
        <v>46243.375</v>
      </c>
      <c r="E3" s="1003">
        <v>46243.435914351852</v>
      </c>
      <c r="F3" s="1004">
        <v>0.86</v>
      </c>
      <c r="G3" s="934" t="str">
        <f>SUBSTITUTE(E3,",","")</f>
        <v>462434359143519</v>
      </c>
    </row>
    <row r="4" spans="2:7" ht="13.8" thickBot="1" x14ac:dyDescent="0.3">
      <c r="B4" s="1001" t="s">
        <v>204</v>
      </c>
      <c r="C4" s="1002" t="s">
        <v>4365</v>
      </c>
      <c r="D4" s="1003">
        <v>46243.375</v>
      </c>
      <c r="E4" s="1003">
        <v>46243.443298611113</v>
      </c>
      <c r="F4" s="1004">
        <v>6.69</v>
      </c>
      <c r="G4" s="934" t="str">
        <f>SUBSTITUTE(E4,",","")</f>
        <v>462434432986111</v>
      </c>
    </row>
    <row r="5" spans="2:7" ht="13.8" thickBot="1" x14ac:dyDescent="0.3">
      <c r="B5" s="1001" t="s">
        <v>204</v>
      </c>
      <c r="C5" s="1002" t="s">
        <v>4364</v>
      </c>
      <c r="D5" s="1003">
        <v>46243.375</v>
      </c>
      <c r="E5" s="1003">
        <v>46243.452037037037</v>
      </c>
      <c r="F5" s="1004">
        <v>10.53</v>
      </c>
      <c r="G5" s="934" t="str">
        <f>SUBSTITUTE(E5,",","")</f>
        <v>46243452037037</v>
      </c>
    </row>
    <row r="6" spans="2:7" ht="13.8" thickBot="1" x14ac:dyDescent="0.3">
      <c r="B6" s="1001" t="s">
        <v>204</v>
      </c>
      <c r="C6" s="1002" t="s">
        <v>4363</v>
      </c>
      <c r="D6" s="1003">
        <v>46243.375</v>
      </c>
      <c r="E6" s="1003">
        <v>46243.453449074077</v>
      </c>
      <c r="F6" s="1225">
        <v>-70.64</v>
      </c>
      <c r="G6" s="934" t="str">
        <f>SUBSTITUTE(E6,",","")</f>
        <v>462434534490741</v>
      </c>
    </row>
    <row r="7" spans="2:7" ht="13.8" thickBot="1" x14ac:dyDescent="0.3">
      <c r="B7" s="1001" t="s">
        <v>204</v>
      </c>
      <c r="C7" s="1002" t="s">
        <v>4362</v>
      </c>
      <c r="D7" s="1003">
        <v>46243.396527777775</v>
      </c>
      <c r="E7" s="1003">
        <v>46243.473298611112</v>
      </c>
      <c r="F7" s="1004">
        <v>4.97</v>
      </c>
      <c r="G7" s="934" t="str">
        <f>SUBSTITUTE(E7,",","")</f>
        <v>462434732986111</v>
      </c>
    </row>
    <row r="8" spans="2:7" ht="13.8" thickBot="1" x14ac:dyDescent="0.3">
      <c r="B8" s="1001" t="s">
        <v>204</v>
      </c>
      <c r="C8" s="1002" t="s">
        <v>4361</v>
      </c>
      <c r="D8" s="1003">
        <v>46243.458333333336</v>
      </c>
      <c r="E8" s="1003">
        <v>46243.479189814818</v>
      </c>
      <c r="F8" s="1004">
        <v>112.13</v>
      </c>
      <c r="G8" s="934" t="str">
        <f>SUBSTITUTE(E8,",","")</f>
        <v>462434791898148</v>
      </c>
    </row>
    <row r="9" spans="2:7" ht="13.8" thickBot="1" x14ac:dyDescent="0.3">
      <c r="B9" s="1001" t="s">
        <v>204</v>
      </c>
      <c r="C9" s="1002" t="s">
        <v>4360</v>
      </c>
      <c r="D9" s="1003">
        <v>46243.416666666664</v>
      </c>
      <c r="E9" s="1003">
        <v>46243.493993055556</v>
      </c>
      <c r="F9" s="1004">
        <v>70.98</v>
      </c>
      <c r="G9" s="934" t="str">
        <f>SUBSTITUTE(E9,",","")</f>
        <v>462434939930556</v>
      </c>
    </row>
    <row r="10" spans="2:7" ht="13.8" thickBot="1" x14ac:dyDescent="0.3">
      <c r="B10" s="1001" t="s">
        <v>204</v>
      </c>
      <c r="C10" s="1002" t="s">
        <v>4359</v>
      </c>
      <c r="D10" s="1003">
        <v>46243.416666666664</v>
      </c>
      <c r="E10" s="1003">
        <v>46243.494849537034</v>
      </c>
      <c r="F10" s="1225">
        <v>-450.01</v>
      </c>
      <c r="G10" s="934" t="str">
        <f>SUBSTITUTE(E10,",","")</f>
        <v>46243494849537</v>
      </c>
    </row>
    <row r="11" spans="2:7" ht="13.8" thickBot="1" x14ac:dyDescent="0.3">
      <c r="B11" s="1001" t="s">
        <v>204</v>
      </c>
      <c r="C11" s="1002" t="s">
        <v>4358</v>
      </c>
      <c r="D11" s="1003">
        <v>46243.416666666664</v>
      </c>
      <c r="E11" s="1003">
        <v>46243.495069444441</v>
      </c>
      <c r="F11" s="1225">
        <v>-450</v>
      </c>
      <c r="G11" s="934" t="str">
        <f>SUBSTITUTE(E11,",","")</f>
        <v>462434950694444</v>
      </c>
    </row>
    <row r="12" spans="2:7" ht="13.8" thickBot="1" x14ac:dyDescent="0.3">
      <c r="B12" s="1251" t="s">
        <v>204</v>
      </c>
      <c r="C12" s="1252" t="s">
        <v>4358</v>
      </c>
      <c r="D12" s="1253">
        <v>46243.416666666664</v>
      </c>
      <c r="E12" s="1253">
        <v>46243.495069444441</v>
      </c>
      <c r="F12" s="1254">
        <v>-250</v>
      </c>
      <c r="G12" s="1255" t="str">
        <f>SUBSTITUTE(E12,",","")</f>
        <v>462434950694444</v>
      </c>
    </row>
    <row r="13" spans="2:7" ht="13.8" thickBot="1" x14ac:dyDescent="0.3">
      <c r="B13" s="1001" t="s">
        <v>204</v>
      </c>
      <c r="C13" s="1002" t="s">
        <v>4357</v>
      </c>
      <c r="D13" s="1003">
        <v>46243.5</v>
      </c>
      <c r="E13" s="1003">
        <v>46243.577696759261</v>
      </c>
      <c r="F13" s="1004">
        <v>7.12</v>
      </c>
      <c r="G13" s="934" t="str">
        <f>SUBSTITUTE(E13,",","")</f>
        <v>462435776967593</v>
      </c>
    </row>
    <row r="14" spans="2:7" ht="13.8" thickBot="1" x14ac:dyDescent="0.3">
      <c r="B14" s="1001" t="s">
        <v>204</v>
      </c>
      <c r="C14" s="1002" t="s">
        <v>4356</v>
      </c>
      <c r="D14" s="1003">
        <v>46243.5</v>
      </c>
      <c r="E14" s="1003">
        <v>46243.579097222224</v>
      </c>
      <c r="F14" s="1004">
        <v>46.58</v>
      </c>
      <c r="G14" s="934" t="str">
        <f>SUBSTITUTE(E14,",","")</f>
        <v>462435790972222</v>
      </c>
    </row>
    <row r="15" spans="2:7" ht="13.8" thickBot="1" x14ac:dyDescent="0.3">
      <c r="B15" s="1001" t="s">
        <v>204</v>
      </c>
      <c r="C15" s="1002" t="s">
        <v>4355</v>
      </c>
      <c r="D15" s="1003">
        <v>46243.5</v>
      </c>
      <c r="E15" s="1003">
        <v>46243.58</v>
      </c>
      <c r="F15" s="1004">
        <v>80.84</v>
      </c>
      <c r="G15" s="934" t="str">
        <f>SUBSTITUTE(E15,",","")</f>
        <v>4624358</v>
      </c>
    </row>
    <row r="16" spans="2:7" ht="13.8" thickBot="1" x14ac:dyDescent="0.3">
      <c r="B16" s="1001" t="s">
        <v>204</v>
      </c>
      <c r="C16" s="1002" t="s">
        <v>4354</v>
      </c>
      <c r="D16" s="1003">
        <v>46243.520833333336</v>
      </c>
      <c r="E16" s="1003">
        <v>46243.600393518522</v>
      </c>
      <c r="F16" s="1004">
        <v>6.37</v>
      </c>
      <c r="G16" s="934" t="str">
        <f>SUBSTITUTE(E16,",","")</f>
        <v>462436003935185</v>
      </c>
    </row>
    <row r="17" spans="2:7" ht="13.8" thickBot="1" x14ac:dyDescent="0.3">
      <c r="B17" s="1001" t="s">
        <v>204</v>
      </c>
      <c r="C17" s="1002" t="s">
        <v>4353</v>
      </c>
      <c r="D17" s="1003">
        <v>46243.541666666664</v>
      </c>
      <c r="E17" s="1003">
        <v>46243.618726851855</v>
      </c>
      <c r="F17" s="1225">
        <v>-20</v>
      </c>
      <c r="G17" s="934" t="str">
        <f>SUBSTITUTE(E17,",","")</f>
        <v>462436187268519</v>
      </c>
    </row>
    <row r="18" spans="2:7" ht="13.8" thickBot="1" x14ac:dyDescent="0.3">
      <c r="B18" s="1001" t="s">
        <v>204</v>
      </c>
      <c r="C18" s="1002" t="s">
        <v>4352</v>
      </c>
      <c r="D18" s="1003">
        <v>46243.626388888886</v>
      </c>
      <c r="E18" s="1003">
        <v>46243.704791666663</v>
      </c>
      <c r="F18" s="1004">
        <v>8.3800000000000008</v>
      </c>
      <c r="G18" s="934" t="str">
        <f>SUBSTITUTE(E18,",","")</f>
        <v>462437047916667</v>
      </c>
    </row>
    <row r="19" spans="2:7" ht="13.8" thickBot="1" x14ac:dyDescent="0.3">
      <c r="B19" s="1001" t="s">
        <v>204</v>
      </c>
      <c r="C19" s="1002" t="s">
        <v>4351</v>
      </c>
      <c r="D19" s="1003">
        <v>46243.625</v>
      </c>
      <c r="E19" s="1003">
        <v>46243.704907407409</v>
      </c>
      <c r="F19" s="1004">
        <v>47.56</v>
      </c>
      <c r="G19" s="934" t="str">
        <f>SUBSTITUTE(E19,",","")</f>
        <v>462437049074074</v>
      </c>
    </row>
    <row r="20" spans="2:7" ht="13.8" thickBot="1" x14ac:dyDescent="0.3">
      <c r="B20" s="1001" t="s">
        <v>204</v>
      </c>
      <c r="C20" s="1002" t="s">
        <v>4350</v>
      </c>
      <c r="D20" s="1003">
        <v>46243.665972222225</v>
      </c>
      <c r="E20" s="1003">
        <v>46243.719884259262</v>
      </c>
      <c r="F20" s="1004">
        <v>7.93</v>
      </c>
      <c r="G20" s="934" t="str">
        <f>SUBSTITUTE(E20,",","")</f>
        <v>462437198842593</v>
      </c>
    </row>
    <row r="21" spans="2:7" ht="13.8" thickBot="1" x14ac:dyDescent="0.3">
      <c r="B21" s="1001" t="s">
        <v>204</v>
      </c>
      <c r="C21" s="1002" t="s">
        <v>4349</v>
      </c>
      <c r="D21" s="1003">
        <v>46243.666666666664</v>
      </c>
      <c r="E21" s="1003">
        <v>46243.750810185185</v>
      </c>
      <c r="F21" s="1225">
        <v>-20</v>
      </c>
      <c r="G21" s="934" t="str">
        <f>SUBSTITUTE(E21,",","")</f>
        <v>462437508101852</v>
      </c>
    </row>
    <row r="22" spans="2:7" ht="13.8" thickBot="1" x14ac:dyDescent="0.3">
      <c r="B22" s="1001" t="s">
        <v>204</v>
      </c>
      <c r="C22" s="1002" t="s">
        <v>4348</v>
      </c>
      <c r="D22" s="1003">
        <v>46243.666666666664</v>
      </c>
      <c r="E22" s="1003">
        <v>46243.750925925924</v>
      </c>
      <c r="F22" s="1004">
        <v>72.45</v>
      </c>
      <c r="G22" s="934" t="str">
        <f>SUBSTITUTE(E22,",","")</f>
        <v>462437509259259</v>
      </c>
    </row>
    <row r="23" spans="2:7" ht="13.8" thickBot="1" x14ac:dyDescent="0.3">
      <c r="B23" s="1001" t="s">
        <v>204</v>
      </c>
      <c r="C23" s="1002" t="s">
        <v>4347</v>
      </c>
      <c r="D23" s="1003">
        <v>46243.666666666664</v>
      </c>
      <c r="E23" s="1003">
        <v>46243.751087962963</v>
      </c>
      <c r="F23" s="1225">
        <v>-20</v>
      </c>
      <c r="G23" s="934" t="str">
        <f>SUBSTITUTE(E23,",","")</f>
        <v>46243751087963</v>
      </c>
    </row>
    <row r="24" spans="2:7" ht="13.8" thickBot="1" x14ac:dyDescent="0.3">
      <c r="B24" s="1001" t="s">
        <v>204</v>
      </c>
      <c r="C24" s="1002" t="s">
        <v>4346</v>
      </c>
      <c r="D24" s="1003">
        <v>46243.71875</v>
      </c>
      <c r="E24" s="1003">
        <v>46243.793657407405</v>
      </c>
      <c r="F24" s="1004">
        <v>12.55</v>
      </c>
      <c r="G24" s="934" t="str">
        <f>SUBSTITUTE(E24,",","")</f>
        <v>462437936574074</v>
      </c>
    </row>
    <row r="25" spans="2:7" ht="13.8" thickBot="1" x14ac:dyDescent="0.3">
      <c r="B25" s="1001" t="s">
        <v>204</v>
      </c>
      <c r="C25" s="1002" t="s">
        <v>4345</v>
      </c>
      <c r="D25" s="1003">
        <v>46243.772222222222</v>
      </c>
      <c r="E25" s="1003">
        <v>46243.828067129631</v>
      </c>
      <c r="F25" s="1004">
        <v>9.17</v>
      </c>
      <c r="G25" s="934" t="str">
        <f>SUBSTITUTE(E25,",","")</f>
        <v>462438280671296</v>
      </c>
    </row>
    <row r="26" spans="2:7" ht="13.8" thickBot="1" x14ac:dyDescent="0.3">
      <c r="B26" s="1001" t="s">
        <v>204</v>
      </c>
      <c r="C26" s="1002" t="s">
        <v>4344</v>
      </c>
      <c r="D26" s="1003">
        <v>46243.770833333336</v>
      </c>
      <c r="E26" s="1003">
        <v>46243.851076388892</v>
      </c>
      <c r="F26" s="1225">
        <v>-28.57</v>
      </c>
      <c r="G26" s="934" t="str">
        <f>SUBSTITUTE(E26,",","")</f>
        <v>462438510763889</v>
      </c>
    </row>
    <row r="27" spans="2:7" ht="13.8" thickBot="1" x14ac:dyDescent="0.3">
      <c r="B27" s="1001" t="s">
        <v>204</v>
      </c>
      <c r="C27" s="1002" t="s">
        <v>4343</v>
      </c>
      <c r="D27" s="1003">
        <v>46243.772222222222</v>
      </c>
      <c r="E27" s="1003">
        <v>46243.853009259263</v>
      </c>
      <c r="F27" s="1225">
        <v>-249.99</v>
      </c>
      <c r="G27" s="934" t="str">
        <f>SUBSTITUTE(E27,",","")</f>
        <v>462438530092593</v>
      </c>
    </row>
    <row r="28" spans="2:7" ht="13.8" thickBot="1" x14ac:dyDescent="0.3">
      <c r="B28" s="1001" t="s">
        <v>204</v>
      </c>
      <c r="C28" s="1002" t="s">
        <v>4342</v>
      </c>
      <c r="D28" s="1003">
        <v>46243.8125</v>
      </c>
      <c r="E28" s="1003">
        <v>46243.891793981478</v>
      </c>
      <c r="F28" s="1004">
        <v>5.45</v>
      </c>
      <c r="G28" s="934" t="str">
        <f>SUBSTITUTE(E28,",","")</f>
        <v>462438917939815</v>
      </c>
    </row>
    <row r="29" spans="2:7" ht="13.8" thickBot="1" x14ac:dyDescent="0.3">
      <c r="B29" s="1001" t="s">
        <v>204</v>
      </c>
      <c r="C29" s="1002" t="s">
        <v>4341</v>
      </c>
      <c r="D29" s="1003">
        <v>46243.8125</v>
      </c>
      <c r="E29" s="1003">
        <v>46243.892094907409</v>
      </c>
      <c r="F29" s="1004">
        <v>38.36</v>
      </c>
      <c r="G29" s="934" t="str">
        <f>SUBSTITUTE(E29,",","")</f>
        <v>462438920949074</v>
      </c>
    </row>
    <row r="30" spans="2:7" ht="13.8" thickBot="1" x14ac:dyDescent="0.3">
      <c r="B30" s="1001" t="s">
        <v>204</v>
      </c>
      <c r="C30" s="1002" t="s">
        <v>4340</v>
      </c>
      <c r="D30" s="1003">
        <v>46243.875</v>
      </c>
      <c r="E30" s="1003">
        <v>46243.943078703705</v>
      </c>
      <c r="F30" s="1004">
        <v>4.78</v>
      </c>
      <c r="G30" s="934" t="str">
        <f>SUBSTITUTE(E30,",","")</f>
        <v>462439430787037</v>
      </c>
    </row>
    <row r="31" spans="2:7" ht="13.8" thickBot="1" x14ac:dyDescent="0.3">
      <c r="B31" s="1001" t="s">
        <v>204</v>
      </c>
      <c r="C31" s="1002" t="s">
        <v>4339</v>
      </c>
      <c r="D31" s="1003">
        <v>46243.875</v>
      </c>
      <c r="E31" s="1003">
        <v>46243.957638888889</v>
      </c>
      <c r="F31" s="1225">
        <v>-20</v>
      </c>
      <c r="G31" s="934" t="str">
        <f>SUBSTITUTE(E31,",","")</f>
        <v>462439576388889</v>
      </c>
    </row>
  </sheetData>
  <autoFilter ref="B2:G2"/>
  <sortState ref="B3:G31">
    <sortCondition ref="E3:E3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 x14ac:dyDescent="0.25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 x14ac:dyDescent="0.25">
      <c r="B2" s="1091" t="s">
        <v>3418</v>
      </c>
      <c r="C2" s="1093">
        <v>6200</v>
      </c>
      <c r="D2" s="1091"/>
      <c r="F2" s="1093"/>
    </row>
    <row r="3" spans="2:21" ht="15" customHeight="1" x14ac:dyDescent="0.25">
      <c r="B3" s="1091" t="s">
        <v>3930</v>
      </c>
      <c r="C3" s="1092">
        <v>0.2</v>
      </c>
      <c r="D3" s="1091"/>
      <c r="F3" s="1093"/>
    </row>
    <row r="4" spans="2:21" ht="15" customHeight="1" x14ac:dyDescent="0.25">
      <c r="B4" s="1091" t="s">
        <v>3467</v>
      </c>
      <c r="C4" s="1097">
        <f>C2*C3</f>
        <v>1240</v>
      </c>
      <c r="D4" s="1091"/>
      <c r="F4" s="1093"/>
    </row>
    <row r="6" spans="2:21" ht="30" customHeight="1" x14ac:dyDescent="0.25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 x14ac:dyDescent="0.25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 x14ac:dyDescent="0.25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 x14ac:dyDescent="0.25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 x14ac:dyDescent="0.25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 x14ac:dyDescent="0.25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 x14ac:dyDescent="0.25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 x14ac:dyDescent="0.25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 x14ac:dyDescent="0.25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 x14ac:dyDescent="0.25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 x14ac:dyDescent="0.25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 x14ac:dyDescent="0.25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 x14ac:dyDescent="0.25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 x14ac:dyDescent="0.25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 x14ac:dyDescent="0.25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 x14ac:dyDescent="0.25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 x14ac:dyDescent="0.25"/>
    <row r="23" spans="2:21" ht="15" customHeight="1" x14ac:dyDescent="0.25">
      <c r="C23" s="1156"/>
      <c r="U23" s="1093">
        <f>SUMIF(C7:C21,"x",U7:U21)</f>
        <v>2510.9999999999995</v>
      </c>
    </row>
    <row r="24" spans="2:21" ht="15" customHeight="1" x14ac:dyDescent="0.25">
      <c r="U24" s="1092">
        <f>U23/C2</f>
        <v>0.40499999999999992</v>
      </c>
    </row>
    <row r="25" spans="2:21" ht="15" customHeight="1" x14ac:dyDescent="0.25">
      <c r="B25" s="1108"/>
      <c r="C25" s="1108"/>
      <c r="E25" s="1122"/>
    </row>
    <row r="26" spans="2:21" ht="15" customHeight="1" x14ac:dyDescent="0.25">
      <c r="B26" s="1108"/>
      <c r="C26" s="1108"/>
      <c r="E26" s="1108"/>
    </row>
    <row r="27" spans="2:21" ht="15" customHeight="1" x14ac:dyDescent="0.25">
      <c r="B27" s="1108"/>
      <c r="C27" s="1108"/>
    </row>
    <row r="28" spans="2:21" ht="15" customHeight="1" x14ac:dyDescent="0.25">
      <c r="B28" s="1108"/>
      <c r="C28" s="1108"/>
    </row>
    <row r="29" spans="2:21" ht="15" customHeight="1" x14ac:dyDescent="0.25">
      <c r="B29" s="1108"/>
      <c r="C29" s="1108"/>
    </row>
    <row r="30" spans="2:21" ht="15" customHeight="1" x14ac:dyDescent="0.25">
      <c r="B30" s="1108"/>
      <c r="C30" s="1108"/>
    </row>
    <row r="31" spans="2:21" ht="15" customHeight="1" x14ac:dyDescent="0.25">
      <c r="B31" s="1108"/>
      <c r="C31" s="1108"/>
    </row>
    <row r="32" spans="2:21" ht="15" customHeight="1" x14ac:dyDescent="0.25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 x14ac:dyDescent="0.25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 x14ac:dyDescent="0.25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 x14ac:dyDescent="0.25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 x14ac:dyDescent="0.25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 x14ac:dyDescent="0.25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 x14ac:dyDescent="0.25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 x14ac:dyDescent="0.25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 x14ac:dyDescent="0.25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 x14ac:dyDescent="0.25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 x14ac:dyDescent="0.25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 x14ac:dyDescent="0.25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 x14ac:dyDescent="0.25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 x14ac:dyDescent="0.25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 x14ac:dyDescent="0.25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 x14ac:dyDescent="0.25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 x14ac:dyDescent="0.25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 x14ac:dyDescent="0.25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 x14ac:dyDescent="0.25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 x14ac:dyDescent="0.25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 x14ac:dyDescent="0.25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 x14ac:dyDescent="0.25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 x14ac:dyDescent="0.25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 x14ac:dyDescent="0.25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 x14ac:dyDescent="0.25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 x14ac:dyDescent="0.25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 x14ac:dyDescent="0.25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 x14ac:dyDescent="0.25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 x14ac:dyDescent="0.25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 x14ac:dyDescent="0.25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 x14ac:dyDescent="0.25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 x14ac:dyDescent="0.25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 x14ac:dyDescent="0.25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 x14ac:dyDescent="0.25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 x14ac:dyDescent="0.25">
      <c r="B2" s="1270" t="s">
        <v>266</v>
      </c>
      <c r="C2" s="1260" t="s">
        <v>386</v>
      </c>
      <c r="E2" s="1270" t="s">
        <v>266</v>
      </c>
      <c r="F2" s="1260" t="s">
        <v>386</v>
      </c>
      <c r="G2" s="1260" t="s">
        <v>4001</v>
      </c>
      <c r="H2" s="1260" t="s">
        <v>3998</v>
      </c>
      <c r="J2" s="1270" t="s">
        <v>266</v>
      </c>
      <c r="K2" s="1260" t="s">
        <v>386</v>
      </c>
      <c r="L2" s="1260" t="s">
        <v>3998</v>
      </c>
      <c r="N2" s="1270" t="s">
        <v>266</v>
      </c>
      <c r="O2" s="1260" t="s">
        <v>386</v>
      </c>
      <c r="P2" s="1260" t="s">
        <v>3998</v>
      </c>
      <c r="R2" s="1270" t="s">
        <v>266</v>
      </c>
      <c r="S2" s="1260" t="s">
        <v>386</v>
      </c>
      <c r="T2" s="1260" t="s">
        <v>3998</v>
      </c>
    </row>
    <row r="3" spans="2:20" ht="15" customHeight="1" x14ac:dyDescent="0.25">
      <c r="B3" s="1271" t="s">
        <v>3233</v>
      </c>
      <c r="C3" s="1259">
        <v>430.91</v>
      </c>
      <c r="E3" s="1271" t="s">
        <v>3233</v>
      </c>
      <c r="F3" s="1259">
        <v>343.95</v>
      </c>
      <c r="G3" s="1259">
        <v>4.1289795918367354</v>
      </c>
      <c r="H3" s="1261">
        <v>49</v>
      </c>
      <c r="I3" s="1126"/>
      <c r="J3" s="1271" t="s">
        <v>4000</v>
      </c>
      <c r="K3" s="1259">
        <v>167.39000000000004</v>
      </c>
      <c r="L3" s="1261">
        <v>38</v>
      </c>
      <c r="M3" s="1126"/>
      <c r="N3" s="1271" t="s">
        <v>3229</v>
      </c>
      <c r="O3" s="1259">
        <v>-0.25000000000001066</v>
      </c>
      <c r="P3" s="1261">
        <v>38</v>
      </c>
      <c r="R3" s="1271" t="s">
        <v>3232</v>
      </c>
      <c r="S3" s="1259">
        <v>254.81000000000012</v>
      </c>
      <c r="T3" s="1261">
        <v>35</v>
      </c>
    </row>
    <row r="4" spans="2:20" ht="15" customHeight="1" x14ac:dyDescent="0.25">
      <c r="B4" s="1272" t="s">
        <v>3979</v>
      </c>
      <c r="C4" s="1259">
        <v>114.71</v>
      </c>
      <c r="E4" s="1271" t="s">
        <v>3328</v>
      </c>
      <c r="F4" s="1259">
        <v>-144.39999999999998</v>
      </c>
      <c r="G4" s="1259">
        <v>6.1157894736842104</v>
      </c>
      <c r="H4" s="1261">
        <v>19</v>
      </c>
      <c r="I4" s="1126"/>
      <c r="J4" s="1271" t="s">
        <v>3999</v>
      </c>
      <c r="K4" s="1259">
        <v>119.11999999999996</v>
      </c>
      <c r="L4" s="1261">
        <v>27</v>
      </c>
      <c r="M4" s="1126"/>
      <c r="N4" s="1271" t="s">
        <v>3230</v>
      </c>
      <c r="O4" s="1259">
        <v>286.7600000000001</v>
      </c>
      <c r="P4" s="1261">
        <v>27</v>
      </c>
      <c r="R4" s="1271" t="s">
        <v>3240</v>
      </c>
      <c r="S4" s="1259">
        <v>31.699999999999964</v>
      </c>
      <c r="T4" s="1261">
        <v>30</v>
      </c>
    </row>
    <row r="5" spans="2:20" ht="15" customHeight="1" x14ac:dyDescent="0.25">
      <c r="B5" s="1272" t="s">
        <v>3980</v>
      </c>
      <c r="C5" s="1259">
        <v>-86.91</v>
      </c>
      <c r="E5" s="1271" t="s">
        <v>267</v>
      </c>
      <c r="F5" s="1259">
        <v>199.55</v>
      </c>
      <c r="G5" s="1259">
        <v>4.6841176470588231</v>
      </c>
      <c r="H5" s="1261">
        <v>68</v>
      </c>
      <c r="I5" s="1126"/>
      <c r="J5" s="1271" t="s">
        <v>267</v>
      </c>
      <c r="K5" s="1259">
        <v>286.51000000000005</v>
      </c>
      <c r="L5" s="1261">
        <v>65</v>
      </c>
      <c r="M5" s="1126"/>
      <c r="N5" s="1271" t="s">
        <v>267</v>
      </c>
      <c r="O5" s="1259">
        <v>286.5100000000001</v>
      </c>
      <c r="P5" s="1261">
        <v>65</v>
      </c>
      <c r="R5" s="1271" t="s">
        <v>267</v>
      </c>
      <c r="S5" s="1259">
        <v>286.51000000000028</v>
      </c>
      <c r="T5" s="1261">
        <v>65</v>
      </c>
    </row>
    <row r="6" spans="2:20" ht="15" customHeight="1" x14ac:dyDescent="0.25">
      <c r="B6" s="1272" t="s">
        <v>3981</v>
      </c>
      <c r="C6" s="1259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 x14ac:dyDescent="0.25">
      <c r="B7" s="1272" t="s">
        <v>3982</v>
      </c>
      <c r="C7" s="1259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 x14ac:dyDescent="0.25">
      <c r="B8" s="1272" t="s">
        <v>3983</v>
      </c>
      <c r="C8" s="1259">
        <v>-148.69</v>
      </c>
      <c r="E8" s="1270" t="s">
        <v>12</v>
      </c>
      <c r="F8" s="1260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 x14ac:dyDescent="0.25">
      <c r="B9" s="1272" t="s">
        <v>3984</v>
      </c>
      <c r="C9" s="1259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 x14ac:dyDescent="0.25">
      <c r="B10" s="1272" t="s">
        <v>3985</v>
      </c>
      <c r="C10" s="1259">
        <v>76.830000000000013</v>
      </c>
      <c r="E10" s="1270" t="s">
        <v>266</v>
      </c>
      <c r="F10" s="1260" t="s">
        <v>386</v>
      </c>
      <c r="G10" s="1260" t="s">
        <v>4001</v>
      </c>
      <c r="H10" s="1260" t="s">
        <v>3998</v>
      </c>
    </row>
    <row r="11" spans="2:20" ht="15" customHeight="1" x14ac:dyDescent="0.25">
      <c r="B11" s="1272" t="s">
        <v>3986</v>
      </c>
      <c r="C11" s="1259">
        <v>50.230000000000004</v>
      </c>
      <c r="E11" s="1271" t="s">
        <v>75</v>
      </c>
      <c r="F11" s="1259">
        <v>-484.33000000000004</v>
      </c>
      <c r="G11" s="1259">
        <v>3.6079999999999997</v>
      </c>
      <c r="H11" s="1261">
        <v>5</v>
      </c>
    </row>
    <row r="12" spans="2:20" ht="15" customHeight="1" x14ac:dyDescent="0.25">
      <c r="B12" s="1272" t="s">
        <v>3987</v>
      </c>
      <c r="C12" s="1259">
        <v>26.75</v>
      </c>
      <c r="E12" s="1271" t="s">
        <v>3388</v>
      </c>
      <c r="F12" s="1259">
        <v>68.160000000000011</v>
      </c>
      <c r="G12" s="1259">
        <v>3.625</v>
      </c>
      <c r="H12" s="1261">
        <v>4</v>
      </c>
    </row>
    <row r="13" spans="2:20" ht="15" customHeight="1" x14ac:dyDescent="0.25">
      <c r="B13" s="1272" t="s">
        <v>3988</v>
      </c>
      <c r="C13" s="1259">
        <v>78.309999999999988</v>
      </c>
      <c r="E13" s="1271" t="s">
        <v>3254</v>
      </c>
      <c r="F13" s="1259">
        <v>-51.780000000000008</v>
      </c>
      <c r="G13" s="1259">
        <v>3.8920000000000003</v>
      </c>
      <c r="H13" s="1261">
        <v>5</v>
      </c>
    </row>
    <row r="14" spans="2:20" ht="15" customHeight="1" x14ac:dyDescent="0.25">
      <c r="B14" s="1272" t="s">
        <v>3989</v>
      </c>
      <c r="C14" s="1259">
        <v>27.9</v>
      </c>
      <c r="E14" s="1271" t="s">
        <v>3635</v>
      </c>
      <c r="F14" s="1259">
        <v>-56.7</v>
      </c>
      <c r="G14" s="1259">
        <v>3.9249999999999998</v>
      </c>
      <c r="H14" s="1261">
        <v>2</v>
      </c>
    </row>
    <row r="15" spans="2:20" ht="15" customHeight="1" x14ac:dyDescent="0.25">
      <c r="B15" s="1272" t="s">
        <v>3990</v>
      </c>
      <c r="C15" s="1259">
        <v>44.44</v>
      </c>
      <c r="E15" s="1271" t="s">
        <v>3629</v>
      </c>
      <c r="F15" s="1259">
        <v>595.61999999999989</v>
      </c>
      <c r="G15" s="1259">
        <v>4.2961111111111112</v>
      </c>
      <c r="H15" s="1261">
        <v>18</v>
      </c>
    </row>
    <row r="16" spans="2:20" ht="15" customHeight="1" x14ac:dyDescent="0.25">
      <c r="B16" s="1272" t="s">
        <v>3992</v>
      </c>
      <c r="C16" s="1259">
        <v>10.86</v>
      </c>
      <c r="E16" s="1271" t="s">
        <v>3682</v>
      </c>
      <c r="F16" s="1259">
        <v>19.579999999999998</v>
      </c>
      <c r="G16" s="1259">
        <v>4.4666666666666668</v>
      </c>
      <c r="H16" s="1261">
        <v>3</v>
      </c>
    </row>
    <row r="17" spans="2:8" ht="15" customHeight="1" x14ac:dyDescent="0.25">
      <c r="B17" s="1272" t="s">
        <v>3993</v>
      </c>
      <c r="C17" s="1259">
        <v>29.54</v>
      </c>
      <c r="E17" s="1271" t="s">
        <v>3628</v>
      </c>
      <c r="F17" s="1259">
        <v>44.739999999999995</v>
      </c>
      <c r="G17" s="1259">
        <v>4.3449999999999998</v>
      </c>
      <c r="H17" s="1261">
        <v>2</v>
      </c>
    </row>
    <row r="18" spans="2:8" ht="15" customHeight="1" x14ac:dyDescent="0.25">
      <c r="B18" s="1271" t="s">
        <v>3328</v>
      </c>
      <c r="C18" s="1259">
        <v>-144.39999999999998</v>
      </c>
      <c r="E18" s="1271" t="s">
        <v>3630</v>
      </c>
      <c r="F18" s="1259">
        <v>295.62</v>
      </c>
      <c r="G18" s="1259">
        <v>4.2642857142857142</v>
      </c>
      <c r="H18" s="1261">
        <v>7</v>
      </c>
    </row>
    <row r="19" spans="2:8" ht="15" customHeight="1" x14ac:dyDescent="0.25">
      <c r="B19" s="1272" t="s">
        <v>3988</v>
      </c>
      <c r="C19" s="1259">
        <v>12.41</v>
      </c>
      <c r="E19" s="1271" t="s">
        <v>267</v>
      </c>
      <c r="F19" s="1259">
        <v>430.91000000000014</v>
      </c>
      <c r="G19" s="1259">
        <v>4.1113043478260867</v>
      </c>
      <c r="H19" s="1261">
        <v>46</v>
      </c>
    </row>
    <row r="20" spans="2:8" ht="15" customHeight="1" x14ac:dyDescent="0.25">
      <c r="B20" s="1272" t="s">
        <v>3990</v>
      </c>
      <c r="C20" s="1259">
        <v>-142.26999999999998</v>
      </c>
      <c r="E20" s="1122"/>
      <c r="F20" s="1122"/>
      <c r="G20" s="1122"/>
      <c r="H20" s="1122"/>
    </row>
    <row r="21" spans="2:8" ht="15" customHeight="1" x14ac:dyDescent="0.25">
      <c r="B21" s="1272" t="s">
        <v>3991</v>
      </c>
      <c r="C21" s="1259">
        <v>50.61</v>
      </c>
      <c r="E21" s="1122"/>
      <c r="F21" s="1122"/>
      <c r="G21" s="1122"/>
      <c r="H21" s="1122"/>
    </row>
    <row r="22" spans="2:8" ht="15" customHeight="1" x14ac:dyDescent="0.25">
      <c r="B22" s="1272" t="s">
        <v>3992</v>
      </c>
      <c r="C22" s="1259">
        <v>-14.3</v>
      </c>
      <c r="E22" s="1122"/>
      <c r="F22" s="1122"/>
      <c r="G22" s="1122"/>
      <c r="H22" s="1122"/>
    </row>
    <row r="23" spans="2:8" ht="15" customHeight="1" x14ac:dyDescent="0.25">
      <c r="B23" s="1272" t="s">
        <v>3993</v>
      </c>
      <c r="C23" s="1259">
        <v>-8.36</v>
      </c>
      <c r="E23" s="1122"/>
      <c r="F23" s="1122"/>
      <c r="G23" s="1122"/>
      <c r="H23" s="1122"/>
    </row>
    <row r="24" spans="2:8" ht="15" customHeight="1" x14ac:dyDescent="0.25">
      <c r="B24" s="1272" t="s">
        <v>3994</v>
      </c>
      <c r="C24" s="1259">
        <v>-0.91000000000000014</v>
      </c>
      <c r="E24" s="1122"/>
      <c r="F24" s="1122"/>
      <c r="G24" s="1122"/>
      <c r="H24" s="1122"/>
    </row>
    <row r="25" spans="2:8" ht="15" customHeight="1" x14ac:dyDescent="0.25">
      <c r="B25" s="1272" t="s">
        <v>3995</v>
      </c>
      <c r="C25" s="1259">
        <v>-100.96</v>
      </c>
      <c r="E25" s="1122"/>
      <c r="F25" s="1122"/>
      <c r="G25" s="1122"/>
      <c r="H25" s="1122"/>
    </row>
    <row r="26" spans="2:8" ht="15" customHeight="1" x14ac:dyDescent="0.25">
      <c r="B26" s="1272" t="s">
        <v>3996</v>
      </c>
      <c r="C26" s="1259">
        <v>27.269999999999996</v>
      </c>
      <c r="E26" s="1122"/>
      <c r="F26" s="1122"/>
      <c r="G26" s="1122"/>
    </row>
    <row r="27" spans="2:8" ht="15" customHeight="1" x14ac:dyDescent="0.25">
      <c r="B27" s="1272" t="s">
        <v>3997</v>
      </c>
      <c r="C27" s="1259">
        <v>32.11</v>
      </c>
      <c r="E27" s="1122"/>
      <c r="F27" s="1122"/>
      <c r="G27" s="1122"/>
    </row>
    <row r="28" spans="2:8" ht="15" customHeight="1" x14ac:dyDescent="0.25">
      <c r="B28" s="1271" t="s">
        <v>267</v>
      </c>
      <c r="C28" s="1259">
        <v>286.51000000000005</v>
      </c>
      <c r="E28" s="1122"/>
      <c r="F28" s="1122"/>
      <c r="G28" s="1122"/>
    </row>
    <row r="29" spans="2:8" ht="15" customHeight="1" x14ac:dyDescent="0.25">
      <c r="B29" s="1122"/>
      <c r="C29" s="1122"/>
    </row>
    <row r="30" spans="2:8" ht="15" customHeight="1" x14ac:dyDescent="0.25">
      <c r="B30" s="1122"/>
      <c r="C30" s="1122"/>
    </row>
    <row r="31" spans="2:8" ht="15" customHeight="1" x14ac:dyDescent="0.25">
      <c r="B31" s="1122"/>
      <c r="C31" s="1122"/>
    </row>
    <row r="32" spans="2:8" ht="15" customHeight="1" x14ac:dyDescent="0.25">
      <c r="B32" s="1122"/>
      <c r="C32" s="1122"/>
    </row>
    <row r="33" spans="2:3" ht="15" customHeight="1" x14ac:dyDescent="0.25">
      <c r="B33" s="1122"/>
      <c r="C33" s="1122"/>
    </row>
    <row r="34" spans="2:3" ht="15" customHeight="1" x14ac:dyDescent="0.25">
      <c r="B34" s="1122"/>
      <c r="C34" s="1122"/>
    </row>
    <row r="35" spans="2:3" ht="15" customHeight="1" x14ac:dyDescent="0.25">
      <c r="B35" s="1122"/>
      <c r="C35" s="1122"/>
    </row>
    <row r="36" spans="2:3" ht="15" customHeight="1" x14ac:dyDescent="0.25">
      <c r="B36" s="1122"/>
      <c r="C36" s="1122"/>
    </row>
    <row r="37" spans="2:3" ht="15" customHeight="1" x14ac:dyDescent="0.25">
      <c r="B37" s="1122"/>
      <c r="C37" s="1122"/>
    </row>
    <row r="38" spans="2:3" ht="15" customHeight="1" x14ac:dyDescent="0.25">
      <c r="B38" s="1122"/>
      <c r="C38" s="1122"/>
    </row>
    <row r="39" spans="2:3" ht="15" customHeight="1" x14ac:dyDescent="0.25">
      <c r="B39" s="1122"/>
      <c r="C39" s="1122"/>
    </row>
    <row r="40" spans="2:3" ht="15" customHeight="1" x14ac:dyDescent="0.25">
      <c r="B40" s="1122"/>
      <c r="C40" s="1122"/>
    </row>
    <row r="41" spans="2:3" ht="15" customHeight="1" x14ac:dyDescent="0.25">
      <c r="B41" s="1122"/>
      <c r="C41" s="1122"/>
    </row>
    <row r="42" spans="2:3" ht="15" customHeight="1" x14ac:dyDescent="0.25">
      <c r="B42" s="1122"/>
      <c r="C42" s="1122"/>
    </row>
    <row r="43" spans="2:3" ht="15" customHeight="1" x14ac:dyDescent="0.25">
      <c r="B43" s="1122"/>
      <c r="C43" s="1122"/>
    </row>
    <row r="44" spans="2:3" ht="15" customHeight="1" x14ac:dyDescent="0.25">
      <c r="B44" s="1122"/>
      <c r="C44" s="1122"/>
    </row>
    <row r="45" spans="2:3" ht="15" customHeight="1" x14ac:dyDescent="0.25">
      <c r="B45" s="1122"/>
      <c r="C45" s="1122"/>
    </row>
    <row r="46" spans="2:3" ht="15" customHeight="1" x14ac:dyDescent="0.25">
      <c r="B46" s="1122"/>
      <c r="C46" s="1122"/>
    </row>
    <row r="47" spans="2:3" ht="15" customHeight="1" x14ac:dyDescent="0.25">
      <c r="B47" s="1122"/>
      <c r="C47" s="1122"/>
    </row>
    <row r="56" spans="5:6" ht="15" customHeight="1" x14ac:dyDescent="0.25">
      <c r="E56" s="1122"/>
      <c r="F56" s="1122"/>
    </row>
    <row r="57" spans="5:6" ht="15" customHeight="1" x14ac:dyDescent="0.25">
      <c r="E57" s="1122"/>
      <c r="F57" s="1122"/>
    </row>
    <row r="58" spans="5:6" ht="15" customHeight="1" x14ac:dyDescent="0.25">
      <c r="E58" s="1122"/>
      <c r="F58" s="1122"/>
    </row>
    <row r="59" spans="5:6" ht="15" customHeight="1" x14ac:dyDescent="0.25">
      <c r="E59" s="1122"/>
      <c r="F59" s="1122"/>
    </row>
    <row r="60" spans="5:6" ht="15" customHeight="1" x14ac:dyDescent="0.25">
      <c r="E60" s="1122"/>
      <c r="F60" s="1122"/>
    </row>
    <row r="61" spans="5:6" ht="15" customHeight="1" x14ac:dyDescent="0.25">
      <c r="E61" s="1122"/>
      <c r="F61" s="1122"/>
    </row>
    <row r="62" spans="5:6" ht="15" customHeight="1" x14ac:dyDescent="0.25">
      <c r="E62" s="1122"/>
      <c r="F62" s="1122"/>
    </row>
    <row r="63" spans="5:6" ht="15" customHeight="1" x14ac:dyDescent="0.25">
      <c r="E63" s="1122"/>
      <c r="F63" s="1122"/>
    </row>
    <row r="64" spans="5:6" ht="15" customHeight="1" x14ac:dyDescent="0.25">
      <c r="E64" s="1122"/>
      <c r="F64" s="1122"/>
    </row>
    <row r="65" spans="5:6" ht="15" customHeight="1" x14ac:dyDescent="0.25">
      <c r="E65" s="1122"/>
      <c r="F65" s="1122"/>
    </row>
    <row r="66" spans="5:6" ht="15" customHeight="1" x14ac:dyDescent="0.25">
      <c r="E66" s="1122"/>
      <c r="F66" s="1122"/>
    </row>
    <row r="67" spans="5:6" ht="15" customHeight="1" x14ac:dyDescent="0.25">
      <c r="E67" s="1122"/>
      <c r="F67" s="1122"/>
    </row>
    <row r="68" spans="5:6" ht="15" customHeight="1" x14ac:dyDescent="0.25">
      <c r="E68" s="1122"/>
      <c r="F68" s="1122"/>
    </row>
    <row r="69" spans="5:6" ht="15" customHeight="1" x14ac:dyDescent="0.25">
      <c r="E69" s="1122"/>
      <c r="F69" s="1122"/>
    </row>
    <row r="70" spans="5:6" ht="15" customHeight="1" x14ac:dyDescent="0.25">
      <c r="E70" s="1122"/>
      <c r="F70" s="1122"/>
    </row>
    <row r="71" spans="5:6" ht="15" customHeight="1" x14ac:dyDescent="0.25">
      <c r="E71" s="1122"/>
      <c r="F71" s="1122"/>
    </row>
    <row r="72" spans="5:6" ht="15" customHeight="1" x14ac:dyDescent="0.25">
      <c r="E72" s="1122"/>
      <c r="F72" s="1122"/>
    </row>
    <row r="73" spans="5:6" ht="15" customHeight="1" x14ac:dyDescent="0.25">
      <c r="E73" s="1122"/>
      <c r="F73" s="1122"/>
    </row>
    <row r="74" spans="5:6" ht="15" customHeight="1" x14ac:dyDescent="0.25">
      <c r="E74" s="1122"/>
      <c r="F74" s="1122"/>
    </row>
    <row r="75" spans="5:6" ht="15" customHeight="1" x14ac:dyDescent="0.25">
      <c r="E75" s="1122"/>
      <c r="F75" s="1122"/>
    </row>
    <row r="76" spans="5:6" ht="15" customHeight="1" x14ac:dyDescent="0.25">
      <c r="E76" s="1122"/>
      <c r="F76" s="1122"/>
    </row>
    <row r="77" spans="5:6" ht="15" customHeight="1" x14ac:dyDescent="0.25">
      <c r="E77" s="1122"/>
      <c r="F77" s="1122"/>
    </row>
    <row r="78" spans="5:6" ht="15" customHeight="1" x14ac:dyDescent="0.25">
      <c r="E78" s="1122"/>
      <c r="F78" s="1122"/>
    </row>
    <row r="79" spans="5:6" ht="15" customHeight="1" x14ac:dyDescent="0.25">
      <c r="E79" s="1122"/>
      <c r="F79" s="1122"/>
    </row>
    <row r="80" spans="5:6" ht="15" customHeight="1" x14ac:dyDescent="0.25">
      <c r="E80" s="1122"/>
      <c r="F80" s="1122"/>
    </row>
    <row r="81" spans="5:6" ht="15" customHeight="1" x14ac:dyDescent="0.25">
      <c r="E81" s="1122"/>
      <c r="F81" s="1122"/>
    </row>
    <row r="82" spans="5:6" ht="15" customHeight="1" x14ac:dyDescent="0.25">
      <c r="E82" s="1122"/>
      <c r="F82" s="1122"/>
    </row>
    <row r="83" spans="5:6" ht="15" customHeight="1" x14ac:dyDescent="0.25">
      <c r="E83" s="1122"/>
      <c r="F83" s="1122"/>
    </row>
    <row r="84" spans="5:6" ht="15" customHeight="1" x14ac:dyDescent="0.25">
      <c r="E84" s="1122"/>
      <c r="F84" s="1122"/>
    </row>
    <row r="85" spans="5:6" ht="15" customHeight="1" x14ac:dyDescent="0.25">
      <c r="E85" s="1122"/>
      <c r="F85" s="1122"/>
    </row>
    <row r="86" spans="5:6" ht="15" customHeight="1" x14ac:dyDescent="0.25">
      <c r="E86" s="1122"/>
      <c r="F86" s="1122"/>
    </row>
    <row r="87" spans="5:6" ht="15" customHeight="1" x14ac:dyDescent="0.25">
      <c r="E87" s="1122"/>
      <c r="F87" s="1122"/>
    </row>
    <row r="88" spans="5:6" ht="15" customHeight="1" x14ac:dyDescent="0.25">
      <c r="E88" s="1122"/>
      <c r="F88" s="1122"/>
    </row>
    <row r="89" spans="5:6" ht="15" customHeight="1" x14ac:dyDescent="0.25">
      <c r="E89" s="1122"/>
      <c r="F89" s="1122"/>
    </row>
    <row r="90" spans="5:6" ht="15" customHeight="1" x14ac:dyDescent="0.25">
      <c r="E90" s="1122"/>
      <c r="F90" s="1122"/>
    </row>
    <row r="91" spans="5:6" ht="15" customHeight="1" x14ac:dyDescent="0.25">
      <c r="E91" s="1122"/>
      <c r="F91" s="1122"/>
    </row>
    <row r="92" spans="5:6" ht="15" customHeight="1" x14ac:dyDescent="0.25">
      <c r="E92" s="1122"/>
      <c r="F92" s="1122"/>
    </row>
    <row r="93" spans="5:6" ht="15" customHeight="1" x14ac:dyDescent="0.25">
      <c r="E93" s="1122"/>
      <c r="F93" s="1122"/>
    </row>
    <row r="94" spans="5:6" ht="15" customHeight="1" x14ac:dyDescent="0.25">
      <c r="E94" s="1122"/>
      <c r="F94" s="1122"/>
    </row>
    <row r="95" spans="5:6" ht="15" customHeight="1" x14ac:dyDescent="0.25">
      <c r="E95" s="1122"/>
      <c r="F95" s="1122"/>
    </row>
    <row r="96" spans="5:6" ht="15" customHeight="1" x14ac:dyDescent="0.25">
      <c r="E96" s="1122"/>
      <c r="F96" s="1122"/>
    </row>
    <row r="97" spans="5:6" ht="15" customHeight="1" x14ac:dyDescent="0.25">
      <c r="E97" s="1122"/>
      <c r="F97" s="1122"/>
    </row>
    <row r="98" spans="5:6" ht="15" customHeight="1" x14ac:dyDescent="0.25">
      <c r="E98" s="1122"/>
      <c r="F98" s="1122"/>
    </row>
    <row r="99" spans="5:6" ht="15" customHeight="1" x14ac:dyDescent="0.25">
      <c r="E99" s="1122"/>
      <c r="F99" s="1122"/>
    </row>
    <row r="100" spans="5:6" ht="15" customHeight="1" x14ac:dyDescent="0.25">
      <c r="E100" s="1122"/>
      <c r="F100" s="1122"/>
    </row>
    <row r="101" spans="5:6" ht="15" customHeight="1" x14ac:dyDescent="0.25">
      <c r="E101" s="1122"/>
      <c r="F101" s="1122"/>
    </row>
    <row r="102" spans="5:6" ht="15" customHeight="1" x14ac:dyDescent="0.25">
      <c r="E102" s="1122"/>
      <c r="F102" s="1122"/>
    </row>
    <row r="103" spans="5:6" ht="15" customHeight="1" x14ac:dyDescent="0.25">
      <c r="E103" s="1122"/>
      <c r="F103" s="1122"/>
    </row>
    <row r="104" spans="5:6" ht="15" customHeight="1" x14ac:dyDescent="0.25">
      <c r="E104" s="1122"/>
      <c r="F104" s="1122"/>
    </row>
    <row r="105" spans="5:6" ht="15" customHeight="1" x14ac:dyDescent="0.25">
      <c r="E105" s="1122"/>
      <c r="F105" s="1122"/>
    </row>
    <row r="106" spans="5:6" ht="15" customHeight="1" x14ac:dyDescent="0.25">
      <c r="E106" s="1122"/>
      <c r="F106" s="1122"/>
    </row>
    <row r="107" spans="5:6" ht="15" customHeight="1" x14ac:dyDescent="0.25">
      <c r="E107" s="1122"/>
      <c r="F107" s="1122"/>
    </row>
    <row r="108" spans="5:6" ht="15" customHeight="1" x14ac:dyDescent="0.25">
      <c r="E108" s="1122"/>
      <c r="F108" s="1122"/>
    </row>
    <row r="109" spans="5:6" ht="15" customHeight="1" x14ac:dyDescent="0.25">
      <c r="E109" s="1122"/>
      <c r="F109" s="1122"/>
    </row>
    <row r="110" spans="5:6" ht="15" customHeight="1" x14ac:dyDescent="0.25">
      <c r="E110" s="1122"/>
      <c r="F110" s="1122"/>
    </row>
    <row r="111" spans="5:6" ht="15" customHeight="1" x14ac:dyDescent="0.25">
      <c r="E111" s="1122"/>
      <c r="F111" s="1122"/>
    </row>
    <row r="112" spans="5:6" ht="15" customHeight="1" x14ac:dyDescent="0.25">
      <c r="E112" s="1122"/>
      <c r="F112" s="1122"/>
    </row>
    <row r="113" spans="5:6" ht="15" customHeight="1" x14ac:dyDescent="0.25">
      <c r="E113" s="1122"/>
      <c r="F113" s="1122"/>
    </row>
    <row r="114" spans="5:6" ht="15" customHeight="1" x14ac:dyDescent="0.25">
      <c r="E114" s="1122"/>
      <c r="F114" s="1122"/>
    </row>
    <row r="115" spans="5:6" ht="15" customHeight="1" x14ac:dyDescent="0.25">
      <c r="E115" s="1122"/>
      <c r="F115" s="1122"/>
    </row>
    <row r="116" spans="5:6" ht="15" customHeight="1" x14ac:dyDescent="0.25">
      <c r="E116" s="1122"/>
      <c r="F116" s="1122"/>
    </row>
    <row r="117" spans="5:6" ht="15" customHeight="1" x14ac:dyDescent="0.25">
      <c r="E117" s="1122"/>
      <c r="F117" s="1122"/>
    </row>
    <row r="118" spans="5:6" ht="15" customHeight="1" x14ac:dyDescent="0.25">
      <c r="E118" s="1122"/>
      <c r="F118" s="1122"/>
    </row>
    <row r="119" spans="5:6" ht="15" customHeight="1" x14ac:dyDescent="0.25">
      <c r="E119" s="1122"/>
      <c r="F119" s="1122"/>
    </row>
    <row r="120" spans="5:6" ht="15" customHeight="1" x14ac:dyDescent="0.25">
      <c r="E120" s="1122"/>
      <c r="F120" s="1122"/>
    </row>
    <row r="121" spans="5:6" ht="15" customHeight="1" x14ac:dyDescent="0.25">
      <c r="E121" s="1122"/>
      <c r="F121" s="1122"/>
    </row>
    <row r="122" spans="5:6" ht="15" customHeight="1" x14ac:dyDescent="0.25">
      <c r="E122" s="1122"/>
      <c r="F122" s="1122"/>
    </row>
    <row r="123" spans="5:6" ht="15" customHeight="1" x14ac:dyDescent="0.25">
      <c r="E123" s="1122"/>
      <c r="F123" s="1122"/>
    </row>
    <row r="124" spans="5:6" ht="15" customHeight="1" x14ac:dyDescent="0.25">
      <c r="E124" s="1122"/>
      <c r="F124" s="1122"/>
    </row>
    <row r="125" spans="5:6" ht="15" customHeight="1" x14ac:dyDescent="0.25">
      <c r="E125" s="1122"/>
      <c r="F125" s="1122"/>
    </row>
    <row r="126" spans="5:6" ht="15" customHeight="1" x14ac:dyDescent="0.25">
      <c r="E126" s="1122"/>
      <c r="F126" s="1122"/>
    </row>
    <row r="127" spans="5:6" ht="15" customHeight="1" x14ac:dyDescent="0.25">
      <c r="E127" s="1122"/>
      <c r="F127" s="1122"/>
    </row>
    <row r="128" spans="5:6" ht="15" customHeight="1" x14ac:dyDescent="0.25">
      <c r="E128" s="1122"/>
      <c r="F128" s="1122"/>
    </row>
    <row r="129" spans="5:6" ht="15" customHeight="1" x14ac:dyDescent="0.25">
      <c r="E129" s="1122"/>
      <c r="F129" s="1122"/>
    </row>
    <row r="130" spans="5:6" ht="15" customHeight="1" x14ac:dyDescent="0.25">
      <c r="E130" s="1122"/>
      <c r="F130" s="1122"/>
    </row>
    <row r="131" spans="5:6" ht="15" customHeight="1" x14ac:dyDescent="0.25">
      <c r="E131" s="1122"/>
      <c r="F131" s="1122"/>
    </row>
    <row r="132" spans="5:6" ht="15" customHeight="1" x14ac:dyDescent="0.25">
      <c r="E132" s="1122"/>
      <c r="F132" s="1122"/>
    </row>
    <row r="133" spans="5:6" ht="15" customHeight="1" x14ac:dyDescent="0.25">
      <c r="E133" s="1122"/>
      <c r="F133" s="1122"/>
    </row>
    <row r="134" spans="5:6" ht="15" customHeight="1" x14ac:dyDescent="0.25">
      <c r="E134" s="1122"/>
      <c r="F134" s="1122"/>
    </row>
    <row r="135" spans="5:6" ht="15" customHeight="1" x14ac:dyDescent="0.25">
      <c r="E135" s="1122"/>
      <c r="F135" s="1122"/>
    </row>
    <row r="136" spans="5:6" ht="15" customHeight="1" x14ac:dyDescent="0.25">
      <c r="E136" s="1122"/>
      <c r="F136" s="1122"/>
    </row>
    <row r="137" spans="5:6" ht="15" customHeight="1" x14ac:dyDescent="0.25">
      <c r="E137" s="1122"/>
      <c r="F137" s="1122"/>
    </row>
    <row r="138" spans="5:6" ht="15" customHeight="1" x14ac:dyDescent="0.25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 x14ac:dyDescent="0.25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 x14ac:dyDescent="0.25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 x14ac:dyDescent="0.25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 x14ac:dyDescent="0.25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 x14ac:dyDescent="0.25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 x14ac:dyDescent="0.25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 x14ac:dyDescent="0.25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 x14ac:dyDescent="0.25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 x14ac:dyDescent="0.25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 x14ac:dyDescent="0.25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 x14ac:dyDescent="0.25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 x14ac:dyDescent="0.25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 x14ac:dyDescent="0.25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 x14ac:dyDescent="0.25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 x14ac:dyDescent="0.25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 x14ac:dyDescent="0.25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 x14ac:dyDescent="0.25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 x14ac:dyDescent="0.25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 x14ac:dyDescent="0.25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 x14ac:dyDescent="0.25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 x14ac:dyDescent="0.25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 x14ac:dyDescent="0.25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 x14ac:dyDescent="0.25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 x14ac:dyDescent="0.25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 x14ac:dyDescent="0.25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 x14ac:dyDescent="0.25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 x14ac:dyDescent="0.25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 x14ac:dyDescent="0.25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 x14ac:dyDescent="0.25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 x14ac:dyDescent="0.25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 x14ac:dyDescent="0.25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 x14ac:dyDescent="0.25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 x14ac:dyDescent="0.25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 x14ac:dyDescent="0.25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 x14ac:dyDescent="0.25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 x14ac:dyDescent="0.25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 x14ac:dyDescent="0.25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 x14ac:dyDescent="0.25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 x14ac:dyDescent="0.25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 x14ac:dyDescent="0.25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 x14ac:dyDescent="0.25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 x14ac:dyDescent="0.25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 x14ac:dyDescent="0.25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 x14ac:dyDescent="0.25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 x14ac:dyDescent="0.25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 x14ac:dyDescent="0.25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 x14ac:dyDescent="0.25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 x14ac:dyDescent="0.25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 x14ac:dyDescent="0.25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 x14ac:dyDescent="0.25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 x14ac:dyDescent="0.25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 x14ac:dyDescent="0.25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 x14ac:dyDescent="0.25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 x14ac:dyDescent="0.25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 x14ac:dyDescent="0.25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 x14ac:dyDescent="0.25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 x14ac:dyDescent="0.25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 x14ac:dyDescent="0.25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 x14ac:dyDescent="0.25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 x14ac:dyDescent="0.25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 x14ac:dyDescent="0.25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 x14ac:dyDescent="0.25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 x14ac:dyDescent="0.25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 x14ac:dyDescent="0.25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 x14ac:dyDescent="0.25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 x14ac:dyDescent="0.25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 x14ac:dyDescent="0.25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 x14ac:dyDescent="0.25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 x14ac:dyDescent="0.25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 x14ac:dyDescent="0.25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 x14ac:dyDescent="0.25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 x14ac:dyDescent="0.25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 x14ac:dyDescent="0.25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 x14ac:dyDescent="0.25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 x14ac:dyDescent="0.25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 x14ac:dyDescent="0.25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103</v>
      </c>
    </row>
    <row r="4" spans="2:16" ht="19.95" customHeight="1" x14ac:dyDescent="0.25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2.3398058252427183</v>
      </c>
    </row>
    <row r="5" spans="2:16" ht="19.95" customHeight="1" x14ac:dyDescent="0.25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25.399291823895631</v>
      </c>
    </row>
    <row r="7" spans="2:16" ht="30" customHeight="1" x14ac:dyDescent="0.25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 x14ac:dyDescent="0.25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 x14ac:dyDescent="0.25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 x14ac:dyDescent="0.25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 x14ac:dyDescent="0.25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 x14ac:dyDescent="0.25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 x14ac:dyDescent="0.25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 x14ac:dyDescent="0.25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 x14ac:dyDescent="0.25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 x14ac:dyDescent="0.25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 x14ac:dyDescent="0.25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 x14ac:dyDescent="0.25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 x14ac:dyDescent="0.25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 x14ac:dyDescent="0.25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 x14ac:dyDescent="0.25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 x14ac:dyDescent="0.25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 x14ac:dyDescent="0.25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 x14ac:dyDescent="0.25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 x14ac:dyDescent="0.25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 x14ac:dyDescent="0.25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 x14ac:dyDescent="0.25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 x14ac:dyDescent="0.25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 x14ac:dyDescent="0.25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 x14ac:dyDescent="0.25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 x14ac:dyDescent="0.25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 x14ac:dyDescent="0.25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 x14ac:dyDescent="0.25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 x14ac:dyDescent="0.25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 x14ac:dyDescent="0.25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 x14ac:dyDescent="0.25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 x14ac:dyDescent="0.25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 x14ac:dyDescent="0.25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 x14ac:dyDescent="0.25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 x14ac:dyDescent="0.25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 x14ac:dyDescent="0.25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 x14ac:dyDescent="0.25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 x14ac:dyDescent="0.25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 x14ac:dyDescent="0.25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 x14ac:dyDescent="0.25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 x14ac:dyDescent="0.25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 x14ac:dyDescent="0.25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 x14ac:dyDescent="0.25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 x14ac:dyDescent="0.25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 x14ac:dyDescent="0.25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 x14ac:dyDescent="0.25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 x14ac:dyDescent="0.25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 x14ac:dyDescent="0.25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 x14ac:dyDescent="0.25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 x14ac:dyDescent="0.25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 x14ac:dyDescent="0.25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 x14ac:dyDescent="0.25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 x14ac:dyDescent="0.25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 x14ac:dyDescent="0.25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 x14ac:dyDescent="0.25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 x14ac:dyDescent="0.25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 x14ac:dyDescent="0.25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 x14ac:dyDescent="0.25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 x14ac:dyDescent="0.25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 x14ac:dyDescent="0.25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 x14ac:dyDescent="0.25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 x14ac:dyDescent="0.25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 x14ac:dyDescent="0.25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 x14ac:dyDescent="0.25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 x14ac:dyDescent="0.25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 x14ac:dyDescent="0.25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 x14ac:dyDescent="0.25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 x14ac:dyDescent="0.25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 x14ac:dyDescent="0.25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 x14ac:dyDescent="0.25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 x14ac:dyDescent="0.25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 x14ac:dyDescent="0.25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 x14ac:dyDescent="0.25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 x14ac:dyDescent="0.25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 x14ac:dyDescent="0.25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 x14ac:dyDescent="0.25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 x14ac:dyDescent="0.25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 x14ac:dyDescent="0.25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 x14ac:dyDescent="0.25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 x14ac:dyDescent="0.25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 x14ac:dyDescent="0.25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 x14ac:dyDescent="0.25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 x14ac:dyDescent="0.25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 x14ac:dyDescent="0.25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 x14ac:dyDescent="0.25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 x14ac:dyDescent="0.25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 x14ac:dyDescent="0.25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 x14ac:dyDescent="0.25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 x14ac:dyDescent="0.25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 x14ac:dyDescent="0.25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 x14ac:dyDescent="0.25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 x14ac:dyDescent="0.25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 x14ac:dyDescent="0.25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 x14ac:dyDescent="0.25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 x14ac:dyDescent="0.25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 x14ac:dyDescent="0.25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 x14ac:dyDescent="0.25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 x14ac:dyDescent="0.25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 x14ac:dyDescent="0.25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 x14ac:dyDescent="0.25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 x14ac:dyDescent="0.25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 x14ac:dyDescent="0.25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 x14ac:dyDescent="0.25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 x14ac:dyDescent="0.25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 x14ac:dyDescent="0.25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 x14ac:dyDescent="0.25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 x14ac:dyDescent="0.25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 x14ac:dyDescent="0.25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 x14ac:dyDescent="0.25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 x14ac:dyDescent="0.25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 x14ac:dyDescent="0.25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 x14ac:dyDescent="0.25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 x14ac:dyDescent="0.25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 x14ac:dyDescent="0.25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 x14ac:dyDescent="0.25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 x14ac:dyDescent="0.25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 x14ac:dyDescent="0.25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 x14ac:dyDescent="0.25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 x14ac:dyDescent="0.25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 x14ac:dyDescent="0.25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 x14ac:dyDescent="0.25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 x14ac:dyDescent="0.25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 x14ac:dyDescent="0.25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 x14ac:dyDescent="0.25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 x14ac:dyDescent="0.25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 x14ac:dyDescent="0.25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 x14ac:dyDescent="0.25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 x14ac:dyDescent="0.25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 x14ac:dyDescent="0.25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 x14ac:dyDescent="0.25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 x14ac:dyDescent="0.25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 x14ac:dyDescent="0.25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 x14ac:dyDescent="0.25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 x14ac:dyDescent="0.25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 x14ac:dyDescent="0.25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 x14ac:dyDescent="0.25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 x14ac:dyDescent="0.25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 x14ac:dyDescent="0.25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 x14ac:dyDescent="0.25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 x14ac:dyDescent="0.25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 x14ac:dyDescent="0.25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 x14ac:dyDescent="0.25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 x14ac:dyDescent="0.25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 x14ac:dyDescent="0.25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 x14ac:dyDescent="0.25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 x14ac:dyDescent="0.25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 x14ac:dyDescent="0.25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 x14ac:dyDescent="0.25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 x14ac:dyDescent="0.25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 x14ac:dyDescent="0.25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 x14ac:dyDescent="0.25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 x14ac:dyDescent="0.25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 x14ac:dyDescent="0.25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 x14ac:dyDescent="0.25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 x14ac:dyDescent="0.25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 x14ac:dyDescent="0.25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 x14ac:dyDescent="0.25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 x14ac:dyDescent="0.25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 x14ac:dyDescent="0.25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 x14ac:dyDescent="0.25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 x14ac:dyDescent="0.25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 x14ac:dyDescent="0.25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 x14ac:dyDescent="0.25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 x14ac:dyDescent="0.25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 x14ac:dyDescent="0.25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 x14ac:dyDescent="0.25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 x14ac:dyDescent="0.25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 x14ac:dyDescent="0.25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 x14ac:dyDescent="0.25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 x14ac:dyDescent="0.25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 x14ac:dyDescent="0.25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 x14ac:dyDescent="0.25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 x14ac:dyDescent="0.25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 x14ac:dyDescent="0.25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 x14ac:dyDescent="0.25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 x14ac:dyDescent="0.25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 x14ac:dyDescent="0.25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 x14ac:dyDescent="0.25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 x14ac:dyDescent="0.25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 x14ac:dyDescent="0.25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 x14ac:dyDescent="0.25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 x14ac:dyDescent="0.25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 x14ac:dyDescent="0.25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 x14ac:dyDescent="0.25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 x14ac:dyDescent="0.25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 x14ac:dyDescent="0.25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 x14ac:dyDescent="0.25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 x14ac:dyDescent="0.25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 x14ac:dyDescent="0.25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 x14ac:dyDescent="0.25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 x14ac:dyDescent="0.25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 x14ac:dyDescent="0.25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 x14ac:dyDescent="0.25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 x14ac:dyDescent="0.25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 x14ac:dyDescent="0.25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 x14ac:dyDescent="0.25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 x14ac:dyDescent="0.25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 x14ac:dyDescent="0.25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 x14ac:dyDescent="0.25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 x14ac:dyDescent="0.25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 x14ac:dyDescent="0.25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 x14ac:dyDescent="0.25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 x14ac:dyDescent="0.25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 x14ac:dyDescent="0.25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 x14ac:dyDescent="0.25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 x14ac:dyDescent="0.25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 x14ac:dyDescent="0.25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 x14ac:dyDescent="0.25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 x14ac:dyDescent="0.25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 x14ac:dyDescent="0.25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 x14ac:dyDescent="0.25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 x14ac:dyDescent="0.25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 x14ac:dyDescent="0.25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 x14ac:dyDescent="0.25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 x14ac:dyDescent="0.25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 x14ac:dyDescent="0.25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 x14ac:dyDescent="0.25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 x14ac:dyDescent="0.25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 x14ac:dyDescent="0.25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 x14ac:dyDescent="0.25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 x14ac:dyDescent="0.25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 x14ac:dyDescent="0.25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 x14ac:dyDescent="0.25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 x14ac:dyDescent="0.25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 x14ac:dyDescent="0.25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 x14ac:dyDescent="0.25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 x14ac:dyDescent="0.25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 x14ac:dyDescent="0.25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 x14ac:dyDescent="0.25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 x14ac:dyDescent="0.25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 x14ac:dyDescent="0.25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 x14ac:dyDescent="0.25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 x14ac:dyDescent="0.25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 x14ac:dyDescent="0.25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 x14ac:dyDescent="0.25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 x14ac:dyDescent="0.25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 x14ac:dyDescent="0.25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 x14ac:dyDescent="0.25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 x14ac:dyDescent="0.25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 x14ac:dyDescent="0.25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 x14ac:dyDescent="0.25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 x14ac:dyDescent="0.25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 x14ac:dyDescent="0.25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 x14ac:dyDescent="0.25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 x14ac:dyDescent="0.2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 x14ac:dyDescent="0.2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 x14ac:dyDescent="0.25">
      <c r="B4" s="703" t="s">
        <v>3467</v>
      </c>
      <c r="C4" s="681">
        <f>C3*C2</f>
        <v>1000</v>
      </c>
      <c r="E4" s="694"/>
      <c r="F4" s="701"/>
    </row>
    <row r="5" spans="2:15" ht="13.8" thickBot="1" x14ac:dyDescent="0.3">
      <c r="B5" s="703"/>
      <c r="C5" s="681"/>
      <c r="E5" s="694"/>
      <c r="F5" s="701"/>
      <c r="K5" s="672" t="s">
        <v>3449</v>
      </c>
    </row>
    <row r="6" spans="2:15" ht="13.8" thickBot="1" x14ac:dyDescent="0.3">
      <c r="B6" s="1239" t="s">
        <v>3653</v>
      </c>
      <c r="C6" s="1240"/>
      <c r="E6" s="1239" t="s">
        <v>3543</v>
      </c>
      <c r="F6" s="1240"/>
      <c r="H6" s="1239" t="s">
        <v>3448</v>
      </c>
      <c r="I6" s="1240"/>
      <c r="K6" s="1239" t="s">
        <v>3571</v>
      </c>
      <c r="L6" s="1240"/>
      <c r="N6" s="1239" t="s">
        <v>3572</v>
      </c>
      <c r="O6" s="1240"/>
    </row>
    <row r="7" spans="2:15" x14ac:dyDescent="0.2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 x14ac:dyDescent="0.2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 x14ac:dyDescent="0.2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 x14ac:dyDescent="0.2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 x14ac:dyDescent="0.2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 x14ac:dyDescent="0.2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 x14ac:dyDescent="0.2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 x14ac:dyDescent="0.2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 x14ac:dyDescent="0.3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 x14ac:dyDescent="0.3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 x14ac:dyDescent="0.2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 x14ac:dyDescent="0.2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 x14ac:dyDescent="0.3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 x14ac:dyDescent="0.2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 x14ac:dyDescent="0.3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 x14ac:dyDescent="0.2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 x14ac:dyDescent="0.3"/>
    <row r="24" spans="2:15" ht="14.4" customHeight="1" thickBot="1" x14ac:dyDescent="0.3">
      <c r="B24" s="1239" t="s">
        <v>3456</v>
      </c>
      <c r="C24" s="1240"/>
      <c r="E24" s="1239" t="s">
        <v>3455</v>
      </c>
      <c r="F24" s="1240"/>
      <c r="H24" s="1239" t="s">
        <v>3445</v>
      </c>
      <c r="I24" s="1240"/>
      <c r="K24" s="1239" t="s">
        <v>3444</v>
      </c>
      <c r="L24" s="1240"/>
      <c r="N24" s="1239" t="s">
        <v>3573</v>
      </c>
      <c r="O24" s="1240"/>
    </row>
    <row r="25" spans="2:15" x14ac:dyDescent="0.2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 x14ac:dyDescent="0.2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 x14ac:dyDescent="0.2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 x14ac:dyDescent="0.2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 x14ac:dyDescent="0.2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 x14ac:dyDescent="0.2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 x14ac:dyDescent="0.2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 x14ac:dyDescent="0.2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 x14ac:dyDescent="0.3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 x14ac:dyDescent="0.3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 x14ac:dyDescent="0.2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 x14ac:dyDescent="0.2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 x14ac:dyDescent="0.3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 x14ac:dyDescent="0.2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 x14ac:dyDescent="0.3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 x14ac:dyDescent="0.25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 x14ac:dyDescent="0.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 x14ac:dyDescent="0.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 x14ac:dyDescent="0.3"/>
    <row r="5" spans="2:25" ht="13.8" thickBot="1" x14ac:dyDescent="0.3">
      <c r="B5" s="1239" t="s">
        <v>3446</v>
      </c>
      <c r="C5" s="1240"/>
      <c r="E5" s="1239" t="s">
        <v>3450</v>
      </c>
      <c r="F5" s="1240"/>
      <c r="H5" s="1239" t="s">
        <v>3448</v>
      </c>
      <c r="I5" s="1240"/>
      <c r="K5" s="1241" t="s">
        <v>3459</v>
      </c>
      <c r="L5" s="1242"/>
      <c r="N5" s="1239" t="s">
        <v>3455</v>
      </c>
      <c r="O5" s="1240"/>
      <c r="Q5" s="1239" t="s">
        <v>3456</v>
      </c>
      <c r="R5" s="1240"/>
      <c r="T5" s="1239" t="s">
        <v>3445</v>
      </c>
      <c r="U5" s="1240"/>
      <c r="W5" s="1239" t="s">
        <v>3444</v>
      </c>
      <c r="X5" s="1240"/>
    </row>
    <row r="6" spans="2:25" x14ac:dyDescent="0.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 x14ac:dyDescent="0.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 x14ac:dyDescent="0.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 x14ac:dyDescent="0.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 x14ac:dyDescent="0.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 x14ac:dyDescent="0.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 x14ac:dyDescent="0.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 x14ac:dyDescent="0.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 x14ac:dyDescent="0.3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 x14ac:dyDescent="0.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 x14ac:dyDescent="0.3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 x14ac:dyDescent="0.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 x14ac:dyDescent="0.3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 x14ac:dyDescent="0.3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 x14ac:dyDescent="0.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 x14ac:dyDescent="0.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 x14ac:dyDescent="0.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 x14ac:dyDescent="0.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 x14ac:dyDescent="0.3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 x14ac:dyDescent="0.3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 x14ac:dyDescent="0.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 x14ac:dyDescent="0.3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 x14ac:dyDescent="0.3">
      <c r="C30" s="675"/>
      <c r="F30" s="675"/>
      <c r="I30" s="675"/>
      <c r="L30" s="675"/>
      <c r="O30" s="675"/>
      <c r="R30" s="675"/>
      <c r="U30" s="675"/>
      <c r="X30" s="675"/>
    </row>
    <row r="31" spans="2:25" x14ac:dyDescent="0.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 x14ac:dyDescent="0.3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 x14ac:dyDescent="0.3"/>
    <row r="34" spans="2:27" x14ac:dyDescent="0.25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 x14ac:dyDescent="0.3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 x14ac:dyDescent="0.3"/>
    <row r="37" spans="2:27" x14ac:dyDescent="0.25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 x14ac:dyDescent="0.3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 x14ac:dyDescent="0.25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 x14ac:dyDescent="0.25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 x14ac:dyDescent="0.25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 x14ac:dyDescent="0.25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 x14ac:dyDescent="0.25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 x14ac:dyDescent="0.25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 x14ac:dyDescent="0.25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 x14ac:dyDescent="0.25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 x14ac:dyDescent="0.25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 x14ac:dyDescent="0.25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 x14ac:dyDescent="0.25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 x14ac:dyDescent="0.25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 x14ac:dyDescent="0.25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 x14ac:dyDescent="0.25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 x14ac:dyDescent="0.25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 x14ac:dyDescent="0.25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 x14ac:dyDescent="0.25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 x14ac:dyDescent="0.25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 x14ac:dyDescent="0.25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 x14ac:dyDescent="0.25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 x14ac:dyDescent="0.25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 x14ac:dyDescent="0.25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 x14ac:dyDescent="0.25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 x14ac:dyDescent="0.25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 x14ac:dyDescent="0.25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 x14ac:dyDescent="0.25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 x14ac:dyDescent="0.25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 x14ac:dyDescent="0.25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 x14ac:dyDescent="0.25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 x14ac:dyDescent="0.25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 x14ac:dyDescent="0.25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 x14ac:dyDescent="0.25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 x14ac:dyDescent="0.25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 x14ac:dyDescent="0.25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 x14ac:dyDescent="0.25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 x14ac:dyDescent="0.25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 x14ac:dyDescent="0.25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 x14ac:dyDescent="0.25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 x14ac:dyDescent="0.25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 x14ac:dyDescent="0.25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 x14ac:dyDescent="0.25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 x14ac:dyDescent="0.25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 x14ac:dyDescent="0.25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 x14ac:dyDescent="0.25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 x14ac:dyDescent="0.25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 x14ac:dyDescent="0.25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 x14ac:dyDescent="0.25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 x14ac:dyDescent="0.25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 x14ac:dyDescent="0.25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 x14ac:dyDescent="0.25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 x14ac:dyDescent="0.25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 x14ac:dyDescent="0.25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 x14ac:dyDescent="0.25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 x14ac:dyDescent="0.25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 x14ac:dyDescent="0.25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 x14ac:dyDescent="0.25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 x14ac:dyDescent="0.25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 x14ac:dyDescent="0.25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 x14ac:dyDescent="0.25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 x14ac:dyDescent="0.25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 x14ac:dyDescent="0.25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 x14ac:dyDescent="0.25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 x14ac:dyDescent="0.25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 x14ac:dyDescent="0.25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 x14ac:dyDescent="0.25">
      <c r="O4" s="17"/>
    </row>
    <row r="5" spans="2:18" ht="30" customHeight="1" x14ac:dyDescent="0.25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 x14ac:dyDescent="0.25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 x14ac:dyDescent="0.25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 x14ac:dyDescent="0.25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 x14ac:dyDescent="0.25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 x14ac:dyDescent="0.25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 x14ac:dyDescent="0.25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 x14ac:dyDescent="0.25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 x14ac:dyDescent="0.25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 x14ac:dyDescent="0.25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 x14ac:dyDescent="0.25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 x14ac:dyDescent="0.25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 x14ac:dyDescent="0.25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 x14ac:dyDescent="0.25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 x14ac:dyDescent="0.25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 x14ac:dyDescent="0.25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 x14ac:dyDescent="0.25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 x14ac:dyDescent="0.25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 x14ac:dyDescent="0.25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 x14ac:dyDescent="0.25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 x14ac:dyDescent="0.25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 x14ac:dyDescent="0.25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 x14ac:dyDescent="0.25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 x14ac:dyDescent="0.25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 x14ac:dyDescent="0.25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 x14ac:dyDescent="0.25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 x14ac:dyDescent="0.25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 x14ac:dyDescent="0.25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 x14ac:dyDescent="0.25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 x14ac:dyDescent="0.25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 x14ac:dyDescent="0.25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 x14ac:dyDescent="0.25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 x14ac:dyDescent="0.25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 x14ac:dyDescent="0.25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 x14ac:dyDescent="0.25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 x14ac:dyDescent="0.25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 x14ac:dyDescent="0.25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 x14ac:dyDescent="0.25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 x14ac:dyDescent="0.25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 x14ac:dyDescent="0.25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 x14ac:dyDescent="0.25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 x14ac:dyDescent="0.25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 x14ac:dyDescent="0.25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 x14ac:dyDescent="0.25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 x14ac:dyDescent="0.25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 x14ac:dyDescent="0.25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 x14ac:dyDescent="0.25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 x14ac:dyDescent="0.25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 x14ac:dyDescent="0.25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 x14ac:dyDescent="0.25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 x14ac:dyDescent="0.25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 x14ac:dyDescent="0.25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 x14ac:dyDescent="0.25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 x14ac:dyDescent="0.25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 x14ac:dyDescent="0.25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 x14ac:dyDescent="0.25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 x14ac:dyDescent="0.25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 x14ac:dyDescent="0.25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 x14ac:dyDescent="0.25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 x14ac:dyDescent="0.25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 x14ac:dyDescent="0.25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 x14ac:dyDescent="0.25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 x14ac:dyDescent="0.25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 x14ac:dyDescent="0.25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 x14ac:dyDescent="0.25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 x14ac:dyDescent="0.25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 x14ac:dyDescent="0.25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 x14ac:dyDescent="0.25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 x14ac:dyDescent="0.25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 x14ac:dyDescent="0.25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 x14ac:dyDescent="0.25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 x14ac:dyDescent="0.25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 x14ac:dyDescent="0.25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 x14ac:dyDescent="0.25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 x14ac:dyDescent="0.25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 x14ac:dyDescent="0.25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 x14ac:dyDescent="0.25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 x14ac:dyDescent="0.25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 x14ac:dyDescent="0.25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 x14ac:dyDescent="0.25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 x14ac:dyDescent="0.25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 x14ac:dyDescent="0.25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 x14ac:dyDescent="0.25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 x14ac:dyDescent="0.25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 x14ac:dyDescent="0.25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 x14ac:dyDescent="0.25">
      <c r="B2" s="68" t="s">
        <v>263</v>
      </c>
      <c r="C2" s="69">
        <v>100</v>
      </c>
    </row>
    <row r="3" spans="2:17" ht="15" customHeight="1" x14ac:dyDescent="0.25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 x14ac:dyDescent="0.25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 x14ac:dyDescent="0.25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 x14ac:dyDescent="0.25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 x14ac:dyDescent="0.25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 x14ac:dyDescent="0.25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 x14ac:dyDescent="0.25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 x14ac:dyDescent="0.25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 x14ac:dyDescent="0.25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 x14ac:dyDescent="0.25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 x14ac:dyDescent="0.25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 x14ac:dyDescent="0.25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 x14ac:dyDescent="0.25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 x14ac:dyDescent="0.25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 x14ac:dyDescent="0.25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 x14ac:dyDescent="0.25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 x14ac:dyDescent="0.25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62" t="s">
        <v>266</v>
      </c>
      <c r="H19" s="1263" t="s">
        <v>265</v>
      </c>
      <c r="I19" s="1263" t="s">
        <v>284</v>
      </c>
      <c r="J19" s="1263" t="s">
        <v>285</v>
      </c>
      <c r="K19" s="74"/>
      <c r="N19"/>
      <c r="O19"/>
    </row>
    <row r="20" spans="2:22" ht="15" customHeight="1" x14ac:dyDescent="0.25">
      <c r="B20" s="70">
        <v>45844</v>
      </c>
      <c r="C20" s="71">
        <v>7.8</v>
      </c>
      <c r="D20" s="69">
        <v>0</v>
      </c>
      <c r="E20" s="71">
        <f t="shared" si="0"/>
        <v>-100</v>
      </c>
      <c r="G20" s="1277" t="s">
        <v>268</v>
      </c>
      <c r="H20" s="1265">
        <v>-52.467278333620868</v>
      </c>
      <c r="I20" s="1269">
        <v>20</v>
      </c>
      <c r="J20" s="1269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 x14ac:dyDescent="0.25">
      <c r="B21" s="70">
        <v>45844</v>
      </c>
      <c r="C21" s="71">
        <v>13.5</v>
      </c>
      <c r="D21" s="69">
        <v>1</v>
      </c>
      <c r="E21" s="71">
        <f t="shared" si="0"/>
        <v>7.64</v>
      </c>
      <c r="G21" s="1277" t="s">
        <v>269</v>
      </c>
      <c r="H21" s="1265">
        <v>275.67452414820855</v>
      </c>
      <c r="I21" s="1269">
        <v>83</v>
      </c>
      <c r="J21" s="1269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62" t="s">
        <v>265</v>
      </c>
      <c r="O21" s="1262" t="s">
        <v>500</v>
      </c>
      <c r="P21" s="1263"/>
      <c r="Q21" s="1263"/>
      <c r="R21" s="1263"/>
      <c r="S21" s="1263"/>
      <c r="T21" s="1263"/>
      <c r="U21" s="1263"/>
      <c r="V21" s="1263"/>
    </row>
    <row r="22" spans="2:22" ht="15" customHeight="1" x14ac:dyDescent="0.25">
      <c r="B22" s="70">
        <v>45844</v>
      </c>
      <c r="C22" s="71">
        <v>9</v>
      </c>
      <c r="D22" s="69">
        <v>1</v>
      </c>
      <c r="E22" s="71">
        <f t="shared" si="0"/>
        <v>11.9375</v>
      </c>
      <c r="G22" s="1277" t="s">
        <v>270</v>
      </c>
      <c r="H22" s="1265">
        <v>-391.06425014057629</v>
      </c>
      <c r="I22" s="1269">
        <v>112</v>
      </c>
      <c r="J22" s="1269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62" t="s">
        <v>266</v>
      </c>
      <c r="O22" s="1278" t="s">
        <v>499</v>
      </c>
      <c r="P22" s="1278" t="s">
        <v>618</v>
      </c>
      <c r="Q22" s="1278" t="s">
        <v>501</v>
      </c>
      <c r="R22" s="1278" t="s">
        <v>502</v>
      </c>
      <c r="S22" s="1278" t="s">
        <v>503</v>
      </c>
      <c r="T22" s="1278" t="s">
        <v>504</v>
      </c>
      <c r="U22" s="1278" t="s">
        <v>452</v>
      </c>
      <c r="V22" s="1278" t="s">
        <v>267</v>
      </c>
    </row>
    <row r="23" spans="2:22" ht="15" customHeight="1" x14ac:dyDescent="0.25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77" t="s">
        <v>271</v>
      </c>
      <c r="H23" s="1265">
        <v>51.842105263157933</v>
      </c>
      <c r="I23" s="1269">
        <v>37</v>
      </c>
      <c r="J23" s="1269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77" t="s">
        <v>268</v>
      </c>
      <c r="O23" s="1265"/>
      <c r="P23" s="1265">
        <v>-142.97237076648844</v>
      </c>
      <c r="Q23" s="1265">
        <v>43.435689616755795</v>
      </c>
      <c r="R23" s="1265">
        <v>45.2761485826002</v>
      </c>
      <c r="S23" s="1265">
        <v>-56.564310383244205</v>
      </c>
      <c r="T23" s="1265">
        <v>14.921875</v>
      </c>
      <c r="U23" s="1265">
        <v>43.435689616755795</v>
      </c>
      <c r="V23" s="1265">
        <v>-52.467278333620854</v>
      </c>
    </row>
    <row r="24" spans="2:22" ht="15" customHeight="1" x14ac:dyDescent="0.25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77" t="s">
        <v>272</v>
      </c>
      <c r="H24" s="1265">
        <v>50.261904761904809</v>
      </c>
      <c r="I24" s="1269">
        <v>64</v>
      </c>
      <c r="J24" s="1269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77" t="s">
        <v>269</v>
      </c>
      <c r="O24" s="1265">
        <v>-110.26575794996847</v>
      </c>
      <c r="P24" s="1265">
        <v>141.03511529169424</v>
      </c>
      <c r="Q24" s="1265">
        <v>68.432749406433629</v>
      </c>
      <c r="R24" s="1265">
        <v>-131.41680778522883</v>
      </c>
      <c r="S24" s="1265">
        <v>100.59743194611615</v>
      </c>
      <c r="T24" s="1265">
        <v>26.40824275692697</v>
      </c>
      <c r="U24" s="1265">
        <v>180.88355048223468</v>
      </c>
      <c r="V24" s="1265">
        <v>275.67452414820838</v>
      </c>
    </row>
    <row r="25" spans="2:22" ht="15" customHeight="1" x14ac:dyDescent="0.25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77" t="s">
        <v>273</v>
      </c>
      <c r="H25" s="1265">
        <v>-340.99604743083029</v>
      </c>
      <c r="I25" s="1269">
        <v>62</v>
      </c>
      <c r="J25" s="1269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77" t="s">
        <v>270</v>
      </c>
      <c r="O25" s="1265">
        <v>-140.18740868698325</v>
      </c>
      <c r="P25" s="1265">
        <v>82.932214741205101</v>
      </c>
      <c r="Q25" s="1265">
        <v>151.0094950190668</v>
      </c>
      <c r="R25" s="1265">
        <v>62.907231653296606</v>
      </c>
      <c r="S25" s="1265">
        <v>12.50878231713455</v>
      </c>
      <c r="T25" s="1265">
        <v>-264.28714567480165</v>
      </c>
      <c r="U25" s="1265">
        <v>-295.94741950949413</v>
      </c>
      <c r="V25" s="1265">
        <v>-391.06425014057595</v>
      </c>
    </row>
    <row r="26" spans="2:22" ht="15" customHeight="1" x14ac:dyDescent="0.25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77" t="s">
        <v>274</v>
      </c>
      <c r="H26" s="1265">
        <v>97.279999999999987</v>
      </c>
      <c r="I26" s="1269">
        <v>54</v>
      </c>
      <c r="J26" s="1269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77" t="s">
        <v>271</v>
      </c>
      <c r="O26" s="1265">
        <v>31.274853801169591</v>
      </c>
      <c r="P26" s="1265">
        <v>-59.78947368421052</v>
      </c>
      <c r="Q26" s="1265">
        <v>93.266081871345037</v>
      </c>
      <c r="R26" s="1265">
        <v>62.549707602339183</v>
      </c>
      <c r="S26" s="1265">
        <v>31.274853801169591</v>
      </c>
      <c r="T26" s="1265">
        <v>-47.502923976608173</v>
      </c>
      <c r="U26" s="1265">
        <v>-59.230994152046776</v>
      </c>
      <c r="V26" s="1265">
        <v>51.842105263157919</v>
      </c>
    </row>
    <row r="27" spans="2:22" ht="15" customHeight="1" x14ac:dyDescent="0.25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77" t="s">
        <v>275</v>
      </c>
      <c r="H27" s="1265">
        <v>-190.77065527065528</v>
      </c>
      <c r="I27" s="1269">
        <v>33</v>
      </c>
      <c r="J27" s="1269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77" t="s">
        <v>272</v>
      </c>
      <c r="O27" s="1265">
        <v>56.390476190476178</v>
      </c>
      <c r="P27" s="1265">
        <v>45.930952380952377</v>
      </c>
      <c r="Q27" s="1265">
        <v>12.326190476190467</v>
      </c>
      <c r="R27" s="1265">
        <v>-116.77857142857144</v>
      </c>
      <c r="S27" s="1265">
        <v>-135.42380952380952</v>
      </c>
      <c r="T27" s="1265">
        <v>103.68571428571427</v>
      </c>
      <c r="U27" s="1265">
        <v>84.13095238095238</v>
      </c>
      <c r="V27" s="1265">
        <v>50.261904761904688</v>
      </c>
    </row>
    <row r="28" spans="2:22" ht="15" customHeight="1" x14ac:dyDescent="0.25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77" t="s">
        <v>276</v>
      </c>
      <c r="H28" s="1265">
        <v>-58.66256157635469</v>
      </c>
      <c r="I28" s="1269">
        <v>39</v>
      </c>
      <c r="J28" s="1269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77" t="s">
        <v>273</v>
      </c>
      <c r="O28" s="1265">
        <v>-40.359683794466413</v>
      </c>
      <c r="P28" s="1265">
        <v>-239.9822134387351</v>
      </c>
      <c r="Q28" s="1265">
        <v>-157.72332015810275</v>
      </c>
      <c r="R28" s="1265">
        <v>-23.373517786561266</v>
      </c>
      <c r="S28" s="1265">
        <v>76.249011857707501</v>
      </c>
      <c r="T28" s="1265">
        <v>76.249011857707501</v>
      </c>
      <c r="U28" s="1265">
        <v>-32.055335968379445</v>
      </c>
      <c r="V28" s="1265">
        <v>-340.99604743082995</v>
      </c>
    </row>
    <row r="29" spans="2:22" ht="15" customHeight="1" x14ac:dyDescent="0.25">
      <c r="B29" s="70">
        <v>45846</v>
      </c>
      <c r="C29" s="71">
        <v>10</v>
      </c>
      <c r="D29" s="69">
        <v>0</v>
      </c>
      <c r="E29" s="71">
        <f t="shared" si="0"/>
        <v>-100</v>
      </c>
      <c r="G29" s="1277" t="s">
        <v>277</v>
      </c>
      <c r="H29" s="1265">
        <v>5.7688172043010475</v>
      </c>
      <c r="I29" s="1269">
        <v>18</v>
      </c>
      <c r="J29" s="1269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77" t="s">
        <v>274</v>
      </c>
      <c r="O29" s="1265">
        <v>38.518333333333331</v>
      </c>
      <c r="P29" s="1265">
        <v>100.91166666666666</v>
      </c>
      <c r="Q29" s="1265">
        <v>-21.371666666666655</v>
      </c>
      <c r="R29" s="1265">
        <v>-69.12166666666667</v>
      </c>
      <c r="S29" s="1265">
        <v>54.435000000000002</v>
      </c>
      <c r="T29" s="1265">
        <v>-45.24666666666667</v>
      </c>
      <c r="U29" s="1265">
        <v>39.155000000000001</v>
      </c>
      <c r="V29" s="1265">
        <v>97.280000000000015</v>
      </c>
    </row>
    <row r="30" spans="2:22" ht="15" customHeight="1" x14ac:dyDescent="0.25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77" t="s">
        <v>278</v>
      </c>
      <c r="H30" s="1265">
        <v>-164.52746212121215</v>
      </c>
      <c r="I30" s="1269">
        <v>26</v>
      </c>
      <c r="J30" s="1269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77" t="s">
        <v>275</v>
      </c>
      <c r="O30" s="1265">
        <v>43.260683760683754</v>
      </c>
      <c r="P30" s="1265">
        <v>29.384615384615383</v>
      </c>
      <c r="Q30" s="1265">
        <v>-35.245014245014247</v>
      </c>
      <c r="R30" s="1265">
        <v>-192.92592592592592</v>
      </c>
      <c r="S30" s="1265">
        <v>28.840455840455839</v>
      </c>
      <c r="T30" s="1265">
        <v>-85.851851851851848</v>
      </c>
      <c r="U30" s="1265">
        <v>21.766381766381766</v>
      </c>
      <c r="V30" s="1265">
        <v>-190.77065527065531</v>
      </c>
    </row>
    <row r="31" spans="2:22" ht="15" customHeight="1" x14ac:dyDescent="0.25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77" t="s">
        <v>279</v>
      </c>
      <c r="H31" s="1265">
        <v>4.9697478991596569</v>
      </c>
      <c r="I31" s="1269">
        <v>20</v>
      </c>
      <c r="J31" s="1269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77" t="s">
        <v>276</v>
      </c>
      <c r="O31" s="1265">
        <v>33.166256157635466</v>
      </c>
      <c r="P31" s="1265">
        <v>-53.190886699507402</v>
      </c>
      <c r="Q31" s="1265">
        <v>46.809113300492605</v>
      </c>
      <c r="R31" s="1265">
        <v>60.687192118226591</v>
      </c>
      <c r="S31" s="1265">
        <v>13.407635467980295</v>
      </c>
      <c r="T31" s="1265">
        <v>-66.363300492610833</v>
      </c>
      <c r="U31" s="1265">
        <v>-93.178571428571431</v>
      </c>
      <c r="V31" s="1265">
        <v>-58.662561576354705</v>
      </c>
    </row>
    <row r="32" spans="2:22" ht="15" customHeight="1" x14ac:dyDescent="0.25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77" t="s">
        <v>280</v>
      </c>
      <c r="H32" s="1265">
        <v>57.500750750750754</v>
      </c>
      <c r="I32" s="1269">
        <v>11</v>
      </c>
      <c r="J32" s="1269">
        <v>11</v>
      </c>
      <c r="K32" s="76">
        <f t="shared" si="1"/>
        <v>1</v>
      </c>
      <c r="N32" s="1277" t="s">
        <v>277</v>
      </c>
      <c r="O32" s="1265">
        <v>18.483870967741932</v>
      </c>
      <c r="P32" s="1265"/>
      <c r="Q32" s="1265">
        <v>37.58387096774193</v>
      </c>
      <c r="R32" s="1265">
        <v>6.1612903225806441</v>
      </c>
      <c r="S32" s="1265">
        <v>12.322580645161288</v>
      </c>
      <c r="T32" s="1265">
        <v>-74.944086021505399</v>
      </c>
      <c r="U32" s="1265">
        <v>6.1612903225806441</v>
      </c>
      <c r="V32" s="1265">
        <v>5.7688172043010333</v>
      </c>
    </row>
    <row r="33" spans="2:22" ht="15" customHeight="1" x14ac:dyDescent="0.25">
      <c r="B33" s="70">
        <v>45847</v>
      </c>
      <c r="C33" s="71">
        <v>13.5</v>
      </c>
      <c r="D33" s="69">
        <v>1</v>
      </c>
      <c r="E33" s="71">
        <f t="shared" si="0"/>
        <v>7.64</v>
      </c>
      <c r="G33" s="1277" t="s">
        <v>281</v>
      </c>
      <c r="H33" s="1265">
        <v>-59.78947368421052</v>
      </c>
      <c r="I33" s="1269">
        <v>9</v>
      </c>
      <c r="J33" s="1269">
        <v>8</v>
      </c>
      <c r="K33" s="76">
        <f t="shared" si="1"/>
        <v>0.88888888888888884</v>
      </c>
      <c r="N33" s="1277" t="s">
        <v>278</v>
      </c>
      <c r="O33" s="1265">
        <v>35.269886363636367</v>
      </c>
      <c r="P33" s="1265">
        <v>-182.27462121212122</v>
      </c>
      <c r="Q33" s="1265">
        <v>11.575757575757574</v>
      </c>
      <c r="R33" s="1265">
        <v>-82.455492424242436</v>
      </c>
      <c r="S33" s="1265">
        <v>17.725378787878789</v>
      </c>
      <c r="T33" s="1265">
        <v>11.756628787878787</v>
      </c>
      <c r="U33" s="1265">
        <v>23.875</v>
      </c>
      <c r="V33" s="1265">
        <v>-164.52746212121215</v>
      </c>
    </row>
    <row r="34" spans="2:22" ht="15" customHeight="1" x14ac:dyDescent="0.25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77" t="s">
        <v>282</v>
      </c>
      <c r="H34" s="1265">
        <v>33.424999999999997</v>
      </c>
      <c r="I34" s="1269">
        <v>7</v>
      </c>
      <c r="J34" s="1269">
        <v>7</v>
      </c>
      <c r="K34" s="76">
        <f t="shared" si="1"/>
        <v>1</v>
      </c>
      <c r="N34" s="1277" t="s">
        <v>279</v>
      </c>
      <c r="O34" s="1265">
        <v>10.914285714285715</v>
      </c>
      <c r="P34" s="1265">
        <v>22.310084033613446</v>
      </c>
      <c r="Q34" s="1265">
        <v>21.989075630252103</v>
      </c>
      <c r="R34" s="1265">
        <v>11.074789915966388</v>
      </c>
      <c r="S34" s="1265">
        <v>16.692436974789917</v>
      </c>
      <c r="T34" s="1265">
        <v>5.4571428571428573</v>
      </c>
      <c r="U34" s="1265">
        <v>-83.468067226890753</v>
      </c>
      <c r="V34" s="1265">
        <v>4.9697478991596711</v>
      </c>
    </row>
    <row r="35" spans="2:22" ht="15" customHeight="1" x14ac:dyDescent="0.25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77" t="s">
        <v>283</v>
      </c>
      <c r="H35" s="1265">
        <v>72.348484848484873</v>
      </c>
      <c r="I35" s="1269">
        <v>16</v>
      </c>
      <c r="J35" s="1269">
        <v>16</v>
      </c>
      <c r="K35" s="76">
        <f t="shared" si="1"/>
        <v>1</v>
      </c>
      <c r="N35" s="1277" t="s">
        <v>280</v>
      </c>
      <c r="O35" s="1265">
        <v>5.1621621621621614</v>
      </c>
      <c r="P35" s="1265">
        <v>5.3055555555555554</v>
      </c>
      <c r="Q35" s="1265">
        <v>25.954204204204203</v>
      </c>
      <c r="R35" s="1265"/>
      <c r="S35" s="1265"/>
      <c r="T35" s="1265">
        <v>5.1621621621621614</v>
      </c>
      <c r="U35" s="1265">
        <v>15.916666666666666</v>
      </c>
      <c r="V35" s="1265">
        <v>57.500750750750747</v>
      </c>
    </row>
    <row r="36" spans="2:22" ht="15" customHeight="1" x14ac:dyDescent="0.25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77" t="s">
        <v>286</v>
      </c>
      <c r="H36" s="1265">
        <v>41.275090045381155</v>
      </c>
      <c r="I36" s="1269">
        <v>41</v>
      </c>
      <c r="J36" s="1269">
        <v>40</v>
      </c>
      <c r="K36" s="76">
        <f t="shared" si="1"/>
        <v>0.97560975609756095</v>
      </c>
      <c r="N36" s="1277" t="s">
        <v>281</v>
      </c>
      <c r="O36" s="1265"/>
      <c r="P36" s="1265">
        <v>5.0263157894736841</v>
      </c>
      <c r="Q36" s="1265">
        <v>-100</v>
      </c>
      <c r="R36" s="1265">
        <v>5.0263157894736841</v>
      </c>
      <c r="S36" s="1265">
        <v>5.0263157894736841</v>
      </c>
      <c r="T36" s="1265">
        <v>10.052631578947368</v>
      </c>
      <c r="U36" s="1265">
        <v>15.078947368421051</v>
      </c>
      <c r="V36" s="1265">
        <v>-59.78947368421052</v>
      </c>
    </row>
    <row r="37" spans="2:22" ht="15" customHeight="1" x14ac:dyDescent="0.25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77" t="s">
        <v>267</v>
      </c>
      <c r="H37" s="1265">
        <v>-567.93130363611226</v>
      </c>
      <c r="I37" s="1269">
        <v>652</v>
      </c>
      <c r="J37" s="1269">
        <v>594</v>
      </c>
      <c r="K37" s="76"/>
      <c r="N37" s="1277" t="s">
        <v>282</v>
      </c>
      <c r="O37" s="1265">
        <v>4.7749999999999995</v>
      </c>
      <c r="P37" s="1265"/>
      <c r="Q37" s="1265">
        <v>9.5499999999999989</v>
      </c>
      <c r="R37" s="1265">
        <v>9.5499999999999989</v>
      </c>
      <c r="S37" s="1265"/>
      <c r="T37" s="1265">
        <v>4.7749999999999995</v>
      </c>
      <c r="U37" s="1265">
        <v>4.7749999999999995</v>
      </c>
      <c r="V37" s="1265">
        <v>33.424999999999997</v>
      </c>
    </row>
    <row r="38" spans="2:22" ht="15" customHeight="1" x14ac:dyDescent="0.25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77" t="s">
        <v>283</v>
      </c>
      <c r="O38" s="1265"/>
      <c r="P38" s="1265">
        <v>13.436147186147185</v>
      </c>
      <c r="Q38" s="1265">
        <v>9.0952380952380949</v>
      </c>
      <c r="R38" s="1265">
        <v>8.8885281385281374</v>
      </c>
      <c r="S38" s="1265">
        <v>31.833333333333332</v>
      </c>
      <c r="T38" s="1265">
        <v>4.5476190476190474</v>
      </c>
      <c r="U38" s="1265">
        <v>4.5476190476190474</v>
      </c>
      <c r="V38" s="1265">
        <v>72.348484848484844</v>
      </c>
    </row>
    <row r="39" spans="2:22" ht="15" customHeight="1" x14ac:dyDescent="0.25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77" t="s">
        <v>286</v>
      </c>
      <c r="O39" s="1265">
        <v>17.436706485024061</v>
      </c>
      <c r="P39" s="1265">
        <v>-66.928982867359451</v>
      </c>
      <c r="Q39" s="1265">
        <v>22.534490923730051</v>
      </c>
      <c r="R39" s="1265">
        <v>10.693106060606061</v>
      </c>
      <c r="S39" s="1265">
        <v>18.832085921325049</v>
      </c>
      <c r="T39" s="1265">
        <v>23.623081219595942</v>
      </c>
      <c r="U39" s="1265">
        <v>15.084602302459448</v>
      </c>
      <c r="V39" s="1265">
        <v>41.275090045381162</v>
      </c>
    </row>
    <row r="40" spans="2:22" ht="15" customHeight="1" x14ac:dyDescent="0.25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77" t="s">
        <v>267</v>
      </c>
      <c r="O40" s="1265">
        <v>3.8396645047304396</v>
      </c>
      <c r="P40" s="1265">
        <v>-298.86588163849854</v>
      </c>
      <c r="Q40" s="1265">
        <v>239.22195601742462</v>
      </c>
      <c r="R40" s="1265">
        <v>-333.25767183357897</v>
      </c>
      <c r="S40" s="1265">
        <v>227.75718277547224</v>
      </c>
      <c r="T40" s="1265">
        <v>-297.55686513034971</v>
      </c>
      <c r="U40" s="1265">
        <v>-109.06968833131107</v>
      </c>
      <c r="V40" s="1265">
        <v>-567.93130363611101</v>
      </c>
    </row>
    <row r="41" spans="2:22" ht="15" customHeight="1" x14ac:dyDescent="0.25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 x14ac:dyDescent="0.25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 x14ac:dyDescent="0.25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 x14ac:dyDescent="0.25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 x14ac:dyDescent="0.25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 x14ac:dyDescent="0.25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 x14ac:dyDescent="0.25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 x14ac:dyDescent="0.25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 x14ac:dyDescent="0.25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 x14ac:dyDescent="0.25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 x14ac:dyDescent="0.25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 x14ac:dyDescent="0.25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 x14ac:dyDescent="0.25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 x14ac:dyDescent="0.25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 x14ac:dyDescent="0.25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 x14ac:dyDescent="0.25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 x14ac:dyDescent="0.25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 x14ac:dyDescent="0.25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 x14ac:dyDescent="0.25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 x14ac:dyDescent="0.25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 x14ac:dyDescent="0.25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 x14ac:dyDescent="0.25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 x14ac:dyDescent="0.25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 x14ac:dyDescent="0.25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 x14ac:dyDescent="0.25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 x14ac:dyDescent="0.25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 x14ac:dyDescent="0.25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 x14ac:dyDescent="0.25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 x14ac:dyDescent="0.25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 x14ac:dyDescent="0.25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 x14ac:dyDescent="0.25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 x14ac:dyDescent="0.25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 x14ac:dyDescent="0.25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 x14ac:dyDescent="0.25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 x14ac:dyDescent="0.25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 x14ac:dyDescent="0.25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 x14ac:dyDescent="0.25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 x14ac:dyDescent="0.25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 x14ac:dyDescent="0.25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 x14ac:dyDescent="0.25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 x14ac:dyDescent="0.25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 x14ac:dyDescent="0.25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 x14ac:dyDescent="0.25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 x14ac:dyDescent="0.25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 x14ac:dyDescent="0.25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 x14ac:dyDescent="0.25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 x14ac:dyDescent="0.25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 x14ac:dyDescent="0.25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 x14ac:dyDescent="0.25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 x14ac:dyDescent="0.25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 x14ac:dyDescent="0.25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 x14ac:dyDescent="0.25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 x14ac:dyDescent="0.25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 x14ac:dyDescent="0.25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 x14ac:dyDescent="0.25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 x14ac:dyDescent="0.25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 x14ac:dyDescent="0.25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 x14ac:dyDescent="0.25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 x14ac:dyDescent="0.25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 x14ac:dyDescent="0.25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 x14ac:dyDescent="0.25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 x14ac:dyDescent="0.25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 x14ac:dyDescent="0.25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 x14ac:dyDescent="0.25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 x14ac:dyDescent="0.25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 x14ac:dyDescent="0.25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 x14ac:dyDescent="0.25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 x14ac:dyDescent="0.25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 x14ac:dyDescent="0.25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 x14ac:dyDescent="0.25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 x14ac:dyDescent="0.25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 x14ac:dyDescent="0.25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 x14ac:dyDescent="0.25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 x14ac:dyDescent="0.25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 x14ac:dyDescent="0.25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 x14ac:dyDescent="0.25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 x14ac:dyDescent="0.25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 x14ac:dyDescent="0.25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 x14ac:dyDescent="0.25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 x14ac:dyDescent="0.25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 x14ac:dyDescent="0.25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 x14ac:dyDescent="0.25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 x14ac:dyDescent="0.25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 x14ac:dyDescent="0.25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 x14ac:dyDescent="0.25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 x14ac:dyDescent="0.25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 x14ac:dyDescent="0.25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 x14ac:dyDescent="0.25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 x14ac:dyDescent="0.25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 x14ac:dyDescent="0.25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 x14ac:dyDescent="0.25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 x14ac:dyDescent="0.25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 x14ac:dyDescent="0.25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 x14ac:dyDescent="0.25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 x14ac:dyDescent="0.25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 x14ac:dyDescent="0.25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 x14ac:dyDescent="0.25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 x14ac:dyDescent="0.25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 x14ac:dyDescent="0.25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 x14ac:dyDescent="0.25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 x14ac:dyDescent="0.25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 x14ac:dyDescent="0.25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 x14ac:dyDescent="0.25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 x14ac:dyDescent="0.25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 x14ac:dyDescent="0.25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 x14ac:dyDescent="0.25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 x14ac:dyDescent="0.25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 x14ac:dyDescent="0.25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 x14ac:dyDescent="0.25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 x14ac:dyDescent="0.25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 x14ac:dyDescent="0.25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 x14ac:dyDescent="0.25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 x14ac:dyDescent="0.25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 x14ac:dyDescent="0.25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 x14ac:dyDescent="0.25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 x14ac:dyDescent="0.25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 x14ac:dyDescent="0.25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 x14ac:dyDescent="0.25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 x14ac:dyDescent="0.25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 x14ac:dyDescent="0.25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 x14ac:dyDescent="0.25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 x14ac:dyDescent="0.25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 x14ac:dyDescent="0.25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 x14ac:dyDescent="0.25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 x14ac:dyDescent="0.25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 x14ac:dyDescent="0.25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 x14ac:dyDescent="0.25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 x14ac:dyDescent="0.25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 x14ac:dyDescent="0.25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 x14ac:dyDescent="0.25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 x14ac:dyDescent="0.25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 x14ac:dyDescent="0.25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 x14ac:dyDescent="0.25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 x14ac:dyDescent="0.25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 x14ac:dyDescent="0.25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 x14ac:dyDescent="0.25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 x14ac:dyDescent="0.25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 x14ac:dyDescent="0.25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 x14ac:dyDescent="0.25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 x14ac:dyDescent="0.25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 x14ac:dyDescent="0.25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 x14ac:dyDescent="0.25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 x14ac:dyDescent="0.25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 x14ac:dyDescent="0.25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 x14ac:dyDescent="0.25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 x14ac:dyDescent="0.25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 x14ac:dyDescent="0.25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 x14ac:dyDescent="0.25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 x14ac:dyDescent="0.25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 x14ac:dyDescent="0.25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 x14ac:dyDescent="0.25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 x14ac:dyDescent="0.25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 x14ac:dyDescent="0.25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 x14ac:dyDescent="0.25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 x14ac:dyDescent="0.25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 x14ac:dyDescent="0.25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 x14ac:dyDescent="0.25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 x14ac:dyDescent="0.25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 x14ac:dyDescent="0.25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 x14ac:dyDescent="0.25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 x14ac:dyDescent="0.25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 x14ac:dyDescent="0.25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 x14ac:dyDescent="0.25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 x14ac:dyDescent="0.25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 x14ac:dyDescent="0.25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 x14ac:dyDescent="0.25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 x14ac:dyDescent="0.25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 x14ac:dyDescent="0.25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 x14ac:dyDescent="0.25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 x14ac:dyDescent="0.25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 x14ac:dyDescent="0.25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 x14ac:dyDescent="0.25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 x14ac:dyDescent="0.25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 x14ac:dyDescent="0.25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 x14ac:dyDescent="0.25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 x14ac:dyDescent="0.25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 x14ac:dyDescent="0.25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 x14ac:dyDescent="0.25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 x14ac:dyDescent="0.25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 x14ac:dyDescent="0.25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 x14ac:dyDescent="0.25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 x14ac:dyDescent="0.25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 x14ac:dyDescent="0.25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 x14ac:dyDescent="0.25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 x14ac:dyDescent="0.25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 x14ac:dyDescent="0.25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 x14ac:dyDescent="0.25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 x14ac:dyDescent="0.25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 x14ac:dyDescent="0.25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 x14ac:dyDescent="0.25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 x14ac:dyDescent="0.25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 x14ac:dyDescent="0.25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 x14ac:dyDescent="0.25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 x14ac:dyDescent="0.25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 x14ac:dyDescent="0.25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 x14ac:dyDescent="0.25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 x14ac:dyDescent="0.25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 x14ac:dyDescent="0.25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 x14ac:dyDescent="0.25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 x14ac:dyDescent="0.25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 x14ac:dyDescent="0.25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 x14ac:dyDescent="0.25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 x14ac:dyDescent="0.25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 x14ac:dyDescent="0.25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 x14ac:dyDescent="0.25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 x14ac:dyDescent="0.25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 x14ac:dyDescent="0.25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 x14ac:dyDescent="0.25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 x14ac:dyDescent="0.25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 x14ac:dyDescent="0.25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 x14ac:dyDescent="0.25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 x14ac:dyDescent="0.25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 x14ac:dyDescent="0.25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 x14ac:dyDescent="0.25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 x14ac:dyDescent="0.25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 x14ac:dyDescent="0.25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 x14ac:dyDescent="0.25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 x14ac:dyDescent="0.25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 x14ac:dyDescent="0.25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 x14ac:dyDescent="0.25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 x14ac:dyDescent="0.25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 x14ac:dyDescent="0.25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 x14ac:dyDescent="0.25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 x14ac:dyDescent="0.25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 x14ac:dyDescent="0.25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 x14ac:dyDescent="0.25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 x14ac:dyDescent="0.25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 x14ac:dyDescent="0.25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 x14ac:dyDescent="0.25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 x14ac:dyDescent="0.25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 x14ac:dyDescent="0.25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 x14ac:dyDescent="0.25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 x14ac:dyDescent="0.25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 x14ac:dyDescent="0.25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 x14ac:dyDescent="0.25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 x14ac:dyDescent="0.25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 x14ac:dyDescent="0.25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 x14ac:dyDescent="0.25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 x14ac:dyDescent="0.25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 x14ac:dyDescent="0.25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 x14ac:dyDescent="0.25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 x14ac:dyDescent="0.25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 x14ac:dyDescent="0.25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 x14ac:dyDescent="0.25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 x14ac:dyDescent="0.25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 x14ac:dyDescent="0.25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 x14ac:dyDescent="0.25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 x14ac:dyDescent="0.25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 x14ac:dyDescent="0.25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 x14ac:dyDescent="0.25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 x14ac:dyDescent="0.25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 x14ac:dyDescent="0.25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 x14ac:dyDescent="0.25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 x14ac:dyDescent="0.25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 x14ac:dyDescent="0.25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 x14ac:dyDescent="0.25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 x14ac:dyDescent="0.25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 x14ac:dyDescent="0.25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 x14ac:dyDescent="0.25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 x14ac:dyDescent="0.25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 x14ac:dyDescent="0.25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 x14ac:dyDescent="0.25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 x14ac:dyDescent="0.25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 x14ac:dyDescent="0.25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 x14ac:dyDescent="0.25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 x14ac:dyDescent="0.25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 x14ac:dyDescent="0.25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 x14ac:dyDescent="0.25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 x14ac:dyDescent="0.25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 x14ac:dyDescent="0.25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 x14ac:dyDescent="0.25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 x14ac:dyDescent="0.25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 x14ac:dyDescent="0.25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 x14ac:dyDescent="0.25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 x14ac:dyDescent="0.25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 x14ac:dyDescent="0.25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 x14ac:dyDescent="0.25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 x14ac:dyDescent="0.25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 x14ac:dyDescent="0.25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 x14ac:dyDescent="0.25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 x14ac:dyDescent="0.25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 x14ac:dyDescent="0.25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 x14ac:dyDescent="0.25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 x14ac:dyDescent="0.25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 x14ac:dyDescent="0.25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 x14ac:dyDescent="0.25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 x14ac:dyDescent="0.25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 x14ac:dyDescent="0.25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 x14ac:dyDescent="0.25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 x14ac:dyDescent="0.25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 x14ac:dyDescent="0.25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 x14ac:dyDescent="0.25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 x14ac:dyDescent="0.25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 x14ac:dyDescent="0.25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 x14ac:dyDescent="0.25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 x14ac:dyDescent="0.25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 x14ac:dyDescent="0.25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 x14ac:dyDescent="0.25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 x14ac:dyDescent="0.25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 x14ac:dyDescent="0.25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 x14ac:dyDescent="0.25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 x14ac:dyDescent="0.25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 x14ac:dyDescent="0.25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 x14ac:dyDescent="0.25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 x14ac:dyDescent="0.25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 x14ac:dyDescent="0.25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 x14ac:dyDescent="0.25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 x14ac:dyDescent="0.25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 x14ac:dyDescent="0.25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 x14ac:dyDescent="0.25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 x14ac:dyDescent="0.25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 x14ac:dyDescent="0.25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 x14ac:dyDescent="0.25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 x14ac:dyDescent="0.25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 x14ac:dyDescent="0.25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 x14ac:dyDescent="0.25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 x14ac:dyDescent="0.25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 x14ac:dyDescent="0.25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 x14ac:dyDescent="0.25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 x14ac:dyDescent="0.25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 x14ac:dyDescent="0.25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 x14ac:dyDescent="0.25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 x14ac:dyDescent="0.25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 x14ac:dyDescent="0.25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 x14ac:dyDescent="0.25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 x14ac:dyDescent="0.25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 x14ac:dyDescent="0.25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 x14ac:dyDescent="0.25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 x14ac:dyDescent="0.25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 x14ac:dyDescent="0.25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 x14ac:dyDescent="0.25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 x14ac:dyDescent="0.25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 x14ac:dyDescent="0.25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 x14ac:dyDescent="0.25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 x14ac:dyDescent="0.25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 x14ac:dyDescent="0.25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 x14ac:dyDescent="0.25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 x14ac:dyDescent="0.25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 x14ac:dyDescent="0.25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 x14ac:dyDescent="0.25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 x14ac:dyDescent="0.25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 x14ac:dyDescent="0.25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 x14ac:dyDescent="0.25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 x14ac:dyDescent="0.25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 x14ac:dyDescent="0.25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 x14ac:dyDescent="0.25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 x14ac:dyDescent="0.25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 x14ac:dyDescent="0.25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 x14ac:dyDescent="0.25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 x14ac:dyDescent="0.25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 x14ac:dyDescent="0.25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 x14ac:dyDescent="0.25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 x14ac:dyDescent="0.25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 x14ac:dyDescent="0.25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 x14ac:dyDescent="0.25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 x14ac:dyDescent="0.25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 x14ac:dyDescent="0.25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 x14ac:dyDescent="0.25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 x14ac:dyDescent="0.25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 x14ac:dyDescent="0.25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 x14ac:dyDescent="0.25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 x14ac:dyDescent="0.25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 x14ac:dyDescent="0.25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 x14ac:dyDescent="0.25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 x14ac:dyDescent="0.25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 x14ac:dyDescent="0.25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 x14ac:dyDescent="0.25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 x14ac:dyDescent="0.25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 x14ac:dyDescent="0.25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 x14ac:dyDescent="0.25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 x14ac:dyDescent="0.25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 x14ac:dyDescent="0.25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 x14ac:dyDescent="0.25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 x14ac:dyDescent="0.25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 x14ac:dyDescent="0.25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 x14ac:dyDescent="0.25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 x14ac:dyDescent="0.25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 x14ac:dyDescent="0.25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 x14ac:dyDescent="0.25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 x14ac:dyDescent="0.25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 x14ac:dyDescent="0.25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 x14ac:dyDescent="0.25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 x14ac:dyDescent="0.25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 x14ac:dyDescent="0.25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 x14ac:dyDescent="0.25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 x14ac:dyDescent="0.25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 x14ac:dyDescent="0.25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 x14ac:dyDescent="0.25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 x14ac:dyDescent="0.25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 x14ac:dyDescent="0.25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 x14ac:dyDescent="0.25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 x14ac:dyDescent="0.25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 x14ac:dyDescent="0.25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 x14ac:dyDescent="0.25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 x14ac:dyDescent="0.25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 x14ac:dyDescent="0.25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 x14ac:dyDescent="0.25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 x14ac:dyDescent="0.25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 x14ac:dyDescent="0.25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 x14ac:dyDescent="0.25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 x14ac:dyDescent="0.25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 x14ac:dyDescent="0.25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 x14ac:dyDescent="0.25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 x14ac:dyDescent="0.25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 x14ac:dyDescent="0.25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 x14ac:dyDescent="0.25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 x14ac:dyDescent="0.25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 x14ac:dyDescent="0.25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 x14ac:dyDescent="0.25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 x14ac:dyDescent="0.25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 x14ac:dyDescent="0.25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 x14ac:dyDescent="0.25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 x14ac:dyDescent="0.25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 x14ac:dyDescent="0.25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 x14ac:dyDescent="0.25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 x14ac:dyDescent="0.25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 x14ac:dyDescent="0.25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 x14ac:dyDescent="0.25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 x14ac:dyDescent="0.25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 x14ac:dyDescent="0.25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 x14ac:dyDescent="0.25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 x14ac:dyDescent="0.25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 x14ac:dyDescent="0.25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 x14ac:dyDescent="0.25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 x14ac:dyDescent="0.25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 x14ac:dyDescent="0.25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 x14ac:dyDescent="0.25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 x14ac:dyDescent="0.25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 x14ac:dyDescent="0.25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 x14ac:dyDescent="0.25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 x14ac:dyDescent="0.25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 x14ac:dyDescent="0.25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 x14ac:dyDescent="0.25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 x14ac:dyDescent="0.25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 x14ac:dyDescent="0.25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 x14ac:dyDescent="0.25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 x14ac:dyDescent="0.25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 x14ac:dyDescent="0.25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 x14ac:dyDescent="0.25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 x14ac:dyDescent="0.25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 x14ac:dyDescent="0.25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 x14ac:dyDescent="0.25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 x14ac:dyDescent="0.25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 x14ac:dyDescent="0.25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 x14ac:dyDescent="0.25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 x14ac:dyDescent="0.25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 x14ac:dyDescent="0.25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 x14ac:dyDescent="0.25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 x14ac:dyDescent="0.25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 x14ac:dyDescent="0.25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 x14ac:dyDescent="0.25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 x14ac:dyDescent="0.25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 x14ac:dyDescent="0.25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 x14ac:dyDescent="0.25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 x14ac:dyDescent="0.25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 x14ac:dyDescent="0.25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 x14ac:dyDescent="0.25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 x14ac:dyDescent="0.25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 x14ac:dyDescent="0.25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 x14ac:dyDescent="0.25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 x14ac:dyDescent="0.25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 x14ac:dyDescent="0.25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 x14ac:dyDescent="0.25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 x14ac:dyDescent="0.25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 x14ac:dyDescent="0.25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 x14ac:dyDescent="0.25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 x14ac:dyDescent="0.25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 x14ac:dyDescent="0.25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 x14ac:dyDescent="0.25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 x14ac:dyDescent="0.25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 x14ac:dyDescent="0.25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 x14ac:dyDescent="0.25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 x14ac:dyDescent="0.25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 x14ac:dyDescent="0.25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 x14ac:dyDescent="0.25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 x14ac:dyDescent="0.25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 x14ac:dyDescent="0.25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 x14ac:dyDescent="0.25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 x14ac:dyDescent="0.25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 x14ac:dyDescent="0.25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 x14ac:dyDescent="0.25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 x14ac:dyDescent="0.25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 x14ac:dyDescent="0.25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 x14ac:dyDescent="0.25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 x14ac:dyDescent="0.25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 x14ac:dyDescent="0.25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 x14ac:dyDescent="0.25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 x14ac:dyDescent="0.25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 x14ac:dyDescent="0.25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 x14ac:dyDescent="0.25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 x14ac:dyDescent="0.25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 x14ac:dyDescent="0.25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 x14ac:dyDescent="0.25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 x14ac:dyDescent="0.25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 x14ac:dyDescent="0.25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 x14ac:dyDescent="0.25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 x14ac:dyDescent="0.25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 x14ac:dyDescent="0.25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 x14ac:dyDescent="0.25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 x14ac:dyDescent="0.25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 x14ac:dyDescent="0.25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 x14ac:dyDescent="0.25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 x14ac:dyDescent="0.25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 x14ac:dyDescent="0.25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 x14ac:dyDescent="0.25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 x14ac:dyDescent="0.25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 x14ac:dyDescent="0.25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 x14ac:dyDescent="0.25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 x14ac:dyDescent="0.25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 x14ac:dyDescent="0.25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 x14ac:dyDescent="0.25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 x14ac:dyDescent="0.25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 x14ac:dyDescent="0.25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 x14ac:dyDescent="0.25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 x14ac:dyDescent="0.25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 x14ac:dyDescent="0.25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 x14ac:dyDescent="0.25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 x14ac:dyDescent="0.25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 x14ac:dyDescent="0.25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 x14ac:dyDescent="0.25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 x14ac:dyDescent="0.25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 x14ac:dyDescent="0.25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 x14ac:dyDescent="0.25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 x14ac:dyDescent="0.25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 x14ac:dyDescent="0.25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 x14ac:dyDescent="0.25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 x14ac:dyDescent="0.25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 x14ac:dyDescent="0.25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 x14ac:dyDescent="0.25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 x14ac:dyDescent="0.25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 x14ac:dyDescent="0.25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 x14ac:dyDescent="0.25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 x14ac:dyDescent="0.25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 x14ac:dyDescent="0.25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 x14ac:dyDescent="0.25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 x14ac:dyDescent="0.25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 x14ac:dyDescent="0.25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 x14ac:dyDescent="0.25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 x14ac:dyDescent="0.25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 x14ac:dyDescent="0.25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 x14ac:dyDescent="0.25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 x14ac:dyDescent="0.25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 x14ac:dyDescent="0.25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 x14ac:dyDescent="0.25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 x14ac:dyDescent="0.25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 x14ac:dyDescent="0.25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 x14ac:dyDescent="0.25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 x14ac:dyDescent="0.25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 x14ac:dyDescent="0.25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 x14ac:dyDescent="0.25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 x14ac:dyDescent="0.25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 x14ac:dyDescent="0.25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 x14ac:dyDescent="0.25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 x14ac:dyDescent="0.25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 x14ac:dyDescent="0.25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 x14ac:dyDescent="0.25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 x14ac:dyDescent="0.25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 x14ac:dyDescent="0.25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 x14ac:dyDescent="0.25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 x14ac:dyDescent="0.25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 x14ac:dyDescent="0.25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 x14ac:dyDescent="0.25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 x14ac:dyDescent="0.25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 x14ac:dyDescent="0.25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 x14ac:dyDescent="0.25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 x14ac:dyDescent="0.25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 x14ac:dyDescent="0.25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 x14ac:dyDescent="0.25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 x14ac:dyDescent="0.25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 x14ac:dyDescent="0.25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 x14ac:dyDescent="0.25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 x14ac:dyDescent="0.25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 x14ac:dyDescent="0.25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 x14ac:dyDescent="0.25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 x14ac:dyDescent="0.25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 x14ac:dyDescent="0.25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 x14ac:dyDescent="0.25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 x14ac:dyDescent="0.25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 x14ac:dyDescent="0.25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 x14ac:dyDescent="0.25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 x14ac:dyDescent="0.25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 x14ac:dyDescent="0.25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 x14ac:dyDescent="0.25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 x14ac:dyDescent="0.25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 x14ac:dyDescent="0.25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 x14ac:dyDescent="0.25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 x14ac:dyDescent="0.25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 x14ac:dyDescent="0.25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 x14ac:dyDescent="0.25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 x14ac:dyDescent="0.25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 x14ac:dyDescent="0.25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 x14ac:dyDescent="0.25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 x14ac:dyDescent="0.25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 x14ac:dyDescent="0.25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 x14ac:dyDescent="0.25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 x14ac:dyDescent="0.25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 x14ac:dyDescent="0.25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 x14ac:dyDescent="0.25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 x14ac:dyDescent="0.25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 x14ac:dyDescent="0.25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 x14ac:dyDescent="0.25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 x14ac:dyDescent="0.25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 x14ac:dyDescent="0.25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 x14ac:dyDescent="0.25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 x14ac:dyDescent="0.25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 x14ac:dyDescent="0.25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 x14ac:dyDescent="0.25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 x14ac:dyDescent="0.25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 x14ac:dyDescent="0.25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 x14ac:dyDescent="0.25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 x14ac:dyDescent="0.25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 x14ac:dyDescent="0.25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 x14ac:dyDescent="0.25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 x14ac:dyDescent="0.25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 x14ac:dyDescent="0.25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 x14ac:dyDescent="0.25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 x14ac:dyDescent="0.25">
      <c r="B657" s="193"/>
      <c r="C657" s="194"/>
      <c r="D657" s="195"/>
      <c r="E657" s="194"/>
    </row>
    <row r="658" spans="2:5" ht="15" customHeight="1" x14ac:dyDescent="0.25">
      <c r="B658" s="193"/>
      <c r="C658" s="194"/>
      <c r="D658" s="195"/>
      <c r="E658" s="194"/>
    </row>
    <row r="659" spans="2:5" ht="15" customHeight="1" x14ac:dyDescent="0.25">
      <c r="B659" s="193"/>
      <c r="C659" s="194"/>
      <c r="D659" s="195"/>
      <c r="E659" s="194"/>
    </row>
    <row r="660" spans="2:5" ht="15" customHeight="1" x14ac:dyDescent="0.25">
      <c r="B660" s="193"/>
      <c r="C660" s="194"/>
      <c r="D660" s="195"/>
      <c r="E660" s="194"/>
    </row>
    <row r="661" spans="2:5" ht="15" customHeight="1" x14ac:dyDescent="0.25">
      <c r="B661" s="193"/>
      <c r="C661" s="194"/>
      <c r="D661" s="195"/>
      <c r="E661" s="194"/>
    </row>
    <row r="662" spans="2:5" ht="15" customHeight="1" x14ac:dyDescent="0.25">
      <c r="B662" s="75"/>
    </row>
    <row r="663" spans="2:5" ht="15" customHeight="1" x14ac:dyDescent="0.25">
      <c r="B663" s="75">
        <v>45839</v>
      </c>
      <c r="C663" s="68">
        <v>15</v>
      </c>
      <c r="D663" s="68">
        <v>1</v>
      </c>
    </row>
    <row r="664" spans="2:5" ht="15" customHeight="1" x14ac:dyDescent="0.25">
      <c r="B664" s="75">
        <v>45840</v>
      </c>
      <c r="C664" s="68">
        <v>14</v>
      </c>
      <c r="D664" s="68">
        <v>1</v>
      </c>
    </row>
    <row r="665" spans="2:5" ht="15" customHeight="1" x14ac:dyDescent="0.25">
      <c r="B665" s="75">
        <v>45840</v>
      </c>
      <c r="C665" s="68">
        <v>13.5</v>
      </c>
      <c r="D665" s="68">
        <v>1</v>
      </c>
    </row>
    <row r="666" spans="2:5" ht="15" customHeight="1" x14ac:dyDescent="0.25">
      <c r="B666" s="75">
        <v>45840</v>
      </c>
      <c r="C666" s="68">
        <v>9.6</v>
      </c>
      <c r="D666" s="68">
        <v>1</v>
      </c>
    </row>
    <row r="667" spans="2:5" ht="15" customHeight="1" x14ac:dyDescent="0.25">
      <c r="B667" s="75">
        <v>45840</v>
      </c>
      <c r="C667" s="68">
        <v>9</v>
      </c>
      <c r="D667" s="68">
        <v>1</v>
      </c>
    </row>
    <row r="668" spans="2:5" ht="15" customHeight="1" x14ac:dyDescent="0.25">
      <c r="B668" s="75">
        <v>45841</v>
      </c>
      <c r="C668" s="68">
        <v>15.5</v>
      </c>
      <c r="D668" s="68">
        <v>1</v>
      </c>
    </row>
    <row r="669" spans="2:5" ht="15" customHeight="1" x14ac:dyDescent="0.25">
      <c r="B669" s="75">
        <v>45842</v>
      </c>
      <c r="C669" s="68">
        <v>10.5</v>
      </c>
      <c r="D669" s="68">
        <v>1</v>
      </c>
    </row>
    <row r="670" spans="2:5" ht="15" customHeight="1" x14ac:dyDescent="0.25">
      <c r="B670" s="75">
        <v>45842</v>
      </c>
      <c r="C670" s="68">
        <v>12</v>
      </c>
      <c r="D670" s="68">
        <v>1</v>
      </c>
    </row>
    <row r="671" spans="2:5" ht="15" customHeight="1" x14ac:dyDescent="0.25">
      <c r="B671" s="75">
        <v>45842</v>
      </c>
      <c r="C671" s="68">
        <v>20</v>
      </c>
      <c r="D671" s="68">
        <v>1</v>
      </c>
    </row>
    <row r="672" spans="2:5" ht="15" customHeight="1" x14ac:dyDescent="0.25">
      <c r="B672" s="75">
        <v>45843</v>
      </c>
      <c r="C672" s="68">
        <v>13.5</v>
      </c>
      <c r="D672" s="68">
        <v>1</v>
      </c>
    </row>
    <row r="673" spans="2:4" ht="15" customHeight="1" x14ac:dyDescent="0.25">
      <c r="B673" s="75">
        <v>45843</v>
      </c>
      <c r="C673" s="68">
        <v>12.5</v>
      </c>
      <c r="D673" s="68">
        <v>0</v>
      </c>
    </row>
    <row r="674" spans="2:4" ht="15" customHeight="1" x14ac:dyDescent="0.25">
      <c r="B674" s="75">
        <v>45843</v>
      </c>
      <c r="C674" s="68">
        <v>17</v>
      </c>
      <c r="D674" s="68">
        <v>0</v>
      </c>
    </row>
    <row r="675" spans="2:4" ht="15" customHeight="1" x14ac:dyDescent="0.25">
      <c r="B675" s="75">
        <v>45843</v>
      </c>
      <c r="C675" s="68">
        <v>8.6</v>
      </c>
      <c r="D675" s="68">
        <v>1</v>
      </c>
    </row>
    <row r="676" spans="2:4" ht="15" customHeight="1" x14ac:dyDescent="0.25">
      <c r="B676" s="75">
        <v>45843</v>
      </c>
      <c r="C676" s="68">
        <v>22</v>
      </c>
      <c r="D676" s="68">
        <v>1</v>
      </c>
    </row>
    <row r="677" spans="2:4" ht="15" customHeight="1" x14ac:dyDescent="0.25">
      <c r="B677" s="75">
        <v>45843</v>
      </c>
      <c r="C677" s="68">
        <v>13</v>
      </c>
      <c r="D677" s="68">
        <v>1</v>
      </c>
    </row>
    <row r="678" spans="2:4" ht="15" customHeight="1" x14ac:dyDescent="0.25">
      <c r="B678" s="75">
        <v>45844</v>
      </c>
      <c r="C678" s="68">
        <v>7.8</v>
      </c>
      <c r="D678" s="68">
        <v>0</v>
      </c>
    </row>
    <row r="679" spans="2:4" ht="15" customHeight="1" x14ac:dyDescent="0.25">
      <c r="B679" s="75">
        <v>45844</v>
      </c>
      <c r="C679" s="68">
        <v>13.5</v>
      </c>
      <c r="D679" s="68">
        <v>1</v>
      </c>
    </row>
    <row r="680" spans="2:4" ht="15" customHeight="1" x14ac:dyDescent="0.25">
      <c r="B680" s="75">
        <v>45844</v>
      </c>
      <c r="C680" s="68">
        <v>9</v>
      </c>
      <c r="D680" s="68">
        <v>1</v>
      </c>
    </row>
    <row r="681" spans="2:4" ht="15" customHeight="1" x14ac:dyDescent="0.25">
      <c r="B681" s="75">
        <v>45844</v>
      </c>
      <c r="C681" s="68">
        <v>29</v>
      </c>
      <c r="D681" s="68">
        <v>1</v>
      </c>
    </row>
    <row r="682" spans="2:4" ht="15" customHeight="1" x14ac:dyDescent="0.25">
      <c r="B682" s="75">
        <v>45844</v>
      </c>
      <c r="C682" s="68">
        <v>12</v>
      </c>
      <c r="D682" s="68">
        <v>1</v>
      </c>
    </row>
    <row r="683" spans="2:4" ht="15" customHeight="1" x14ac:dyDescent="0.25">
      <c r="B683" s="75">
        <v>45845</v>
      </c>
      <c r="C683" s="68">
        <v>18.5</v>
      </c>
      <c r="D683" s="68">
        <v>1</v>
      </c>
    </row>
    <row r="684" spans="2:4" ht="15" customHeight="1" x14ac:dyDescent="0.25">
      <c r="B684" s="75">
        <v>45845</v>
      </c>
      <c r="C684" s="68">
        <v>29</v>
      </c>
      <c r="D684" s="68">
        <v>1</v>
      </c>
    </row>
    <row r="685" spans="2:4" ht="15" customHeight="1" x14ac:dyDescent="0.25">
      <c r="B685" s="75">
        <v>45845</v>
      </c>
      <c r="C685" s="68">
        <v>24</v>
      </c>
      <c r="D685" s="68">
        <v>1</v>
      </c>
    </row>
    <row r="686" spans="2:4" ht="15" customHeight="1" x14ac:dyDescent="0.25">
      <c r="B686" s="75">
        <v>45846</v>
      </c>
      <c r="C686" s="68">
        <v>10.5</v>
      </c>
      <c r="D686" s="68">
        <v>1</v>
      </c>
    </row>
    <row r="687" spans="2:4" ht="15" customHeight="1" x14ac:dyDescent="0.25">
      <c r="B687" s="75">
        <v>45846</v>
      </c>
      <c r="C687" s="68">
        <v>10</v>
      </c>
      <c r="D687" s="68">
        <v>0</v>
      </c>
    </row>
    <row r="688" spans="2:4" ht="15" customHeight="1" x14ac:dyDescent="0.25">
      <c r="B688" s="75">
        <v>45846</v>
      </c>
      <c r="C688" s="68">
        <v>9.8000000000000007</v>
      </c>
      <c r="D688" s="68">
        <v>1</v>
      </c>
    </row>
    <row r="689" spans="2:4" ht="15" customHeight="1" x14ac:dyDescent="0.25">
      <c r="B689" s="75">
        <v>45846</v>
      </c>
      <c r="C689" s="68">
        <v>8.6</v>
      </c>
      <c r="D689" s="68">
        <v>1</v>
      </c>
    </row>
    <row r="690" spans="2:4" ht="15" customHeight="1" x14ac:dyDescent="0.25">
      <c r="B690" s="75">
        <v>45847</v>
      </c>
      <c r="C690" s="68">
        <v>11.5</v>
      </c>
      <c r="D690" s="68">
        <v>1</v>
      </c>
    </row>
    <row r="691" spans="2:4" ht="15" customHeight="1" x14ac:dyDescent="0.25">
      <c r="B691" s="75">
        <v>45847</v>
      </c>
      <c r="C691" s="68">
        <v>13.5</v>
      </c>
      <c r="D691" s="68">
        <v>1</v>
      </c>
    </row>
    <row r="692" spans="2:4" ht="15" customHeight="1" x14ac:dyDescent="0.25">
      <c r="B692" s="75">
        <v>45847</v>
      </c>
      <c r="C692" s="68">
        <v>8.8000000000000007</v>
      </c>
      <c r="D692" s="68">
        <v>1</v>
      </c>
    </row>
    <row r="693" spans="2:4" ht="15" customHeight="1" x14ac:dyDescent="0.25">
      <c r="B693" s="75">
        <v>45848</v>
      </c>
      <c r="C693" s="68">
        <v>9.1999999999999993</v>
      </c>
      <c r="D693" s="68">
        <v>1</v>
      </c>
    </row>
    <row r="694" spans="2:4" ht="15" customHeight="1" x14ac:dyDescent="0.25">
      <c r="B694" s="75">
        <v>45848</v>
      </c>
      <c r="C694" s="68">
        <v>10.5</v>
      </c>
      <c r="D694" s="68">
        <v>1</v>
      </c>
    </row>
    <row r="695" spans="2:4" ht="15" customHeight="1" x14ac:dyDescent="0.25">
      <c r="B695" s="75">
        <v>45848</v>
      </c>
      <c r="C695" s="68">
        <v>9.8000000000000007</v>
      </c>
      <c r="D695" s="68">
        <v>1</v>
      </c>
    </row>
    <row r="696" spans="2:4" ht="15" customHeight="1" x14ac:dyDescent="0.25">
      <c r="B696" s="75">
        <v>45848</v>
      </c>
      <c r="C696" s="68">
        <v>9.1999999999999993</v>
      </c>
      <c r="D696" s="68">
        <v>1</v>
      </c>
    </row>
    <row r="697" spans="2:4" ht="15" customHeight="1" x14ac:dyDescent="0.25">
      <c r="B697" s="75">
        <v>45849</v>
      </c>
      <c r="C697" s="68">
        <v>15.5</v>
      </c>
      <c r="D697" s="68">
        <v>1</v>
      </c>
    </row>
    <row r="698" spans="2:4" ht="15" customHeight="1" x14ac:dyDescent="0.25">
      <c r="B698" s="75">
        <v>45849</v>
      </c>
      <c r="C698" s="68">
        <v>15</v>
      </c>
      <c r="D698" s="68">
        <v>0</v>
      </c>
    </row>
    <row r="699" spans="2:4" ht="15" customHeight="1" x14ac:dyDescent="0.25">
      <c r="B699" s="75">
        <v>45849</v>
      </c>
      <c r="C699" s="68">
        <v>9.1999999999999993</v>
      </c>
      <c r="D699" s="68">
        <v>0</v>
      </c>
    </row>
    <row r="700" spans="2:4" ht="15" customHeight="1" x14ac:dyDescent="0.25">
      <c r="B700" s="75">
        <v>45850</v>
      </c>
      <c r="C700" s="68">
        <v>8.4</v>
      </c>
      <c r="D700" s="68">
        <v>1</v>
      </c>
    </row>
    <row r="701" spans="2:4" ht="15" customHeight="1" x14ac:dyDescent="0.25">
      <c r="B701" s="75">
        <v>45850</v>
      </c>
      <c r="C701" s="68">
        <v>12</v>
      </c>
      <c r="D701" s="68">
        <v>0</v>
      </c>
    </row>
    <row r="702" spans="2:4" ht="15" customHeight="1" x14ac:dyDescent="0.25">
      <c r="B702" s="75">
        <v>45850</v>
      </c>
      <c r="C702" s="68">
        <v>8.6</v>
      </c>
      <c r="D702" s="68">
        <v>1</v>
      </c>
    </row>
    <row r="703" spans="2:4" ht="15" customHeight="1" x14ac:dyDescent="0.25">
      <c r="B703" s="75">
        <v>45850</v>
      </c>
      <c r="C703" s="68">
        <v>7.6</v>
      </c>
      <c r="D703" s="68">
        <v>1</v>
      </c>
    </row>
    <row r="704" spans="2:4" ht="15" customHeight="1" x14ac:dyDescent="0.25">
      <c r="B704" s="75">
        <v>45850</v>
      </c>
      <c r="C704" s="68">
        <v>7.6</v>
      </c>
      <c r="D704" s="68">
        <v>1</v>
      </c>
    </row>
    <row r="705" spans="2:4" ht="15" customHeight="1" x14ac:dyDescent="0.25">
      <c r="B705" s="75">
        <v>45850</v>
      </c>
      <c r="C705" s="68">
        <v>7.8</v>
      </c>
      <c r="D705" s="68">
        <v>0</v>
      </c>
    </row>
    <row r="706" spans="2:4" ht="15" customHeight="1" x14ac:dyDescent="0.25">
      <c r="B706" s="75">
        <v>45854</v>
      </c>
      <c r="C706" s="68">
        <v>12</v>
      </c>
      <c r="D706" s="68">
        <v>1</v>
      </c>
    </row>
    <row r="707" spans="2:4" ht="15" customHeight="1" x14ac:dyDescent="0.25">
      <c r="B707" s="75">
        <v>45854</v>
      </c>
      <c r="C707" s="68">
        <v>11.5</v>
      </c>
      <c r="D707" s="68">
        <v>1</v>
      </c>
    </row>
    <row r="708" spans="2:4" ht="15" customHeight="1" x14ac:dyDescent="0.25">
      <c r="B708" s="75">
        <v>45855</v>
      </c>
      <c r="C708" s="68">
        <v>13</v>
      </c>
      <c r="D708" s="68">
        <v>1</v>
      </c>
    </row>
    <row r="709" spans="2:4" ht="15" customHeight="1" x14ac:dyDescent="0.25">
      <c r="B709" s="75">
        <v>45855</v>
      </c>
      <c r="C709" s="68">
        <v>23</v>
      </c>
      <c r="D709" s="68">
        <v>1</v>
      </c>
    </row>
    <row r="710" spans="2:4" ht="15" customHeight="1" x14ac:dyDescent="0.25">
      <c r="B710" s="75">
        <v>45855</v>
      </c>
      <c r="C710" s="68">
        <v>9.6</v>
      </c>
      <c r="D710" s="68">
        <v>1</v>
      </c>
    </row>
    <row r="711" spans="2:4" ht="15" customHeight="1" x14ac:dyDescent="0.25">
      <c r="B711" s="75">
        <v>45856</v>
      </c>
      <c r="C711" s="68">
        <v>14</v>
      </c>
      <c r="D711" s="68">
        <v>1</v>
      </c>
    </row>
    <row r="712" spans="2:4" ht="15" customHeight="1" x14ac:dyDescent="0.25">
      <c r="B712" s="75">
        <v>45856</v>
      </c>
      <c r="C712" s="68">
        <v>17.5</v>
      </c>
      <c r="D712" s="68">
        <v>1</v>
      </c>
    </row>
    <row r="713" spans="2:4" ht="15" customHeight="1" x14ac:dyDescent="0.25">
      <c r="B713" s="75">
        <v>45856</v>
      </c>
      <c r="C713" s="68">
        <v>12</v>
      </c>
      <c r="D713" s="68">
        <v>1</v>
      </c>
    </row>
    <row r="714" spans="2:4" ht="15" customHeight="1" x14ac:dyDescent="0.25">
      <c r="B714" s="75">
        <v>45856</v>
      </c>
      <c r="C714" s="68">
        <v>13.5</v>
      </c>
      <c r="D714" s="68">
        <v>1</v>
      </c>
    </row>
    <row r="715" spans="2:4" ht="15" customHeight="1" x14ac:dyDescent="0.25">
      <c r="B715" s="83">
        <v>45857</v>
      </c>
      <c r="C715" s="68">
        <v>13</v>
      </c>
      <c r="D715" s="68">
        <v>1</v>
      </c>
    </row>
    <row r="716" spans="2:4" ht="15" customHeight="1" x14ac:dyDescent="0.25">
      <c r="B716" s="83">
        <v>45857</v>
      </c>
      <c r="C716" s="68">
        <v>14</v>
      </c>
      <c r="D716" s="68">
        <v>1</v>
      </c>
    </row>
    <row r="717" spans="2:4" ht="15" customHeight="1" x14ac:dyDescent="0.25">
      <c r="B717" s="83">
        <v>45857</v>
      </c>
      <c r="C717" s="68">
        <v>15</v>
      </c>
      <c r="D717" s="68">
        <v>1</v>
      </c>
    </row>
    <row r="718" spans="2:4" ht="15" customHeight="1" x14ac:dyDescent="0.25">
      <c r="B718" s="83">
        <v>45857</v>
      </c>
      <c r="C718" s="68">
        <v>8.4</v>
      </c>
      <c r="D718" s="68">
        <v>1</v>
      </c>
    </row>
    <row r="719" spans="2:4" ht="15" customHeight="1" x14ac:dyDescent="0.25">
      <c r="B719" s="83">
        <v>45858</v>
      </c>
      <c r="C719" s="68">
        <v>11.5</v>
      </c>
      <c r="D719" s="68">
        <v>1</v>
      </c>
    </row>
    <row r="720" spans="2:4" ht="15" customHeight="1" x14ac:dyDescent="0.25">
      <c r="B720" s="83">
        <v>45858</v>
      </c>
      <c r="C720" s="68">
        <v>13.5</v>
      </c>
      <c r="D720" s="68">
        <v>1</v>
      </c>
    </row>
    <row r="721" spans="2:4" ht="15" customHeight="1" x14ac:dyDescent="0.25">
      <c r="B721" s="83">
        <v>45858</v>
      </c>
      <c r="C721" s="68">
        <v>12.5</v>
      </c>
      <c r="D721" s="68">
        <v>1</v>
      </c>
    </row>
    <row r="722" spans="2:4" ht="15" customHeight="1" x14ac:dyDescent="0.25">
      <c r="B722" s="83">
        <v>45858</v>
      </c>
      <c r="C722" s="68">
        <v>11</v>
      </c>
      <c r="D722" s="68">
        <v>1</v>
      </c>
    </row>
    <row r="723" spans="2:4" ht="15" customHeight="1" x14ac:dyDescent="0.25">
      <c r="B723" s="83">
        <v>45859</v>
      </c>
      <c r="C723" s="68">
        <v>15</v>
      </c>
      <c r="D723" s="68">
        <v>1</v>
      </c>
    </row>
    <row r="724" spans="2:4" ht="15" customHeight="1" x14ac:dyDescent="0.25">
      <c r="B724" s="83">
        <v>45859</v>
      </c>
      <c r="C724" s="68">
        <v>9.1999999999999993</v>
      </c>
      <c r="D724" s="68">
        <v>1</v>
      </c>
    </row>
    <row r="725" spans="2:4" ht="15" customHeight="1" x14ac:dyDescent="0.25">
      <c r="B725" s="83">
        <v>45859</v>
      </c>
      <c r="C725" s="68">
        <v>17</v>
      </c>
      <c r="D725" s="68">
        <v>0</v>
      </c>
    </row>
    <row r="726" spans="2:4" ht="15" customHeight="1" x14ac:dyDescent="0.25">
      <c r="B726" s="83">
        <v>45860</v>
      </c>
      <c r="C726" s="68">
        <v>22</v>
      </c>
      <c r="D726" s="68">
        <v>1</v>
      </c>
    </row>
    <row r="727" spans="2:4" ht="15" customHeight="1" x14ac:dyDescent="0.25">
      <c r="B727" s="83">
        <v>45860</v>
      </c>
      <c r="C727" s="68">
        <v>9.6</v>
      </c>
      <c r="D727" s="68">
        <v>1</v>
      </c>
    </row>
    <row r="728" spans="2:4" ht="15" customHeight="1" x14ac:dyDescent="0.25">
      <c r="B728" s="83">
        <v>45860</v>
      </c>
      <c r="C728" s="68">
        <v>14</v>
      </c>
      <c r="D728" s="68">
        <v>1</v>
      </c>
    </row>
    <row r="729" spans="2:4" ht="15" customHeight="1" x14ac:dyDescent="0.25">
      <c r="B729" s="83">
        <v>45860</v>
      </c>
      <c r="C729" s="68">
        <v>8.6</v>
      </c>
      <c r="D729" s="68">
        <v>1</v>
      </c>
    </row>
    <row r="730" spans="2:4" ht="15" customHeight="1" x14ac:dyDescent="0.25">
      <c r="B730" s="83">
        <v>45861</v>
      </c>
      <c r="C730" s="68">
        <v>12</v>
      </c>
      <c r="D730" s="68">
        <v>0</v>
      </c>
    </row>
    <row r="731" spans="2:4" ht="15" customHeight="1" x14ac:dyDescent="0.25">
      <c r="B731" s="83">
        <v>45861</v>
      </c>
      <c r="C731" s="68">
        <v>18</v>
      </c>
      <c r="D731" s="68">
        <v>1</v>
      </c>
    </row>
    <row r="732" spans="2:4" ht="15" customHeight="1" x14ac:dyDescent="0.25">
      <c r="B732" s="83">
        <v>45861</v>
      </c>
      <c r="C732" s="68">
        <v>9.6</v>
      </c>
      <c r="D732" s="68">
        <v>1</v>
      </c>
    </row>
    <row r="733" spans="2:4" ht="15" customHeight="1" x14ac:dyDescent="0.25">
      <c r="B733" s="83">
        <v>45861</v>
      </c>
      <c r="C733" s="68">
        <v>32</v>
      </c>
      <c r="D733" s="68">
        <v>1</v>
      </c>
    </row>
    <row r="734" spans="2:4" ht="15" customHeight="1" x14ac:dyDescent="0.25">
      <c r="B734" s="83">
        <v>45862</v>
      </c>
      <c r="C734" s="68">
        <v>12</v>
      </c>
      <c r="D734" s="68">
        <v>1</v>
      </c>
    </row>
    <row r="735" spans="2:4" ht="15" customHeight="1" x14ac:dyDescent="0.25">
      <c r="B735" s="83">
        <v>45862</v>
      </c>
      <c r="C735" s="68">
        <v>7.8</v>
      </c>
      <c r="D735" s="68">
        <v>1</v>
      </c>
    </row>
    <row r="736" spans="2:4" ht="15" customHeight="1" x14ac:dyDescent="0.25">
      <c r="B736" s="83">
        <v>45862</v>
      </c>
      <c r="C736" s="68">
        <v>13</v>
      </c>
      <c r="D736" s="68">
        <v>1</v>
      </c>
    </row>
    <row r="737" spans="2:4" ht="15" customHeight="1" x14ac:dyDescent="0.25">
      <c r="B737" s="83">
        <v>45862</v>
      </c>
      <c r="C737" s="68">
        <v>8</v>
      </c>
      <c r="D737" s="68">
        <v>1</v>
      </c>
    </row>
    <row r="738" spans="2:4" ht="15" customHeight="1" x14ac:dyDescent="0.25">
      <c r="B738" s="83">
        <v>45863</v>
      </c>
      <c r="C738" s="68">
        <v>13.5</v>
      </c>
      <c r="D738" s="68">
        <v>1</v>
      </c>
    </row>
    <row r="739" spans="2:4" ht="15" customHeight="1" x14ac:dyDescent="0.25">
      <c r="B739" s="83">
        <v>45863</v>
      </c>
      <c r="C739" s="68">
        <v>9.1999999999999993</v>
      </c>
      <c r="D739" s="68">
        <v>1</v>
      </c>
    </row>
    <row r="740" spans="2:4" ht="15" customHeight="1" x14ac:dyDescent="0.25">
      <c r="B740" s="83">
        <v>45863</v>
      </c>
      <c r="C740" s="68">
        <v>15.5</v>
      </c>
      <c r="D740" s="68">
        <v>1</v>
      </c>
    </row>
    <row r="741" spans="2:4" ht="15" customHeight="1" x14ac:dyDescent="0.25">
      <c r="B741" s="83">
        <v>45863</v>
      </c>
      <c r="C741" s="68">
        <v>18</v>
      </c>
      <c r="D741" s="68">
        <v>1</v>
      </c>
    </row>
    <row r="742" spans="2:4" ht="15" customHeight="1" x14ac:dyDescent="0.25">
      <c r="B742" s="83">
        <v>45864</v>
      </c>
      <c r="C742" s="68">
        <v>8.1999999999999993</v>
      </c>
      <c r="D742" s="68">
        <v>1</v>
      </c>
    </row>
    <row r="743" spans="2:4" ht="15" customHeight="1" x14ac:dyDescent="0.25">
      <c r="B743" s="83">
        <v>45864</v>
      </c>
      <c r="C743" s="68">
        <v>13.5</v>
      </c>
      <c r="D743" s="68">
        <v>1</v>
      </c>
    </row>
    <row r="744" spans="2:4" ht="15" customHeight="1" x14ac:dyDescent="0.25">
      <c r="B744" s="83">
        <v>45864</v>
      </c>
      <c r="C744" s="68">
        <v>17</v>
      </c>
      <c r="D744" s="68">
        <v>1</v>
      </c>
    </row>
    <row r="745" spans="2:4" ht="15" customHeight="1" x14ac:dyDescent="0.25">
      <c r="B745" s="83">
        <v>45864</v>
      </c>
      <c r="C745" s="68">
        <v>13</v>
      </c>
      <c r="D745" s="68">
        <v>1</v>
      </c>
    </row>
    <row r="746" spans="2:4" ht="15" customHeight="1" x14ac:dyDescent="0.25">
      <c r="B746" s="83">
        <v>45865</v>
      </c>
      <c r="C746" s="68">
        <v>25</v>
      </c>
      <c r="D746" s="68">
        <v>1</v>
      </c>
    </row>
    <row r="747" spans="2:4" ht="15" customHeight="1" x14ac:dyDescent="0.25">
      <c r="B747" s="83">
        <v>45865</v>
      </c>
      <c r="C747" s="68">
        <v>9</v>
      </c>
      <c r="D747" s="68">
        <v>1</v>
      </c>
    </row>
    <row r="748" spans="2:4" ht="15" customHeight="1" x14ac:dyDescent="0.25">
      <c r="B748" s="83">
        <v>45865</v>
      </c>
      <c r="C748" s="68">
        <v>24</v>
      </c>
      <c r="D748" s="68">
        <v>1</v>
      </c>
    </row>
    <row r="749" spans="2:4" ht="15" customHeight="1" x14ac:dyDescent="0.25">
      <c r="B749" s="83">
        <v>45865</v>
      </c>
      <c r="C749" s="68">
        <v>9.6</v>
      </c>
      <c r="D749" s="68">
        <v>1</v>
      </c>
    </row>
    <row r="750" spans="2:4" ht="15" customHeight="1" x14ac:dyDescent="0.25">
      <c r="B750" s="83">
        <v>45866</v>
      </c>
      <c r="C750" s="68">
        <v>9</v>
      </c>
      <c r="D750" s="68">
        <v>1</v>
      </c>
    </row>
    <row r="751" spans="2:4" ht="15" customHeight="1" x14ac:dyDescent="0.25">
      <c r="B751" s="83">
        <v>45866</v>
      </c>
      <c r="C751" s="68">
        <v>24</v>
      </c>
      <c r="D751" s="68">
        <v>1</v>
      </c>
    </row>
    <row r="752" spans="2:4" ht="15" customHeight="1" x14ac:dyDescent="0.25">
      <c r="B752" s="83">
        <v>45867</v>
      </c>
      <c r="C752" s="68">
        <v>9.4</v>
      </c>
      <c r="D752" s="68">
        <v>1</v>
      </c>
    </row>
    <row r="753" spans="2:4" ht="15" customHeight="1" x14ac:dyDescent="0.25">
      <c r="B753" s="83">
        <v>45867</v>
      </c>
      <c r="C753" s="68">
        <v>38</v>
      </c>
      <c r="D753" s="68">
        <v>1</v>
      </c>
    </row>
    <row r="754" spans="2:4" ht="15" customHeight="1" x14ac:dyDescent="0.25">
      <c r="B754" s="83">
        <v>45867</v>
      </c>
      <c r="C754" s="68">
        <v>24</v>
      </c>
      <c r="D754" s="68">
        <v>1</v>
      </c>
    </row>
    <row r="755" spans="2:4" ht="15" customHeight="1" x14ac:dyDescent="0.25">
      <c r="B755" s="83">
        <v>45867</v>
      </c>
      <c r="C755" s="68">
        <v>10.5</v>
      </c>
      <c r="D755" s="68">
        <v>1</v>
      </c>
    </row>
    <row r="756" spans="2:4" ht="15" customHeight="1" x14ac:dyDescent="0.25">
      <c r="B756" s="83">
        <v>45868</v>
      </c>
      <c r="C756" s="68">
        <v>15.5</v>
      </c>
      <c r="D756" s="68">
        <v>1</v>
      </c>
    </row>
    <row r="757" spans="2:4" ht="15" customHeight="1" x14ac:dyDescent="0.25">
      <c r="B757" s="83">
        <v>45868</v>
      </c>
      <c r="C757" s="68">
        <v>7.8</v>
      </c>
      <c r="D757" s="68">
        <v>1</v>
      </c>
    </row>
    <row r="758" spans="2:4" ht="15" customHeight="1" x14ac:dyDescent="0.25">
      <c r="B758" s="83">
        <v>45868</v>
      </c>
      <c r="C758" s="68">
        <v>25</v>
      </c>
      <c r="D758" s="68">
        <v>0</v>
      </c>
    </row>
    <row r="759" spans="2:4" ht="15" customHeight="1" x14ac:dyDescent="0.25">
      <c r="B759" s="83">
        <v>45868</v>
      </c>
      <c r="C759" s="68">
        <v>17</v>
      </c>
      <c r="D759" s="68">
        <v>1</v>
      </c>
    </row>
    <row r="760" spans="2:4" ht="15" customHeight="1" x14ac:dyDescent="0.25">
      <c r="B760" s="83">
        <v>45868</v>
      </c>
      <c r="C760" s="68">
        <v>8.4</v>
      </c>
      <c r="D760" s="68">
        <v>1</v>
      </c>
    </row>
    <row r="761" spans="2:4" ht="15" customHeight="1" x14ac:dyDescent="0.25">
      <c r="B761" s="83">
        <v>45868</v>
      </c>
      <c r="C761" s="68">
        <v>18</v>
      </c>
      <c r="D761" s="68">
        <v>1</v>
      </c>
    </row>
    <row r="762" spans="2:4" ht="15" customHeight="1" x14ac:dyDescent="0.25">
      <c r="B762" s="83">
        <v>45869</v>
      </c>
      <c r="C762" s="68">
        <v>12.5</v>
      </c>
      <c r="D762" s="68">
        <v>1</v>
      </c>
    </row>
    <row r="763" spans="2:4" ht="15" customHeight="1" x14ac:dyDescent="0.25">
      <c r="B763" s="83">
        <v>45869</v>
      </c>
      <c r="C763" s="68">
        <v>19</v>
      </c>
      <c r="D763" s="68">
        <v>1</v>
      </c>
    </row>
    <row r="764" spans="2:4" ht="15" customHeight="1" x14ac:dyDescent="0.25">
      <c r="B764" s="83">
        <v>45869</v>
      </c>
      <c r="C764" s="68">
        <v>8.4</v>
      </c>
      <c r="D764" s="68">
        <v>1</v>
      </c>
    </row>
    <row r="765" spans="2:4" ht="15" customHeight="1" x14ac:dyDescent="0.25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 x14ac:dyDescent="0.25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 x14ac:dyDescent="0.25">
      <c r="C3" s="4"/>
      <c r="D3" s="4"/>
      <c r="E3" s="1243" t="s">
        <v>381</v>
      </c>
      <c r="F3" s="1244"/>
      <c r="G3" s="1244"/>
      <c r="H3" s="1245"/>
      <c r="I3" s="1243" t="s">
        <v>382</v>
      </c>
      <c r="J3" s="1244"/>
      <c r="K3" s="1244"/>
      <c r="L3" s="1245"/>
      <c r="M3" s="1243" t="s">
        <v>73</v>
      </c>
      <c r="N3" s="1244"/>
      <c r="O3" s="1244"/>
      <c r="P3" s="1245"/>
      <c r="Q3" s="1243" t="s">
        <v>179</v>
      </c>
      <c r="R3" s="1244"/>
      <c r="S3" s="1244"/>
      <c r="T3" s="1245"/>
      <c r="U3" s="40"/>
      <c r="V3" s="40"/>
    </row>
    <row r="4" spans="2:24" ht="19.95" customHeight="1" x14ac:dyDescent="0.25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 x14ac:dyDescent="0.25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 x14ac:dyDescent="0.25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 x14ac:dyDescent="0.25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 x14ac:dyDescent="0.25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 x14ac:dyDescent="0.25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 x14ac:dyDescent="0.25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 x14ac:dyDescent="0.25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 x14ac:dyDescent="0.25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 x14ac:dyDescent="0.25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 x14ac:dyDescent="0.25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 x14ac:dyDescent="0.25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 x14ac:dyDescent="0.25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 x14ac:dyDescent="0.25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 x14ac:dyDescent="0.25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 x14ac:dyDescent="0.25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 x14ac:dyDescent="0.25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 x14ac:dyDescent="0.25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 x14ac:dyDescent="0.25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 x14ac:dyDescent="0.25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 x14ac:dyDescent="0.25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 x14ac:dyDescent="0.3"/>
    <row r="2" spans="3:17" ht="19.95" hidden="1" customHeight="1" outlineLevel="1" x14ac:dyDescent="0.25">
      <c r="C2" s="48" t="s">
        <v>406</v>
      </c>
    </row>
    <row r="3" spans="3:17" ht="19.95" hidden="1" customHeight="1" outlineLevel="1" x14ac:dyDescent="0.25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 x14ac:dyDescent="0.25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 x14ac:dyDescent="0.25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 x14ac:dyDescent="0.25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 x14ac:dyDescent="0.25">
      <c r="N7" s="113"/>
      <c r="O7" s="132"/>
      <c r="P7" s="130"/>
    </row>
    <row r="8" spans="3:17" ht="19.95" hidden="1" customHeight="1" outlineLevel="1" x14ac:dyDescent="0.25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 x14ac:dyDescent="0.25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 x14ac:dyDescent="0.25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 x14ac:dyDescent="0.25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 x14ac:dyDescent="0.25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 x14ac:dyDescent="0.25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 x14ac:dyDescent="0.25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 x14ac:dyDescent="0.25">
      <c r="C15" s="48" t="s">
        <v>413</v>
      </c>
      <c r="G15" s="124">
        <f>IF(F6&gt;=65%,1,0)</f>
        <v>1</v>
      </c>
    </row>
    <row r="16" spans="3:17" ht="19.95" hidden="1" customHeight="1" outlineLevel="1" x14ac:dyDescent="0.25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 x14ac:dyDescent="0.25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 x14ac:dyDescent="0.25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 x14ac:dyDescent="0.3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 x14ac:dyDescent="0.3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 x14ac:dyDescent="0.3">
      <c r="X21" s="1246" t="s">
        <v>627</v>
      </c>
      <c r="Y21" s="1247"/>
      <c r="Z21" s="1247"/>
      <c r="AA21" s="1247"/>
      <c r="AB21" s="1247"/>
      <c r="AC21" s="1248"/>
      <c r="AD21" s="1246" t="s">
        <v>628</v>
      </c>
      <c r="AE21" s="1247"/>
      <c r="AF21" s="1247"/>
      <c r="AG21" s="1248"/>
      <c r="AH21" s="1246" t="s">
        <v>629</v>
      </c>
      <c r="AI21" s="1249"/>
      <c r="AJ21" s="1249"/>
      <c r="AK21" s="1249"/>
      <c r="AL21" s="1249"/>
      <c r="AM21" s="1249"/>
      <c r="AN21" s="1250"/>
    </row>
    <row r="22" spans="2:40" s="59" customFormat="1" ht="30" customHeight="1" collapsed="1" x14ac:dyDescent="0.25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 x14ac:dyDescent="0.25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 x14ac:dyDescent="0.25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 x14ac:dyDescent="0.25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 x14ac:dyDescent="0.25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 x14ac:dyDescent="0.25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 x14ac:dyDescent="0.25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 x14ac:dyDescent="0.25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 x14ac:dyDescent="0.25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 x14ac:dyDescent="0.25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 x14ac:dyDescent="0.25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 x14ac:dyDescent="0.25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 x14ac:dyDescent="0.25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 x14ac:dyDescent="0.25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 x14ac:dyDescent="0.25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 x14ac:dyDescent="0.25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 x14ac:dyDescent="0.25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 x14ac:dyDescent="0.25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 x14ac:dyDescent="0.25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 x14ac:dyDescent="0.25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 x14ac:dyDescent="0.25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 x14ac:dyDescent="0.25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 x14ac:dyDescent="0.25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 x14ac:dyDescent="0.25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 x14ac:dyDescent="0.25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 x14ac:dyDescent="0.25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 x14ac:dyDescent="0.25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 x14ac:dyDescent="0.25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 x14ac:dyDescent="0.25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 x14ac:dyDescent="0.25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 x14ac:dyDescent="0.25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 x14ac:dyDescent="0.25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 x14ac:dyDescent="0.25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 x14ac:dyDescent="0.25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 x14ac:dyDescent="0.25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 x14ac:dyDescent="0.25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 x14ac:dyDescent="0.25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 x14ac:dyDescent="0.25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 x14ac:dyDescent="0.25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 x14ac:dyDescent="0.25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 x14ac:dyDescent="0.25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 x14ac:dyDescent="0.25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 x14ac:dyDescent="0.25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 x14ac:dyDescent="0.25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 x14ac:dyDescent="0.25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 x14ac:dyDescent="0.25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 x14ac:dyDescent="0.25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 x14ac:dyDescent="0.25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 x14ac:dyDescent="0.25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 x14ac:dyDescent="0.25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 x14ac:dyDescent="0.25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 x14ac:dyDescent="0.25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 x14ac:dyDescent="0.25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 x14ac:dyDescent="0.25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 x14ac:dyDescent="0.25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 x14ac:dyDescent="0.25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 x14ac:dyDescent="0.25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 x14ac:dyDescent="0.25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 x14ac:dyDescent="0.25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 x14ac:dyDescent="0.25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 x14ac:dyDescent="0.25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 x14ac:dyDescent="0.25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 x14ac:dyDescent="0.25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 x14ac:dyDescent="0.25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 x14ac:dyDescent="0.25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 x14ac:dyDescent="0.25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 x14ac:dyDescent="0.25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 x14ac:dyDescent="0.25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 x14ac:dyDescent="0.25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 x14ac:dyDescent="0.25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 x14ac:dyDescent="0.25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 x14ac:dyDescent="0.25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 x14ac:dyDescent="0.25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 x14ac:dyDescent="0.25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 x14ac:dyDescent="0.25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 x14ac:dyDescent="0.25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 x14ac:dyDescent="0.25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 x14ac:dyDescent="0.25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 x14ac:dyDescent="0.25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 x14ac:dyDescent="0.25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 x14ac:dyDescent="0.25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 x14ac:dyDescent="0.25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 x14ac:dyDescent="0.25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 x14ac:dyDescent="0.25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 x14ac:dyDescent="0.25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 x14ac:dyDescent="0.25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 x14ac:dyDescent="0.25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 x14ac:dyDescent="0.25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 x14ac:dyDescent="0.25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 x14ac:dyDescent="0.25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 x14ac:dyDescent="0.25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 x14ac:dyDescent="0.25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 x14ac:dyDescent="0.25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 x14ac:dyDescent="0.25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 x14ac:dyDescent="0.25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 x14ac:dyDescent="0.25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 x14ac:dyDescent="0.25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 x14ac:dyDescent="0.25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 x14ac:dyDescent="0.25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 x14ac:dyDescent="0.25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 x14ac:dyDescent="0.25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 x14ac:dyDescent="0.25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 x14ac:dyDescent="0.25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 x14ac:dyDescent="0.25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 x14ac:dyDescent="0.25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 x14ac:dyDescent="0.25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 x14ac:dyDescent="0.25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 x14ac:dyDescent="0.25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 x14ac:dyDescent="0.25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 x14ac:dyDescent="0.25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 x14ac:dyDescent="0.25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 x14ac:dyDescent="0.25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 x14ac:dyDescent="0.25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 x14ac:dyDescent="0.25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 x14ac:dyDescent="0.25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 x14ac:dyDescent="0.25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 x14ac:dyDescent="0.25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 x14ac:dyDescent="0.25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 x14ac:dyDescent="0.25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 x14ac:dyDescent="0.25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 x14ac:dyDescent="0.25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 x14ac:dyDescent="0.25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 x14ac:dyDescent="0.25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 x14ac:dyDescent="0.25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 x14ac:dyDescent="0.25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ABEAD05A-C539-4D33-95F2-6638E494C203}">
  <ds:schemaRefs/>
</ds:datastoreItem>
</file>

<file path=customXml/itemProps3.xml><?xml version="1.0" encoding="utf-8"?>
<ds:datastoreItem xmlns:ds="http://schemas.openxmlformats.org/officeDocument/2006/customXml" ds:itemID="{5C390BFF-7F94-40C9-8244-56E47562B85E}">
  <ds:schemaRefs/>
</ds:datastoreItem>
</file>

<file path=customXml/itemProps4.xml><?xml version="1.0" encoding="utf-8"?>
<ds:datastoreItem xmlns:ds="http://schemas.openxmlformats.org/officeDocument/2006/customXml" ds:itemID="{FEF94E45-EB58-4B60-A8DA-12401E2B8391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903EB21E-C250-4F6A-B91B-A1775839E030}">
  <ds:schemaRefs/>
</ds:datastoreItem>
</file>

<file path=customXml/itemProps7.xml><?xml version="1.0" encoding="utf-8"?>
<ds:datastoreItem xmlns:ds="http://schemas.openxmlformats.org/officeDocument/2006/customXml" ds:itemID="{531B5D8A-9D0A-4E72-80E1-F14498B85837}">
  <ds:schemaRefs/>
</ds:datastoreItem>
</file>

<file path=customXml/itemProps8.xml><?xml version="1.0" encoding="utf-8"?>
<ds:datastoreItem xmlns:ds="http://schemas.openxmlformats.org/officeDocument/2006/customXml" ds:itemID="{C726001D-7FEF-4D60-904E-C515F2AE18B8}">
  <ds:schemaRefs/>
</ds:datastoreItem>
</file>

<file path=customXml/itemProps9.xml><?xml version="1.0" encoding="utf-8"?>
<ds:datastoreItem xmlns:ds="http://schemas.openxmlformats.org/officeDocument/2006/customXml" ds:itemID="{A0934C01-3E48-41D6-9342-1AD591BDF257}">
  <ds:schemaRefs/>
</ds:datastoreItem>
</file>

<file path=customXml/itemProps10.xml><?xml version="1.0" encoding="utf-8"?>
<ds:datastoreItem xmlns:ds="http://schemas.openxmlformats.org/officeDocument/2006/customXml" ds:itemID="{F743BC9B-F626-443C-8944-CCA557256B30}">
  <ds:schemaRefs/>
</ds:datastoreItem>
</file>

<file path=customXml/itemProps11.xml><?xml version="1.0" encoding="utf-8"?>
<ds:datastoreItem xmlns:ds="http://schemas.openxmlformats.org/officeDocument/2006/customXml" ds:itemID="{F0FF6FAD-D028-4BB2-9872-29442C59B600}">
  <ds:schemaRefs/>
</ds:datastoreItem>
</file>

<file path=customXml/itemProps12.xml><?xml version="1.0" encoding="utf-8"?>
<ds:datastoreItem xmlns:ds="http://schemas.openxmlformats.org/officeDocument/2006/customXml" ds:itemID="{1418D668-1050-4A24-AA46-1670C0328D19}">
  <ds:schemaRefs/>
</ds:datastoreItem>
</file>

<file path=customXml/itemProps13.xml><?xml version="1.0" encoding="utf-8"?>
<ds:datastoreItem xmlns:ds="http://schemas.openxmlformats.org/officeDocument/2006/customXml" ds:itemID="{1A9B4873-AFAD-44CE-B89A-8396ED0DDD47}">
  <ds:schemaRefs/>
</ds:datastoreItem>
</file>

<file path=customXml/itemProps14.xml><?xml version="1.0" encoding="utf-8"?>
<ds:datastoreItem xmlns:ds="http://schemas.openxmlformats.org/officeDocument/2006/customXml" ds:itemID="{11FE2C8F-83A6-408B-A98A-41B704B98454}">
  <ds:schemaRefs/>
</ds:datastoreItem>
</file>

<file path=customXml/itemProps15.xml><?xml version="1.0" encoding="utf-8"?>
<ds:datastoreItem xmlns:ds="http://schemas.openxmlformats.org/officeDocument/2006/customXml" ds:itemID="{EB958FF7-32B5-452C-8F11-8544CBB63F8F}">
  <ds:schemaRefs/>
</ds:datastoreItem>
</file>

<file path=customXml/itemProps16.xml><?xml version="1.0" encoding="utf-8"?>
<ds:datastoreItem xmlns:ds="http://schemas.openxmlformats.org/officeDocument/2006/customXml" ds:itemID="{3E2E56A8-1290-4D72-872F-7ED42363545B}">
  <ds:schemaRefs/>
</ds:datastoreItem>
</file>

<file path=customXml/itemProps17.xml><?xml version="1.0" encoding="utf-8"?>
<ds:datastoreItem xmlns:ds="http://schemas.openxmlformats.org/officeDocument/2006/customXml" ds:itemID="{3C2DB1DD-3D0B-439B-8CFE-28E9416D116E}">
  <ds:schemaRefs/>
</ds:datastoreItem>
</file>

<file path=customXml/itemProps18.xml><?xml version="1.0" encoding="utf-8"?>
<ds:datastoreItem xmlns:ds="http://schemas.openxmlformats.org/officeDocument/2006/customXml" ds:itemID="{D28EB955-CC23-4425-9787-EEC98CAF383E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2026-08-10T12:45:55Z</dcterms:modified>
</cp:coreProperties>
</file>