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<sst xmlns="http://schemas.openxmlformats.org/spreadsheetml/2006/main" count="18960" uniqueCount="4369">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</sst>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9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  <xf numFmtId="0" fontId="57" fillId="0" borderId="0"/>
    <xf numFmtId="9" fontId="57" fillId="0" borderId="0" applyFont="0" applyFill="0" applyBorder="0" applyAlignment="0" applyProtection="0"/>
  </cellStyleXfs>
  <cellXfs count="1279">
    <xf numFmtId="0" fontId="0" fillId="0" borderId="0" xfId="0"/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/>
    <xf numFmtId="0" fontId="177" fillId="0" borderId="0" xfId="0" applyFont="1" applyAlignment="1">
      <alignment horizontal="center" vertical="center"/>
    </xf>
    <xf numFmtId="0" fontId="176" fillId="0" borderId="0" xfId="0" applyFont="1" applyBorder="1" applyAlignment="1">
      <alignment vertical="center"/>
    </xf>
    <xf numFmtId="0" fontId="178" fillId="2" borderId="1" xfId="0" applyFont="1" applyFill="1" applyBorder="1" applyAlignment="1">
      <alignment horizontal="left" vertical="center" wrapText="1"/>
    </xf>
    <xf numFmtId="0" fontId="178" fillId="2" borderId="1" xfId="0" applyFont="1" applyFill="1" applyBorder="1" applyAlignment="1">
      <alignment horizontal="center" vertical="center" wrapText="1"/>
    </xf>
    <xf numFmtId="0" fontId="178" fillId="2" borderId="0" xfId="0" applyFont="1" applyFill="1" applyAlignment="1">
      <alignment horizontal="right" vertical="center" wrapText="1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0" fontId="176" fillId="0" borderId="0" xfId="0" applyFont="1" applyFill="1" applyAlignment="1">
      <alignment vertical="center"/>
    </xf>
    <xf numFmtId="14" fontId="176" fillId="0" borderId="0" xfId="0" applyNumberFormat="1" applyFont="1" applyBorder="1" applyAlignment="1">
      <alignment vertical="center"/>
    </xf>
    <xf numFmtId="4" fontId="176" fillId="0" borderId="0" xfId="0" applyNumberFormat="1" applyFont="1" applyBorder="1" applyAlignment="1">
      <alignment vertical="center"/>
    </xf>
    <xf numFmtId="10" fontId="176" fillId="0" borderId="0" xfId="0" applyNumberFormat="1" applyFont="1" applyBorder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4" fontId="177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6" fillId="0" borderId="0" xfId="1" applyNumberFormat="1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16" fontId="177" fillId="0" borderId="0" xfId="0" applyNumberFormat="1" applyFont="1" applyAlignment="1">
      <alignment horizontal="center" vertical="center"/>
    </xf>
    <xf numFmtId="4" fontId="176" fillId="0" borderId="2" xfId="0" applyNumberFormat="1" applyFont="1" applyBorder="1" applyAlignment="1">
      <alignment horizontal="center" vertical="center"/>
    </xf>
    <xf numFmtId="165" fontId="176" fillId="0" borderId="0" xfId="1" applyNumberFormat="1" applyFont="1" applyBorder="1" applyAlignment="1">
      <alignment horizontal="center" vertical="center"/>
    </xf>
    <xf numFmtId="4" fontId="176" fillId="0" borderId="3" xfId="1" applyNumberFormat="1" applyFont="1" applyBorder="1" applyAlignment="1">
      <alignment horizontal="center" vertical="center"/>
    </xf>
    <xf numFmtId="4" fontId="176" fillId="0" borderId="0" xfId="1" applyNumberFormat="1" applyFont="1" applyBorder="1" applyAlignment="1">
      <alignment horizontal="center" vertical="center"/>
    </xf>
    <xf numFmtId="17" fontId="177" fillId="0" borderId="0" xfId="0" applyNumberFormat="1" applyFont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75" fillId="0" borderId="0" xfId="0" applyFont="1"/>
    <xf numFmtId="0" fontId="175" fillId="0" borderId="0" xfId="0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9" fontId="177" fillId="3" borderId="0" xfId="0" applyNumberFormat="1" applyFont="1" applyFill="1" applyBorder="1" applyAlignment="1">
      <alignment horizontal="center" vertical="center"/>
    </xf>
    <xf numFmtId="4" fontId="177" fillId="3" borderId="0" xfId="0" applyNumberFormat="1" applyFont="1" applyFill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166" fontId="175" fillId="0" borderId="0" xfId="0" applyNumberFormat="1" applyFont="1" applyAlignment="1">
      <alignment horizontal="center" vertical="center"/>
    </xf>
    <xf numFmtId="4" fontId="175" fillId="3" borderId="0" xfId="0" applyNumberFormat="1" applyFont="1" applyFill="1" applyAlignment="1">
      <alignment horizontal="center" vertical="center"/>
    </xf>
    <xf numFmtId="9" fontId="175" fillId="3" borderId="0" xfId="0" applyNumberFormat="1" applyFont="1" applyFill="1" applyAlignment="1">
      <alignment horizontal="center" vertical="center"/>
    </xf>
    <xf numFmtId="3" fontId="175" fillId="3" borderId="0" xfId="0" applyNumberFormat="1" applyFont="1" applyFill="1" applyAlignment="1">
      <alignment horizontal="center" vertical="center"/>
    </xf>
    <xf numFmtId="0" fontId="175" fillId="3" borderId="0" xfId="0" applyFont="1" applyFill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75" fillId="0" borderId="5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0" fontId="173" fillId="0" borderId="0" xfId="0" applyFont="1" applyAlignment="1">
      <alignment horizontal="center"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vertical="center"/>
    </xf>
    <xf numFmtId="0" fontId="173" fillId="0" borderId="0" xfId="0" applyFont="1"/>
    <xf numFmtId="16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horizontal="center" vertical="center"/>
    </xf>
    <xf numFmtId="165" fontId="173" fillId="0" borderId="0" xfId="1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3" fontId="180" fillId="0" borderId="0" xfId="0" applyNumberFormat="1" applyFont="1" applyAlignment="1">
      <alignment vertical="center"/>
    </xf>
    <xf numFmtId="3" fontId="180" fillId="0" borderId="0" xfId="0" applyNumberFormat="1" applyFont="1" applyBorder="1" applyAlignment="1">
      <alignment vertical="center"/>
    </xf>
    <xf numFmtId="0" fontId="171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1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164" fontId="171" fillId="0" borderId="0" xfId="0" applyNumberFormat="1" applyFont="1" applyAlignment="1">
      <alignment horizontal="center" vertical="center"/>
    </xf>
    <xf numFmtId="10" fontId="171" fillId="0" borderId="0" xfId="1" applyNumberFormat="1" applyFont="1" applyAlignment="1">
      <alignment horizontal="center" vertical="center"/>
    </xf>
    <xf numFmtId="3" fontId="171" fillId="0" borderId="0" xfId="0" applyNumberFormat="1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4" fontId="175" fillId="0" borderId="0" xfId="0" applyNumberFormat="1" applyFont="1" applyFill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14" fontId="165" fillId="0" borderId="0" xfId="0" applyNumberFormat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164" fontId="165" fillId="0" borderId="0" xfId="0" applyNumberFormat="1" applyFont="1" applyAlignment="1">
      <alignment horizontal="center" vertical="center"/>
    </xf>
    <xf numFmtId="10" fontId="165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/>
    </xf>
    <xf numFmtId="0" fontId="175" fillId="4" borderId="0" xfId="0" applyFont="1" applyFill="1" applyAlignment="1">
      <alignment horizontal="center" vertical="center"/>
    </xf>
    <xf numFmtId="0" fontId="175" fillId="4" borderId="5" xfId="0" applyFont="1" applyFill="1" applyBorder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9" fontId="175" fillId="4" borderId="0" xfId="0" applyNumberFormat="1" applyFont="1" applyFill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60" fillId="0" borderId="0" xfId="0" applyFont="1" applyAlignment="1">
      <alignment horizontal="center" vertical="center"/>
    </xf>
    <xf numFmtId="4" fontId="175" fillId="0" borderId="11" xfId="0" applyNumberFormat="1" applyFont="1" applyBorder="1" applyAlignment="1">
      <alignment horizontal="center" vertical="center"/>
    </xf>
    <xf numFmtId="166" fontId="175" fillId="0" borderId="11" xfId="0" applyNumberFormat="1" applyFont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165" fontId="175" fillId="0" borderId="11" xfId="1" applyNumberFormat="1" applyFont="1" applyBorder="1" applyAlignment="1">
      <alignment horizontal="center" vertical="center"/>
    </xf>
    <xf numFmtId="0" fontId="160" fillId="0" borderId="13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0" fontId="160" fillId="0" borderId="0" xfId="0" applyFont="1" applyBorder="1" applyAlignment="1">
      <alignment horizontal="center" vertical="center" wrapText="1"/>
    </xf>
    <xf numFmtId="0" fontId="175" fillId="0" borderId="14" xfId="0" applyFont="1" applyBorder="1" applyAlignment="1">
      <alignment horizontal="center" vertical="center" wrapText="1"/>
    </xf>
    <xf numFmtId="0" fontId="175" fillId="0" borderId="13" xfId="0" applyFont="1" applyBorder="1" applyAlignment="1">
      <alignment horizontal="center" vertical="center" wrapText="1"/>
    </xf>
    <xf numFmtId="0" fontId="160" fillId="0" borderId="14" xfId="0" applyFont="1" applyBorder="1" applyAlignment="1">
      <alignment horizontal="center" vertical="center" wrapText="1"/>
    </xf>
    <xf numFmtId="0" fontId="177" fillId="5" borderId="8" xfId="0" applyFont="1" applyFill="1" applyBorder="1" applyAlignment="1">
      <alignment horizontal="center" vertical="center" wrapText="1"/>
    </xf>
    <xf numFmtId="0" fontId="177" fillId="6" borderId="15" xfId="0" applyFont="1" applyFill="1" applyBorder="1" applyAlignment="1">
      <alignment horizontal="center" vertical="center" wrapText="1"/>
    </xf>
    <xf numFmtId="0" fontId="177" fillId="6" borderId="9" xfId="0" applyFont="1" applyFill="1" applyBorder="1" applyAlignment="1">
      <alignment horizontal="center" vertical="center" wrapText="1"/>
    </xf>
    <xf numFmtId="0" fontId="177" fillId="6" borderId="8" xfId="0" applyFont="1" applyFill="1" applyBorder="1" applyAlignment="1">
      <alignment horizontal="center" vertical="center" wrapText="1"/>
    </xf>
    <xf numFmtId="4" fontId="175" fillId="0" borderId="12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 wrapText="1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6" fontId="157" fillId="0" borderId="0" xfId="0" applyNumberFormat="1" applyFont="1" applyAlignment="1">
      <alignment horizontal="center" vertical="center"/>
    </xf>
    <xf numFmtId="4" fontId="157" fillId="0" borderId="0" xfId="0" applyNumberFormat="1" applyFont="1" applyAlignment="1">
      <alignment horizontal="center"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2" fontId="154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1" fillId="0" borderId="0" xfId="0" applyFont="1" applyBorder="1" applyAlignment="1">
      <alignment horizontal="center" vertical="center" wrapText="1"/>
    </xf>
    <xf numFmtId="0" fontId="151" fillId="0" borderId="14" xfId="0" applyFont="1" applyBorder="1" applyAlignment="1">
      <alignment horizontal="center" vertical="center" wrapText="1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75" fillId="0" borderId="11" xfId="0" applyFont="1" applyFill="1" applyBorder="1" applyAlignment="1">
      <alignment horizontal="center"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9" fillId="0" borderId="0" xfId="0" applyFont="1" applyAlignment="1">
      <alignment horizontal="left" vertical="center"/>
    </xf>
    <xf numFmtId="0" fontId="175" fillId="0" borderId="16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18" xfId="0" applyFont="1" applyBorder="1" applyAlignment="1">
      <alignment horizontal="center" vertical="center"/>
    </xf>
    <xf numFmtId="0" fontId="175" fillId="0" borderId="1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75" fillId="0" borderId="21" xfId="0" applyFont="1" applyBorder="1" applyAlignment="1">
      <alignment horizontal="center" vertical="center"/>
    </xf>
    <xf numFmtId="166" fontId="175" fillId="0" borderId="11" xfId="0" applyNumberFormat="1" applyFont="1" applyFill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75" fillId="0" borderId="11" xfId="0" applyNumberFormat="1" applyFont="1" applyFill="1" applyBorder="1" applyAlignment="1">
      <alignment horizontal="center" vertical="center"/>
    </xf>
    <xf numFmtId="0" fontId="177" fillId="0" borderId="8" xfId="0" applyFont="1" applyBorder="1" applyAlignment="1">
      <alignment horizontal="center" vertical="center" wrapText="1"/>
    </xf>
    <xf numFmtId="0" fontId="177" fillId="0" borderId="11" xfId="0" applyFont="1" applyBorder="1" applyAlignment="1">
      <alignment horizontal="center" vertical="center"/>
    </xf>
    <xf numFmtId="16" fontId="175" fillId="0" borderId="10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4" fontId="145" fillId="0" borderId="11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10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83" fillId="0" borderId="0" xfId="0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horizontal="center" vertical="center"/>
    </xf>
    <xf numFmtId="9" fontId="129" fillId="0" borderId="0" xfId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0" fontId="129" fillId="7" borderId="0" xfId="0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29" fillId="0" borderId="0" xfId="0" applyFont="1" applyFill="1" applyAlignment="1">
      <alignment horizontal="center" vertical="center"/>
    </xf>
    <xf numFmtId="9" fontId="129" fillId="0" borderId="0" xfId="0" applyNumberFormat="1" applyFont="1" applyAlignment="1">
      <alignment horizontal="center" vertical="center"/>
    </xf>
    <xf numFmtId="0" fontId="129" fillId="8" borderId="0" xfId="0" applyFont="1" applyFill="1" applyAlignment="1">
      <alignment horizontal="center"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0" fontId="134" fillId="0" borderId="0" xfId="0" applyFont="1" applyFill="1" applyAlignment="1">
      <alignment vertical="center"/>
    </xf>
    <xf numFmtId="0" fontId="0" fillId="0" borderId="0" xfId="0" applyFill="1"/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Border="1" applyAlignment="1">
      <alignment vertical="center"/>
    </xf>
    <xf numFmtId="4" fontId="98" fillId="0" borderId="0" xfId="0" applyNumberFormat="1" applyFont="1" applyBorder="1" applyAlignment="1">
      <alignment vertical="center"/>
    </xf>
    <xf numFmtId="10" fontId="144" fillId="0" borderId="0" xfId="0" applyNumberFormat="1" applyFont="1" applyBorder="1" applyAlignment="1">
      <alignment vertical="center"/>
    </xf>
    <xf numFmtId="4" fontId="108" fillId="0" borderId="0" xfId="0" applyNumberFormat="1" applyFont="1" applyBorder="1" applyAlignment="1">
      <alignment vertical="center"/>
    </xf>
    <xf numFmtId="3" fontId="98" fillId="0" borderId="0" xfId="0" applyNumberFormat="1" applyFont="1" applyBorder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6" fillId="0" borderId="0" xfId="0" applyNumberFormat="1" applyFont="1" applyBorder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2" applyFont="1" applyAlignment="1">
      <alignment vertical="center"/>
    </xf>
    <xf numFmtId="0" fontId="177" fillId="0" borderId="0" xfId="2" applyFont="1" applyAlignment="1">
      <alignment horizontal="center" vertical="center"/>
    </xf>
    <xf numFmtId="0" fontId="93" fillId="0" borderId="0" xfId="2" applyFont="1" applyAlignment="1">
      <alignment horizontal="center" vertical="center"/>
    </xf>
    <xf numFmtId="4" fontId="93" fillId="0" borderId="0" xfId="2" applyNumberFormat="1" applyFont="1" applyAlignment="1">
      <alignment horizontal="center" vertical="center"/>
    </xf>
    <xf numFmtId="165" fontId="93" fillId="0" borderId="0" xfId="2" applyNumberFormat="1" applyFont="1" applyAlignment="1">
      <alignment horizontal="center" vertical="center"/>
    </xf>
    <xf numFmtId="165" fontId="93" fillId="0" borderId="0" xfId="3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0" fontId="92" fillId="0" borderId="0" xfId="0" applyFont="1" applyAlignment="1">
      <alignment vertical="center"/>
    </xf>
    <xf numFmtId="0" fontId="177" fillId="9" borderId="22" xfId="0" applyFont="1" applyFill="1" applyBorder="1" applyAlignment="1">
      <alignment horizontal="right" vertical="center"/>
    </xf>
    <xf numFmtId="4" fontId="92" fillId="0" borderId="0" xfId="0" applyNumberFormat="1" applyFont="1" applyAlignment="1">
      <alignment vertical="center"/>
    </xf>
    <xf numFmtId="165" fontId="92" fillId="0" borderId="0" xfId="0" applyNumberFormat="1" applyFont="1" applyAlignment="1">
      <alignment vertical="center"/>
    </xf>
    <xf numFmtId="4" fontId="177" fillId="9" borderId="23" xfId="0" applyNumberFormat="1" applyFont="1" applyFill="1" applyBorder="1" applyAlignment="1">
      <alignment vertical="center"/>
    </xf>
    <xf numFmtId="165" fontId="177" fillId="9" borderId="23" xfId="0" applyNumberFormat="1" applyFont="1" applyFill="1" applyBorder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7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4" fontId="91" fillId="10" borderId="0" xfId="0" applyNumberFormat="1" applyFont="1" applyFill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10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center" vertical="center"/>
    </xf>
    <xf numFmtId="16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4" fontId="81" fillId="0" borderId="0" xfId="0" applyNumberFormat="1" applyFont="1" applyAlignment="1">
      <alignment horizontal="center" vertical="center"/>
    </xf>
    <xf numFmtId="16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/>
    <xf numFmtId="165" fontId="83" fillId="0" borderId="0" xfId="1" applyNumberFormat="1" applyFont="1"/>
    <xf numFmtId="4" fontId="83" fillId="0" borderId="0" xfId="0" applyNumberFormat="1" applyFont="1"/>
    <xf numFmtId="16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1" applyNumberFormat="1" applyFont="1" applyAlignment="1">
      <alignment horizontal="center" vertical="center"/>
    </xf>
    <xf numFmtId="10" fontId="184" fillId="0" borderId="0" xfId="1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 wrapText="1"/>
    </xf>
    <xf numFmtId="20" fontId="81" fillId="0" borderId="0" xfId="0" applyNumberFormat="1" applyFont="1" applyAlignment="1">
      <alignment horizontal="center" vertical="center"/>
    </xf>
    <xf numFmtId="20" fontId="83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20" fontId="184" fillId="0" borderId="0" xfId="0" applyNumberFormat="1" applyFont="1" applyAlignment="1">
      <alignment horizontal="center" vertical="center"/>
    </xf>
    <xf numFmtId="16" fontId="83" fillId="0" borderId="0" xfId="0" applyNumberFormat="1" applyFont="1"/>
    <xf numFmtId="16" fontId="79" fillId="0" borderId="0" xfId="0" applyNumberFormat="1" applyFont="1" applyAlignment="1">
      <alignment horizontal="center" vertical="center"/>
    </xf>
    <xf numFmtId="10" fontId="79" fillId="0" borderId="0" xfId="1" applyNumberFormat="1" applyFont="1" applyAlignment="1">
      <alignment horizontal="center" vertical="center"/>
    </xf>
    <xf numFmtId="4" fontId="79" fillId="0" borderId="0" xfId="1" applyNumberFormat="1" applyFont="1" applyAlignment="1">
      <alignment horizontal="center" vertical="center"/>
    </xf>
    <xf numFmtId="20" fontId="79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0" fontId="76" fillId="0" borderId="0" xfId="0" applyFont="1"/>
    <xf numFmtId="16" fontId="184" fillId="10" borderId="0" xfId="0" applyNumberFormat="1" applyFont="1" applyFill="1" applyAlignment="1">
      <alignment horizontal="center" vertical="center"/>
    </xf>
    <xf numFmtId="0" fontId="184" fillId="10" borderId="0" xfId="0" applyFont="1" applyFill="1" applyAlignment="1">
      <alignment horizontal="center" vertical="center"/>
    </xf>
    <xf numFmtId="0" fontId="83" fillId="10" borderId="0" xfId="0" applyFont="1" applyFill="1" applyAlignment="1">
      <alignment horizontal="center" vertical="center"/>
    </xf>
    <xf numFmtId="4" fontId="184" fillId="10" borderId="0" xfId="0" applyNumberFormat="1" applyFont="1" applyFill="1" applyAlignment="1">
      <alignment horizontal="center" vertical="center"/>
    </xf>
    <xf numFmtId="10" fontId="184" fillId="10" borderId="0" xfId="1" applyNumberFormat="1" applyFont="1" applyFill="1" applyAlignment="1">
      <alignment horizontal="center" vertical="center"/>
    </xf>
    <xf numFmtId="4" fontId="184" fillId="10" borderId="0" xfId="1" applyNumberFormat="1" applyFont="1" applyFill="1" applyAlignment="1">
      <alignment horizontal="center" vertical="center"/>
    </xf>
    <xf numFmtId="0" fontId="75" fillId="0" borderId="0" xfId="0" applyFont="1"/>
    <xf numFmtId="4" fontId="75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0" fontId="91" fillId="0" borderId="0" xfId="0" applyNumberFormat="1" applyFont="1" applyAlignment="1">
      <alignment horizontal="center" vertical="center"/>
    </xf>
    <xf numFmtId="10" fontId="91" fillId="0" borderId="0" xfId="1" applyNumberFormat="1" applyFont="1" applyAlignment="1">
      <alignment horizontal="center" vertical="center"/>
    </xf>
    <xf numFmtId="4" fontId="91" fillId="3" borderId="0" xfId="0" applyNumberFormat="1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4" fontId="70" fillId="3" borderId="0" xfId="0" applyNumberFormat="1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5" fontId="186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Border="1" applyAlignment="1">
      <alignment vertical="center"/>
    </xf>
    <xf numFmtId="3" fontId="186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186" fillId="0" borderId="0" xfId="0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7" fillId="0" borderId="0" xfId="0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7" fillId="0" borderId="0" xfId="0" applyFont="1" applyAlignment="1">
      <alignment horizontal="left" vertical="center"/>
    </xf>
    <xf numFmtId="0" fontId="64" fillId="0" borderId="0" xfId="0" applyFont="1" applyAlignment="1">
      <alignment horizontal="left" vertical="center"/>
    </xf>
    <xf numFmtId="0" fontId="57" fillId="0" borderId="0" xfId="4" applyFont="1" applyAlignment="1">
      <alignment vertical="center"/>
    </xf>
    <xf numFmtId="4" fontId="57" fillId="3" borderId="0" xfId="4" applyNumberFormat="1" applyFont="1" applyFill="1" applyAlignment="1">
      <alignment vertical="center"/>
    </xf>
    <xf numFmtId="165" fontId="57" fillId="3" borderId="0" xfId="4" applyNumberFormat="1" applyFont="1" applyFill="1" applyAlignment="1">
      <alignment vertical="center"/>
    </xf>
    <xf numFmtId="4" fontId="57" fillId="0" borderId="0" xfId="4" applyNumberFormat="1" applyFont="1" applyAlignment="1">
      <alignment vertical="center"/>
    </xf>
    <xf numFmtId="9" fontId="57" fillId="0" borderId="0" xfId="4" applyNumberFormat="1" applyFont="1" applyAlignment="1">
      <alignment vertical="center"/>
    </xf>
    <xf numFmtId="165" fontId="57" fillId="0" borderId="0" xfId="4" applyNumberFormat="1" applyFont="1" applyAlignment="1">
      <alignment vertical="center"/>
    </xf>
    <xf numFmtId="168" fontId="57" fillId="0" borderId="0" xfId="4" applyNumberFormat="1" applyFont="1" applyAlignment="1">
      <alignment vertical="center"/>
    </xf>
    <xf numFmtId="10" fontId="57" fillId="0" borderId="0" xfId="5" applyNumberFormat="1" applyFont="1" applyAlignment="1">
      <alignment vertical="center"/>
    </xf>
    <xf numFmtId="0" fontId="57" fillId="3" borderId="0" xfId="4" applyFont="1" applyFill="1" applyAlignment="1">
      <alignment vertical="center"/>
    </xf>
    <xf numFmtId="4" fontId="57" fillId="0" borderId="0" xfId="4" applyNumberFormat="1" applyFont="1" applyFill="1" applyAlignment="1">
      <alignment vertical="center"/>
    </xf>
    <xf numFmtId="165" fontId="57" fillId="0" borderId="0" xfId="5" applyNumberFormat="1" applyFont="1" applyFill="1" applyAlignment="1">
      <alignment vertical="center"/>
    </xf>
    <xf numFmtId="0" fontId="177" fillId="11" borderId="24" xfId="4" applyFont="1" applyFill="1" applyBorder="1" applyAlignment="1">
      <alignment vertical="center"/>
    </xf>
    <xf numFmtId="10" fontId="177" fillId="11" borderId="25" xfId="5" applyNumberFormat="1" applyFont="1" applyFill="1" applyBorder="1" applyAlignment="1">
      <alignment vertical="center"/>
    </xf>
    <xf numFmtId="0" fontId="177" fillId="11" borderId="26" xfId="4" applyFont="1" applyFill="1" applyBorder="1" applyAlignment="1">
      <alignment vertical="center"/>
    </xf>
    <xf numFmtId="4" fontId="177" fillId="11" borderId="27" xfId="4" applyNumberFormat="1" applyFont="1" applyFill="1" applyBorder="1" applyAlignment="1">
      <alignment vertical="center"/>
    </xf>
    <xf numFmtId="0" fontId="177" fillId="12" borderId="4" xfId="4" applyFont="1" applyFill="1" applyBorder="1" applyAlignment="1">
      <alignment vertical="center"/>
    </xf>
    <xf numFmtId="10" fontId="177" fillId="12" borderId="6" xfId="5" applyNumberFormat="1" applyFont="1" applyFill="1" applyBorder="1" applyAlignment="1">
      <alignment vertical="center"/>
    </xf>
    <xf numFmtId="0" fontId="177" fillId="13" borderId="24" xfId="4" applyFont="1" applyFill="1" applyBorder="1" applyAlignment="1">
      <alignment vertical="center"/>
    </xf>
    <xf numFmtId="10" fontId="177" fillId="13" borderId="25" xfId="5" applyNumberFormat="1" applyFont="1" applyFill="1" applyBorder="1" applyAlignment="1">
      <alignment vertical="center"/>
    </xf>
    <xf numFmtId="0" fontId="177" fillId="13" borderId="26" xfId="4" applyFont="1" applyFill="1" applyBorder="1" applyAlignment="1">
      <alignment vertical="center"/>
    </xf>
    <xf numFmtId="10" fontId="177" fillId="13" borderId="27" xfId="5" applyNumberFormat="1" applyFont="1" applyFill="1" applyBorder="1" applyAlignment="1">
      <alignment vertical="center"/>
    </xf>
    <xf numFmtId="166" fontId="57" fillId="3" borderId="0" xfId="4" applyNumberFormat="1" applyFont="1" applyFill="1" applyAlignment="1">
      <alignment vertical="center"/>
    </xf>
    <xf numFmtId="0" fontId="56" fillId="0" borderId="0" xfId="4" applyFont="1" applyAlignment="1">
      <alignment vertical="center"/>
    </xf>
    <xf numFmtId="0" fontId="57" fillId="3" borderId="25" xfId="4" applyFont="1" applyFill="1" applyBorder="1" applyAlignment="1">
      <alignment vertical="center"/>
    </xf>
    <xf numFmtId="0" fontId="177" fillId="0" borderId="24" xfId="4" applyFont="1" applyBorder="1" applyAlignment="1">
      <alignment vertical="center"/>
    </xf>
    <xf numFmtId="0" fontId="177" fillId="0" borderId="26" xfId="4" applyFont="1" applyBorder="1" applyAlignment="1">
      <alignment vertical="center"/>
    </xf>
    <xf numFmtId="165" fontId="57" fillId="0" borderId="27" xfId="1" applyNumberFormat="1" applyFont="1" applyBorder="1" applyAlignment="1">
      <alignment vertical="center"/>
    </xf>
    <xf numFmtId="4" fontId="57" fillId="3" borderId="25" xfId="4" applyNumberFormat="1" applyFont="1" applyFill="1" applyBorder="1" applyAlignment="1">
      <alignment vertical="center"/>
    </xf>
    <xf numFmtId="4" fontId="57" fillId="0" borderId="27" xfId="4" applyNumberFormat="1" applyFont="1" applyBorder="1" applyAlignment="1">
      <alignment vertical="center"/>
    </xf>
    <xf numFmtId="165" fontId="57" fillId="0" borderId="0" xfId="1" applyNumberFormat="1" applyFont="1" applyAlignment="1">
      <alignment vertical="center"/>
    </xf>
    <xf numFmtId="4" fontId="57" fillId="0" borderId="0" xfId="4" applyNumberFormat="1" applyFont="1" applyBorder="1" applyAlignment="1">
      <alignment vertical="center"/>
    </xf>
    <xf numFmtId="0" fontId="55" fillId="0" borderId="0" xfId="4" applyFont="1" applyAlignment="1">
      <alignment vertical="center"/>
    </xf>
    <xf numFmtId="4" fontId="57" fillId="0" borderId="0" xfId="1" applyNumberFormat="1" applyFont="1" applyAlignment="1">
      <alignment vertical="center"/>
    </xf>
    <xf numFmtId="4" fontId="55" fillId="0" borderId="0" xfId="4" applyNumberFormat="1" applyFont="1" applyAlignment="1">
      <alignment vertical="center"/>
    </xf>
    <xf numFmtId="165" fontId="57" fillId="3" borderId="0" xfId="1" applyNumberFormat="1" applyFont="1" applyFill="1" applyAlignment="1">
      <alignment vertical="center"/>
    </xf>
    <xf numFmtId="0" fontId="177" fillId="0" borderId="0" xfId="4" applyFont="1" applyBorder="1" applyAlignment="1">
      <alignment vertical="center"/>
    </xf>
    <xf numFmtId="165" fontId="54" fillId="3" borderId="0" xfId="4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/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176" fillId="0" borderId="0" xfId="0" applyFont="1" applyFill="1" applyBorder="1" applyAlignment="1">
      <alignment vertical="center"/>
    </xf>
    <xf numFmtId="0" fontId="175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8" fillId="0" borderId="0" xfId="0" applyFont="1" applyFill="1" applyBorder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6" fillId="0" borderId="0" xfId="0" applyNumberFormat="1" applyFont="1" applyFill="1" applyBorder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Fill="1" applyBorder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16" fontId="177" fillId="0" borderId="0" xfId="0" applyNumberFormat="1" applyFont="1" applyFill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0" fontId="51" fillId="0" borderId="0" xfId="4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176" fillId="3" borderId="0" xfId="0" applyFont="1" applyFill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177" fillId="0" borderId="0" xfId="0" applyFont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left" vertical="center"/>
    </xf>
    <xf numFmtId="4" fontId="45" fillId="0" borderId="0" xfId="0" applyNumberFormat="1" applyFont="1" applyAlignment="1">
      <alignment horizontal="center" vertical="center"/>
    </xf>
    <xf numFmtId="3" fontId="64" fillId="0" borderId="0" xfId="0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188" fillId="15" borderId="1" xfId="0" applyFont="1" applyFill="1" applyBorder="1" applyAlignment="1">
      <alignment horizontal="center" vertical="center" wrapText="1"/>
    </xf>
    <xf numFmtId="0" fontId="188" fillId="15" borderId="1" xfId="0" applyFont="1" applyFill="1" applyBorder="1" applyAlignment="1">
      <alignment vertical="center" wrapText="1"/>
    </xf>
    <xf numFmtId="22" fontId="188" fillId="15" borderId="1" xfId="0" applyNumberFormat="1" applyFont="1" applyFill="1" applyBorder="1" applyAlignment="1">
      <alignment horizontal="center" vertical="center" wrapText="1"/>
    </xf>
    <xf numFmtId="8" fontId="189" fillId="15" borderId="1" xfId="0" applyNumberFormat="1" applyFont="1" applyFill="1" applyBorder="1" applyAlignment="1">
      <alignment horizontal="right" vertical="center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4" fontId="37" fillId="0" borderId="0" xfId="0" applyNumberFormat="1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165" fontId="36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14" fontId="34" fillId="0" borderId="0" xfId="0" applyNumberFormat="1" applyFont="1" applyFill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164" fontId="34" fillId="0" borderId="0" xfId="0" applyNumberFormat="1" applyFont="1" applyFill="1" applyBorder="1" applyAlignment="1">
      <alignment horizontal="center" vertical="center"/>
    </xf>
    <xf numFmtId="4" fontId="34" fillId="0" borderId="0" xfId="0" applyNumberFormat="1" applyFont="1" applyFill="1" applyBorder="1" applyAlignment="1">
      <alignment horizontal="center" vertical="center"/>
    </xf>
    <xf numFmtId="165" fontId="34" fillId="0" borderId="0" xfId="1" applyNumberFormat="1" applyFont="1" applyFill="1" applyBorder="1" applyAlignment="1">
      <alignment horizontal="center" vertical="center"/>
    </xf>
    <xf numFmtId="14" fontId="33" fillId="0" borderId="0" xfId="0" applyNumberFormat="1" applyFont="1" applyBorder="1" applyAlignment="1">
      <alignment horizontal="center" vertical="center"/>
    </xf>
    <xf numFmtId="164" fontId="33" fillId="0" borderId="0" xfId="0" applyNumberFormat="1" applyFont="1" applyBorder="1" applyAlignment="1">
      <alignment horizontal="center" vertical="center"/>
    </xf>
    <xf numFmtId="4" fontId="33" fillId="0" borderId="0" xfId="0" applyNumberFormat="1" applyFont="1" applyBorder="1" applyAlignment="1">
      <alignment horizontal="center" vertical="center"/>
    </xf>
    <xf numFmtId="165" fontId="33" fillId="0" borderId="0" xfId="1" applyNumberFormat="1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165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horizontal="center" vertical="center"/>
    </xf>
    <xf numFmtId="165" fontId="29" fillId="0" borderId="0" xfId="0" applyNumberFormat="1" applyFont="1" applyAlignment="1">
      <alignment horizontal="center" vertical="center"/>
    </xf>
    <xf numFmtId="4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top"/>
    </xf>
    <xf numFmtId="0" fontId="28" fillId="0" borderId="0" xfId="0" applyFont="1" applyAlignment="1">
      <alignment horizontal="center" vertical="center"/>
    </xf>
    <xf numFmtId="165" fontId="29" fillId="3" borderId="0" xfId="1" applyNumberFormat="1" applyFont="1" applyFill="1" applyAlignment="1">
      <alignment horizontal="center" vertical="center"/>
    </xf>
    <xf numFmtId="3" fontId="29" fillId="0" borderId="0" xfId="1" applyNumberFormat="1" applyFont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7" fillId="0" borderId="0" xfId="0" applyFont="1"/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4" fontId="25" fillId="0" borderId="0" xfId="0" applyNumberFormat="1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3" fontId="24" fillId="0" borderId="0" xfId="0" applyNumberFormat="1" applyFont="1" applyBorder="1" applyAlignment="1">
      <alignment vertical="center"/>
    </xf>
    <xf numFmtId="4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0" fontId="177" fillId="3" borderId="0" xfId="0" applyFont="1" applyFill="1" applyAlignment="1">
      <alignment horizontal="center" vertical="center" wrapText="1"/>
    </xf>
    <xf numFmtId="0" fontId="177" fillId="0" borderId="0" xfId="0" applyFont="1" applyAlignment="1">
      <alignment horizontal="center" vertical="top" wrapText="1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1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4" fontId="19" fillId="0" borderId="0" xfId="0" applyNumberFormat="1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8" fontId="190" fillId="15" borderId="1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7" fillId="0" borderId="4" xfId="4" applyFont="1" applyBorder="1" applyAlignment="1">
      <alignment horizontal="center" vertical="center"/>
    </xf>
    <xf numFmtId="0" fontId="177" fillId="0" borderId="6" xfId="4" applyFont="1" applyBorder="1" applyAlignment="1">
      <alignment horizontal="center" vertical="center"/>
    </xf>
    <xf numFmtId="0" fontId="187" fillId="14" borderId="4" xfId="4" applyFont="1" applyFill="1" applyBorder="1" applyAlignment="1">
      <alignment horizontal="center" vertical="center"/>
    </xf>
    <xf numFmtId="0" fontId="187" fillId="14" borderId="6" xfId="4" applyFont="1" applyFill="1" applyBorder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55" fillId="0" borderId="13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4" xfId="0" applyFont="1" applyBorder="1" applyAlignment="1">
      <alignment horizontal="center" vertical="center"/>
    </xf>
    <xf numFmtId="0" fontId="155" fillId="0" borderId="0" xfId="0" applyFont="1" applyBorder="1" applyAlignment="1">
      <alignment horizontal="center" vertical="center"/>
    </xf>
    <xf numFmtId="0" fontId="155" fillId="0" borderId="14" xfId="0" applyFont="1" applyBorder="1" applyAlignment="1">
      <alignment horizontal="center"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176" fillId="16" borderId="0" xfId="0" applyFont="1" applyFill="1"/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5"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4">
      <pivotArea outline="0" collapsedLevelsAreSubtotals="1" fieldPosition="0"/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1">
      <pivotArea type="all" dataOnly="0" outline="0" fieldPosition="0"/>
    </format>
    <format dxfId="870">
      <pivotArea outline="0" collapsedLevelsAreSubtotals="1" fieldPosition="0"/>
    </format>
    <format dxfId="869">
      <pivotArea field="7" type="button" dataOnly="0" labelOnly="1" outline="0" axis="axisRow" fieldPosition="0"/>
    </format>
    <format dxfId="868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7">
      <pivotArea dataOnly="0" labelOnly="1" grandRow="1" outline="0" fieldPosition="0"/>
    </format>
    <format dxfId="866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field="7" type="button" dataOnly="0" labelOnly="1" outline="0" axis="axisRow" fieldPosition="0"/>
    </format>
    <format dxfId="860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9">
      <pivotArea dataOnly="0" labelOnly="1" grandRow="1" outline="0" fieldPosition="0"/>
    </format>
    <format dxfId="858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7">
      <pivotArea type="all" dataOnly="0" outline="0" fieldPosition="0"/>
    </format>
    <format dxfId="856">
      <pivotArea outline="0" collapsedLevelsAreSubtotals="1" fieldPosition="0"/>
    </format>
    <format dxfId="855">
      <pivotArea field="7" type="button" dataOnly="0" labelOnly="1" outline="0" axis="axisRow" fieldPosition="0"/>
    </format>
    <format dxfId="854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3">
      <pivotArea dataOnly="0" labelOnly="1" grandRow="1" outline="0" fieldPosition="0"/>
    </format>
    <format dxfId="852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1">
      <pivotArea dataOnly="0" labelOnly="1" fieldPosition="0">
        <references count="1">
          <reference field="7" count="1">
            <x v="39"/>
          </reference>
        </references>
      </pivotArea>
    </format>
    <format dxfId="850">
      <pivotArea dataOnly="0" labelOnly="1" fieldPosition="0">
        <references count="1">
          <reference field="7" count="1">
            <x v="77"/>
          </reference>
        </references>
      </pivotArea>
    </format>
    <format dxfId="849">
      <pivotArea dataOnly="0" labelOnly="1" fieldPosition="0">
        <references count="1">
          <reference field="7" count="1">
            <x v="39"/>
          </reference>
        </references>
      </pivotArea>
    </format>
    <format dxfId="848">
      <pivotArea dataOnly="0" labelOnly="1" fieldPosition="0">
        <references count="1">
          <reference field="7" count="1">
            <x v="77"/>
          </reference>
        </references>
      </pivotArea>
    </format>
    <format dxfId="847">
      <pivotArea dataOnly="0" labelOnly="1" fieldPosition="0">
        <references count="1">
          <reference field="7" count="1">
            <x v="13"/>
          </reference>
        </references>
      </pivotArea>
    </format>
    <format dxfId="846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5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4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3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2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1">
      <pivotArea dataOnly="0" labelOnly="1" fieldPosition="0">
        <references count="1">
          <reference field="7" count="1">
            <x v="35"/>
          </reference>
        </references>
      </pivotArea>
    </format>
    <format dxfId="84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39">
      <pivotArea dataOnly="0" labelOnly="1" fieldPosition="0">
        <references count="1">
          <reference field="7" count="1">
            <x v="48"/>
          </reference>
        </references>
      </pivotArea>
    </format>
    <format dxfId="838">
      <pivotArea dataOnly="0" labelOnly="1" fieldPosition="0">
        <references count="1">
          <reference field="7" count="1">
            <x v="84"/>
          </reference>
        </references>
      </pivotArea>
    </format>
    <format dxfId="837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6">
      <pivotArea dataOnly="0" labelOnly="1" fieldPosition="0">
        <references count="1">
          <reference field="7" count="1">
            <x v="26"/>
          </reference>
        </references>
      </pivotArea>
    </format>
    <format dxfId="835">
      <pivotArea dataOnly="0" labelOnly="1" fieldPosition="0">
        <references count="1">
          <reference field="7" count="1">
            <x v="42"/>
          </reference>
        </references>
      </pivotArea>
    </format>
    <format dxfId="834">
      <pivotArea dataOnly="0" labelOnly="1" fieldPosition="0">
        <references count="1">
          <reference field="7" count="1">
            <x v="48"/>
          </reference>
        </references>
      </pivotArea>
    </format>
    <format dxfId="833">
      <pivotArea dataOnly="0" labelOnly="1" fieldPosition="0">
        <references count="1">
          <reference field="7" count="1">
            <x v="57"/>
          </reference>
        </references>
      </pivotArea>
    </format>
    <format dxfId="832">
      <pivotArea dataOnly="0" labelOnly="1" fieldPosition="0">
        <references count="1">
          <reference field="7" count="1">
            <x v="81"/>
          </reference>
        </references>
      </pivotArea>
    </format>
    <format dxfId="831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0">
      <pivotArea dataOnly="0" labelOnly="1" fieldPosition="0">
        <references count="1">
          <reference field="7" count="1">
            <x v="85"/>
          </reference>
        </references>
      </pivotArea>
    </format>
    <format dxfId="829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8">
      <pivotArea dataOnly="0" labelOnly="1" fieldPosition="0">
        <references count="1">
          <reference field="7" count="1">
            <x v="40"/>
          </reference>
        </references>
      </pivotArea>
    </format>
    <format dxfId="827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field="7" type="button" dataOnly="0" labelOnly="1" outline="0"/>
    </format>
    <format dxfId="702">
      <pivotArea dataOnly="0" labelOnly="1" grandRow="1" outline="0" fieldPosition="0"/>
    </format>
    <format dxfId="701">
      <pivotArea type="all" dataOnly="0" outline="0" fieldPosition="0"/>
    </format>
    <format dxfId="700">
      <pivotArea outline="0" collapsedLevelsAreSubtotals="1" fieldPosition="0"/>
    </format>
    <format dxfId="699">
      <pivotArea field="7" type="button" dataOnly="0" labelOnly="1" outline="0"/>
    </format>
    <format dxfId="698">
      <pivotArea dataOnly="0" labelOnly="1" outline="0" axis="axisValues" fieldPosition="0"/>
    </format>
    <format dxfId="697">
      <pivotArea dataOnly="0" labelOnly="1" grandRow="1" outline="0" fieldPosition="0"/>
    </format>
    <format dxfId="696">
      <pivotArea dataOnly="0" labelOnly="1" outline="0" axis="axisValues" fieldPosition="0"/>
    </format>
    <format dxfId="695">
      <pivotArea type="all" dataOnly="0" outline="0" fieldPosition="0"/>
    </format>
    <format dxfId="694">
      <pivotArea outline="0" collapsedLevelsAreSubtotals="1" fieldPosition="0"/>
    </format>
    <format dxfId="693">
      <pivotArea field="7" type="button" dataOnly="0" labelOnly="1" outline="0"/>
    </format>
    <format dxfId="692">
      <pivotArea dataOnly="0" labelOnly="1" outline="0" axis="axisValues" fieldPosition="0"/>
    </format>
    <format dxfId="691">
      <pivotArea dataOnly="0" labelOnly="1" grandRow="1" outline="0" fieldPosition="0"/>
    </format>
    <format dxfId="690">
      <pivotArea dataOnly="0" labelOnly="1" outline="0" axis="axisValues" fieldPosition="0"/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field="7" type="button" dataOnly="0" labelOnly="1" outline="0"/>
    </format>
    <format dxfId="686">
      <pivotArea dataOnly="0" labelOnly="1" outline="0" axis="axisValues" fieldPosition="0"/>
    </format>
    <format dxfId="685">
      <pivotArea dataOnly="0" labelOnly="1" grandRow="1" outline="0" fieldPosition="0"/>
    </format>
    <format dxfId="684">
      <pivotArea dataOnly="0" labelOnly="1" outline="0" axis="axisValues" fieldPosition="0"/>
    </format>
    <format dxfId="683">
      <pivotArea type="all" dataOnly="0" outline="0" fieldPosition="0"/>
    </format>
    <format dxfId="682">
      <pivotArea outline="0" collapsedLevelsAreSubtotals="1" fieldPosition="0"/>
    </format>
    <format dxfId="681">
      <pivotArea field="7" type="button" dataOnly="0" labelOnly="1" outline="0"/>
    </format>
    <format dxfId="680">
      <pivotArea dataOnly="0" labelOnly="1" outline="0" axis="axisValues" fieldPosition="0"/>
    </format>
    <format dxfId="679">
      <pivotArea dataOnly="0" labelOnly="1" grandRow="1" outline="0" fieldPosition="0"/>
    </format>
    <format dxfId="678">
      <pivotArea dataOnly="0" labelOnly="1" outline="0" axis="axisValues" fieldPosition="0"/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7" type="button" dataOnly="0" labelOnly="1" outline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field="7" type="button" dataOnly="0" labelOnly="1" outline="0" axis="axisRow" fieldPosition="0"/>
    </format>
    <format dxfId="741">
      <pivotArea dataOnly="0" labelOnly="1" grandRow="1" outline="0" fieldPosition="0"/>
    </format>
    <format dxfId="740">
      <pivotArea type="all" dataOnly="0" outline="0" fieldPosition="0"/>
    </format>
    <format dxfId="739">
      <pivotArea outline="0" collapsedLevelsAreSubtotals="1" fieldPosition="0"/>
    </format>
    <format dxfId="738">
      <pivotArea field="7" type="button" dataOnly="0" labelOnly="1" outline="0" axis="axisRow" fieldPosition="0"/>
    </format>
    <format dxfId="737">
      <pivotArea dataOnly="0" labelOnly="1" outline="0" axis="axisValues" fieldPosition="0"/>
    </format>
    <format dxfId="736">
      <pivotArea dataOnly="0" labelOnly="1" grandRow="1" outline="0" fieldPosition="0"/>
    </format>
    <format dxfId="735">
      <pivotArea dataOnly="0" labelOnly="1" outline="0" axis="axisValues" fieldPosition="0"/>
    </format>
    <format dxfId="734">
      <pivotArea type="all" dataOnly="0" outline="0" fieldPosition="0"/>
    </format>
    <format dxfId="733">
      <pivotArea outline="0" collapsedLevelsAreSubtotals="1" fieldPosition="0"/>
    </format>
    <format dxfId="732">
      <pivotArea field="7" type="button" dataOnly="0" labelOnly="1" outline="0" axis="axisRow" fieldPosition="0"/>
    </format>
    <format dxfId="731">
      <pivotArea dataOnly="0" labelOnly="1" outline="0" axis="axisValues" fieldPosition="0"/>
    </format>
    <format dxfId="730">
      <pivotArea dataOnly="0" labelOnly="1" grandRow="1" outline="0" fieldPosition="0"/>
    </format>
    <format dxfId="729">
      <pivotArea dataOnly="0" labelOnly="1" outline="0" axis="axisValues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7" type="button" dataOnly="0" labelOnly="1" outline="0" axis="axisRow" fieldPosition="0"/>
    </format>
    <format dxfId="725">
      <pivotArea dataOnly="0" labelOnly="1" outline="0" axis="axisValues" fieldPosition="0"/>
    </format>
    <format dxfId="724">
      <pivotArea dataOnly="0" labelOnly="1" grandRow="1" outline="0" fieldPosition="0"/>
    </format>
    <format dxfId="723">
      <pivotArea dataOnly="0" labelOnly="1" outline="0" axis="axisValues" fieldPosition="0"/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7" type="button" dataOnly="0" labelOnly="1" outline="0" axis="axisRow" fieldPosition="0"/>
    </format>
    <format dxfId="719">
      <pivotArea dataOnly="0" labelOnly="1" outline="0" axis="axisValues" fieldPosition="0"/>
    </format>
    <format dxfId="718">
      <pivotArea dataOnly="0" labelOnly="1" grandRow="1" outline="0" fieldPosition="0"/>
    </format>
    <format dxfId="717">
      <pivotArea dataOnly="0" labelOnly="1" outline="0" axis="axisValues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field="7" type="button" dataOnly="0" labelOnly="1" outline="0" axis="axisRow" fieldPosition="0"/>
    </format>
    <format dxfId="713">
      <pivotArea dataOnly="0" labelOnly="1" outline="0" axis="axisValues" fieldPosition="0"/>
    </format>
    <format dxfId="712">
      <pivotArea dataOnly="0" labelOnly="1" grandRow="1" outline="0" fieldPosition="0"/>
    </format>
    <format dxfId="711">
      <pivotArea dataOnly="0" labelOnly="1" outline="0" axis="axisValues" fieldPosition="0"/>
    </format>
    <format dxfId="710">
      <pivotArea outline="0" collapsedLevelsAreSubtotals="1" fieldPosition="0"/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5">
      <pivotArea type="all" dataOnly="0" outline="0" fieldPosition="0"/>
    </format>
    <format dxfId="784">
      <pivotArea field="7" type="button" dataOnly="0" labelOnly="1" outline="0" axis="axisRow" fieldPosition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field="7" type="button" dataOnly="0" labelOnly="1" outline="0" axis="axisRow" fieldPosition="0"/>
    </format>
    <format dxfId="780">
      <pivotArea dataOnly="0" labelOnly="1" grandRow="1" outline="0" fieldPosition="0"/>
    </format>
    <format dxfId="779">
      <pivotArea type="all" dataOnly="0" outline="0" fieldPosition="0"/>
    </format>
    <format dxfId="778">
      <pivotArea outline="0" collapsedLevelsAreSubtotals="1" fieldPosition="0"/>
    </format>
    <format dxfId="777">
      <pivotArea field="7" type="button" dataOnly="0" labelOnly="1" outline="0" axis="axisRow" fieldPosition="0"/>
    </format>
    <format dxfId="776">
      <pivotArea dataOnly="0" labelOnly="1" outline="0" axis="axisValues" fieldPosition="0"/>
    </format>
    <format dxfId="775">
      <pivotArea dataOnly="0" labelOnly="1" grandRow="1" outline="0" fieldPosition="0"/>
    </format>
    <format dxfId="774">
      <pivotArea dataOnly="0" labelOnly="1" outline="0" axis="axisValues" fieldPosition="0"/>
    </format>
    <format dxfId="773">
      <pivotArea type="all" dataOnly="0" outline="0" fieldPosition="0"/>
    </format>
    <format dxfId="772">
      <pivotArea outline="0" collapsedLevelsAreSubtotals="1" fieldPosition="0"/>
    </format>
    <format dxfId="771">
      <pivotArea field="7" type="button" dataOnly="0" labelOnly="1" outline="0" axis="axisRow" fieldPosition="0"/>
    </format>
    <format dxfId="770">
      <pivotArea dataOnly="0" labelOnly="1" outline="0" axis="axisValues" fieldPosition="0"/>
    </format>
    <format dxfId="769">
      <pivotArea dataOnly="0" labelOnly="1" grandRow="1" outline="0" fieldPosition="0"/>
    </format>
    <format dxfId="768">
      <pivotArea dataOnly="0" labelOnly="1" outline="0" axis="axisValues" fieldPosition="0"/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field="7" type="button" dataOnly="0" labelOnly="1" outline="0" axis="axisRow" fieldPosition="0"/>
    </format>
    <format dxfId="764">
      <pivotArea dataOnly="0" labelOnly="1" outline="0" axis="axisValues" fieldPosition="0"/>
    </format>
    <format dxfId="763">
      <pivotArea dataOnly="0" labelOnly="1" grandRow="1" outline="0" fieldPosition="0"/>
    </format>
    <format dxfId="762">
      <pivotArea dataOnly="0" labelOnly="1" outline="0" axis="axisValues" fieldPosition="0"/>
    </format>
    <format dxfId="761">
      <pivotArea type="all" dataOnly="0" outline="0" fieldPosition="0"/>
    </format>
    <format dxfId="760">
      <pivotArea outline="0" collapsedLevelsAreSubtotals="1" fieldPosition="0"/>
    </format>
    <format dxfId="759">
      <pivotArea field="7" type="button" dataOnly="0" labelOnly="1" outline="0" axis="axisRow" fieldPosition="0"/>
    </format>
    <format dxfId="758">
      <pivotArea dataOnly="0" labelOnly="1" outline="0" axis="axisValues" fieldPosition="0"/>
    </format>
    <format dxfId="757">
      <pivotArea dataOnly="0" labelOnly="1" grandRow="1" outline="0" fieldPosition="0"/>
    </format>
    <format dxfId="756">
      <pivotArea dataOnly="0" labelOnly="1" outline="0" axis="axisValues" fieldPosition="0"/>
    </format>
    <format dxfId="755">
      <pivotArea type="all" dataOnly="0" outline="0" fieldPosition="0"/>
    </format>
    <format dxfId="754">
      <pivotArea outline="0" collapsedLevelsAreSubtotals="1" fieldPosition="0"/>
    </format>
    <format dxfId="753">
      <pivotArea field="7" type="button" dataOnly="0" labelOnly="1" outline="0" axis="axisRow" fieldPosition="0"/>
    </format>
    <format dxfId="752">
      <pivotArea dataOnly="0" labelOnly="1" outline="0" axis="axisValues" fieldPosition="0"/>
    </format>
    <format dxfId="751">
      <pivotArea dataOnly="0" labelOnly="1" grandRow="1" outline="0" fieldPosition="0"/>
    </format>
    <format dxfId="750">
      <pivotArea dataOnly="0" labelOnly="1" outline="0" axis="axisValues" fieldPosition="0"/>
    </format>
    <format dxfId="749">
      <pivotArea outline="0" collapsedLevelsAreSubtotals="1" fieldPosition="0"/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4">
      <pivotArea type="all" dataOnly="0" outline="0" fieldPosition="0"/>
    </format>
    <format dxfId="823">
      <pivotArea field="7" type="button" dataOnly="0" labelOnly="1" outline="0"/>
    </format>
    <format dxfId="822">
      <pivotArea dataOnly="0" labelOnly="1" grandRow="1" outline="0" fieldPosition="0"/>
    </format>
    <format dxfId="821">
      <pivotArea type="all" dataOnly="0" outline="0" fieldPosition="0"/>
    </format>
    <format dxfId="820">
      <pivotArea field="7" type="button" dataOnly="0" labelOnly="1" outline="0"/>
    </format>
    <format dxfId="819">
      <pivotArea dataOnly="0" labelOnly="1" grandRow="1" outline="0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7" type="button" dataOnly="0" labelOnly="1" outline="0"/>
    </format>
    <format dxfId="815">
      <pivotArea dataOnly="0" labelOnly="1" outline="0" axis="axisValues" fieldPosition="0"/>
    </format>
    <format dxfId="814">
      <pivotArea dataOnly="0" labelOnly="1" grandRow="1" outline="0" fieldPosition="0"/>
    </format>
    <format dxfId="813">
      <pivotArea dataOnly="0" labelOnly="1" outline="0" axis="axisValues" fieldPosition="0"/>
    </format>
    <format dxfId="812">
      <pivotArea type="all" dataOnly="0" outline="0" fieldPosition="0"/>
    </format>
    <format dxfId="811">
      <pivotArea outline="0" collapsedLevelsAreSubtotals="1" fieldPosition="0"/>
    </format>
    <format dxfId="810">
      <pivotArea field="7" type="button" dataOnly="0" labelOnly="1" outline="0"/>
    </format>
    <format dxfId="809">
      <pivotArea dataOnly="0" labelOnly="1" outline="0" axis="axisValues" fieldPosition="0"/>
    </format>
    <format dxfId="808">
      <pivotArea dataOnly="0" labelOnly="1" grandRow="1" outline="0" fieldPosition="0"/>
    </format>
    <format dxfId="807">
      <pivotArea dataOnly="0" labelOnly="1" outline="0" axis="axisValues" fieldPosition="0"/>
    </format>
    <format dxfId="806">
      <pivotArea type="all" dataOnly="0" outline="0" fieldPosition="0"/>
    </format>
    <format dxfId="805">
      <pivotArea outline="0" collapsedLevelsAreSubtotals="1" fieldPosition="0"/>
    </format>
    <format dxfId="804">
      <pivotArea field="7" type="button" dataOnly="0" labelOnly="1" outline="0"/>
    </format>
    <format dxfId="803">
      <pivotArea dataOnly="0" labelOnly="1" outline="0" axis="axisValues" fieldPosition="0"/>
    </format>
    <format dxfId="802">
      <pivotArea dataOnly="0" labelOnly="1" grandRow="1" outline="0" fieldPosition="0"/>
    </format>
    <format dxfId="801">
      <pivotArea dataOnly="0" labelOnly="1" outline="0" axis="axisValues" fieldPosition="0"/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7" type="button" dataOnly="0" labelOnly="1" outline="0"/>
    </format>
    <format dxfId="797">
      <pivotArea dataOnly="0" labelOnly="1" outline="0" axis="axisValues" fieldPosition="0"/>
    </format>
    <format dxfId="796">
      <pivotArea dataOnly="0" labelOnly="1" grandRow="1" outline="0" fieldPosition="0"/>
    </format>
    <format dxfId="795">
      <pivotArea dataOnly="0" labelOnly="1" outline="0" axis="axisValues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field="7" type="button" dataOnly="0" labelOnly="1" outline="0"/>
    </format>
    <format dxfId="791">
      <pivotArea dataOnly="0" labelOnly="1" outline="0" axis="axisValues" fieldPosition="0"/>
    </format>
    <format dxfId="790">
      <pivotArea dataOnly="0" labelOnly="1" grandRow="1" outline="0" fieldPosition="0"/>
    </format>
    <format dxfId="789">
      <pivotArea dataOnly="0" labelOnly="1" outline="0" axis="axisValues" fieldPosition="0"/>
    </format>
    <format dxfId="788">
      <pivotArea outline="0" collapsedLevelsAreSubtotals="1" fieldPosition="0"/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5">
      <pivotArea type="all" dataOnly="0" outline="0" fieldPosition="0"/>
    </format>
    <format dxfId="554">
      <pivotArea field="7" type="button" dataOnly="0" labelOnly="1" outline="0" axis="axisPage" fieldPosition="0"/>
    </format>
    <format dxfId="553">
      <pivotArea dataOnly="0" labelOnly="1" grandRow="1" outline="0" fieldPosition="0"/>
    </format>
    <format dxfId="552">
      <pivotArea type="all" dataOnly="0" outline="0" fieldPosition="0"/>
    </format>
    <format dxfId="551">
      <pivotArea field="7" type="button" dataOnly="0" labelOnly="1" outline="0" axis="axisPage" fieldPosition="0"/>
    </format>
    <format dxfId="550">
      <pivotArea dataOnly="0" labelOnly="1" grandRow="1" outline="0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7" type="button" dataOnly="0" labelOnly="1" outline="0" axis="axisPage" fieldPosition="0"/>
    </format>
    <format dxfId="546">
      <pivotArea dataOnly="0" labelOnly="1" outline="0" axis="axisValues" fieldPosition="0"/>
    </format>
    <format dxfId="545">
      <pivotArea dataOnly="0" labelOnly="1" grandRow="1" outline="0" fieldPosition="0"/>
    </format>
    <format dxfId="544">
      <pivotArea dataOnly="0" labelOnly="1" outline="0" axis="axisValues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7" type="button" dataOnly="0" labelOnly="1" outline="0" axis="axisPage" fieldPosition="0"/>
    </format>
    <format dxfId="540">
      <pivotArea dataOnly="0" labelOnly="1" outline="0" axis="axisValues" fieldPosition="0"/>
    </format>
    <format dxfId="539">
      <pivotArea dataOnly="0" labelOnly="1" grandRow="1" outline="0" fieldPosition="0"/>
    </format>
    <format dxfId="538">
      <pivotArea dataOnly="0" labelOnly="1" outline="0" axis="axisValues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field="7" type="button" dataOnly="0" labelOnly="1" outline="0" axis="axisPage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7" type="button" dataOnly="0" labelOnly="1" outline="0" axis="axisPage" fieldPosition="0"/>
    </format>
    <format dxfId="528">
      <pivotArea dataOnly="0" labelOnly="1" outline="0" axis="axisValues" fieldPosition="0"/>
    </format>
    <format dxfId="527">
      <pivotArea dataOnly="0" labelOnly="1" grandRow="1" outline="0" fieldPosition="0"/>
    </format>
    <format dxfId="526">
      <pivotArea dataOnly="0" labelOnly="1" outline="0" axis="axisValues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7" type="button" dataOnly="0" labelOnly="1" outline="0" axis="axisPage" fieldPosition="0"/>
    </format>
    <format dxfId="522">
      <pivotArea dataOnly="0" labelOnly="1" outline="0" axis="axisValues" fieldPosition="0"/>
    </format>
    <format dxfId="521">
      <pivotArea dataOnly="0" labelOnly="1" grandRow="1" outline="0" fieldPosition="0"/>
    </format>
    <format dxfId="520">
      <pivotArea dataOnly="0" labelOnly="1" outline="0" axis="axisValues" fieldPosition="0"/>
    </format>
    <format dxfId="519">
      <pivotArea outline="0" collapsedLevelsAreSubtotals="1" fieldPosition="0"/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2">
      <pivotArea type="all" dataOnly="0" outline="0" fieldPosition="0"/>
    </format>
    <format dxfId="601">
      <pivotArea field="7" type="button" dataOnly="0" labelOnly="1" outline="0"/>
    </format>
    <format dxfId="600">
      <pivotArea dataOnly="0" labelOnly="1" grandRow="1" outline="0" fieldPosition="0"/>
    </format>
    <format dxfId="599">
      <pivotArea type="all" dataOnly="0" outline="0" fieldPosition="0"/>
    </format>
    <format dxfId="598">
      <pivotArea field="7" type="button" dataOnly="0" labelOnly="1" outline="0"/>
    </format>
    <format dxfId="597">
      <pivotArea dataOnly="0" labelOnly="1" grandRow="1" outline="0" fieldPosition="0"/>
    </format>
    <format dxfId="596">
      <pivotArea type="all" dataOnly="0" outline="0" fieldPosition="0"/>
    </format>
    <format dxfId="595">
      <pivotArea outline="0" collapsedLevelsAreSubtotals="1" fieldPosition="0"/>
    </format>
    <format dxfId="594">
      <pivotArea field="7" type="button" dataOnly="0" labelOnly="1" outline="0"/>
    </format>
    <format dxfId="593">
      <pivotArea dataOnly="0" labelOnly="1" outline="0" axis="axisValues" fieldPosition="0"/>
    </format>
    <format dxfId="592">
      <pivotArea dataOnly="0" labelOnly="1" grandRow="1" outline="0" fieldPosition="0"/>
    </format>
    <format dxfId="591">
      <pivotArea dataOnly="0" labelOnly="1" outline="0" axis="axisValues" fieldPosition="0"/>
    </format>
    <format dxfId="590">
      <pivotArea type="all" dataOnly="0" outline="0" fieldPosition="0"/>
    </format>
    <format dxfId="589">
      <pivotArea outline="0" collapsedLevelsAreSubtotals="1" fieldPosition="0"/>
    </format>
    <format dxfId="588">
      <pivotArea field="7" type="button" dataOnly="0" labelOnly="1" outline="0"/>
    </format>
    <format dxfId="587">
      <pivotArea dataOnly="0" labelOnly="1" outline="0" axis="axisValues" fieldPosition="0"/>
    </format>
    <format dxfId="586">
      <pivotArea dataOnly="0" labelOnly="1" grandRow="1" outline="0" fieldPosition="0"/>
    </format>
    <format dxfId="585">
      <pivotArea dataOnly="0" labelOnly="1" outline="0" axis="axisValues" fieldPosition="0"/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7" type="button" dataOnly="0" labelOnly="1" outline="0"/>
    </format>
    <format dxfId="581">
      <pivotArea dataOnly="0" labelOnly="1" outline="0" axis="axisValues" fieldPosition="0"/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7" type="button" dataOnly="0" labelOnly="1" outline="0"/>
    </format>
    <format dxfId="575">
      <pivotArea dataOnly="0" labelOnly="1" outline="0" axis="axisValues" fieldPosition="0"/>
    </format>
    <format dxfId="574">
      <pivotArea dataOnly="0" labelOnly="1" grandRow="1" outline="0" fieldPosition="0"/>
    </format>
    <format dxfId="573">
      <pivotArea dataOnly="0" labelOnly="1" outline="0" axis="axisValues" fieldPosition="0"/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field="7" type="button" dataOnly="0" labelOnly="1" outline="0"/>
    </format>
    <format dxfId="569">
      <pivotArea dataOnly="0" labelOnly="1" outline="0" axis="axisValues" fieldPosition="0"/>
    </format>
    <format dxfId="568">
      <pivotArea dataOnly="0" labelOnly="1" grandRow="1" outline="0" fieldPosition="0"/>
    </format>
    <format dxfId="567">
      <pivotArea dataOnly="0" labelOnly="1" outline="0" axis="axisValues" fieldPosition="0"/>
    </format>
    <format dxfId="566">
      <pivotArea outline="0" collapsedLevelsAreSubtotals="1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type="origin" dataOnly="0" labelOnly="1" outline="0" fieldPosition="0"/>
    </format>
    <format dxfId="562">
      <pivotArea field="7" type="button" dataOnly="0" labelOnly="1" outline="0"/>
    </format>
    <format dxfId="561">
      <pivotArea field="-2" type="button" dataOnly="0" labelOnly="1" outline="0" axis="axisCol" fieldPosition="0"/>
    </format>
    <format dxfId="560">
      <pivotArea type="topRight" dataOnly="0" labelOnly="1" outline="0" fieldPosition="0"/>
    </format>
    <format dxfId="559">
      <pivotArea field="16" type="button" dataOnly="0" labelOnly="1" outline="0"/>
    </format>
    <format dxfId="558">
      <pivotArea dataOnly="0" labelOnly="1" grandRow="1" outline="0" fieldPosition="0"/>
    </format>
    <format dxfId="557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6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0">
      <pivotArea type="all" dataOnly="0" outline="0" fieldPosition="0"/>
    </format>
    <format dxfId="669">
      <pivotArea field="7" type="button" dataOnly="0" labelOnly="1" outline="0" axis="axisCol" fieldPosition="0"/>
    </format>
    <format dxfId="668">
      <pivotArea dataOnly="0" labelOnly="1" grandRow="1" outline="0" fieldPosition="0"/>
    </format>
    <format dxfId="667">
      <pivotArea type="all" dataOnly="0" outline="0" fieldPosition="0"/>
    </format>
    <format dxfId="666">
      <pivotArea field="7" type="button" dataOnly="0" labelOnly="1" outline="0" axis="axisCol" fieldPosition="0"/>
    </format>
    <format dxfId="665">
      <pivotArea dataOnly="0" labelOnly="1" grandRow="1" outline="0" fieldPosition="0"/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7" type="button" dataOnly="0" labelOnly="1" outline="0" axis="axisCol" fieldPosition="0"/>
    </format>
    <format dxfId="661">
      <pivotArea dataOnly="0" labelOnly="1" outline="0" axis="axisValues" fieldPosition="0"/>
    </format>
    <format dxfId="660">
      <pivotArea dataOnly="0" labelOnly="1" grandRow="1" outline="0" fieldPosition="0"/>
    </format>
    <format dxfId="659">
      <pivotArea dataOnly="0" labelOnly="1" outline="0" axis="axisValues" fieldPosition="0"/>
    </format>
    <format dxfId="658">
      <pivotArea type="all" dataOnly="0" outline="0" fieldPosition="0"/>
    </format>
    <format dxfId="657">
      <pivotArea outline="0" collapsedLevelsAreSubtotals="1" fieldPosition="0"/>
    </format>
    <format dxfId="656">
      <pivotArea field="7" type="button" dataOnly="0" labelOnly="1" outline="0" axis="axisCol" fieldPosition="0"/>
    </format>
    <format dxfId="655">
      <pivotArea dataOnly="0" labelOnly="1" outline="0" axis="axisValues" fieldPosition="0"/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7" type="button" dataOnly="0" labelOnly="1" outline="0" axis="axisCol" fieldPosition="0"/>
    </format>
    <format dxfId="649">
      <pivotArea dataOnly="0" labelOnly="1" outline="0" axis="axisValues" fieldPosition="0"/>
    </format>
    <format dxfId="648">
      <pivotArea dataOnly="0" labelOnly="1" grandRow="1" outline="0" fieldPosition="0"/>
    </format>
    <format dxfId="647">
      <pivotArea dataOnly="0" labelOnly="1" outline="0" axis="axisValues" fieldPosition="0"/>
    </format>
    <format dxfId="646">
      <pivotArea type="all" dataOnly="0" outline="0" fieldPosition="0"/>
    </format>
    <format dxfId="645">
      <pivotArea outline="0" collapsedLevelsAreSubtotals="1" fieldPosition="0"/>
    </format>
    <format dxfId="644">
      <pivotArea field="7" type="button" dataOnly="0" labelOnly="1" outline="0" axis="axisCol" fieldPosition="0"/>
    </format>
    <format dxfId="643">
      <pivotArea dataOnly="0" labelOnly="1" outline="0" axis="axisValues" fieldPosition="0"/>
    </format>
    <format dxfId="642">
      <pivotArea dataOnly="0" labelOnly="1" grandRow="1" outline="0" fieldPosition="0"/>
    </format>
    <format dxfId="641">
      <pivotArea dataOnly="0" labelOnly="1" outline="0" axis="axisValues" fieldPosition="0"/>
    </format>
    <format dxfId="640">
      <pivotArea type="all" dataOnly="0" outline="0" fieldPosition="0"/>
    </format>
    <format dxfId="639">
      <pivotArea outline="0" collapsedLevelsAreSubtotals="1" fieldPosition="0"/>
    </format>
    <format dxfId="638">
      <pivotArea field="7" type="button" dataOnly="0" labelOnly="1" outline="0" axis="axisCol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0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2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8">
      <pivotArea dataOnly="0" labelOnly="1" fieldPosition="0">
        <references count="1">
          <reference field="16" count="1">
            <x v="352"/>
          </reference>
        </references>
      </pivotArea>
    </format>
    <format dxfId="62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6">
      <pivotArea dataOnly="0" labelOnly="1" fieldPosition="0">
        <references count="1">
          <reference field="16" count="1">
            <x v="433"/>
          </reference>
        </references>
      </pivotArea>
    </format>
    <format dxfId="62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4">
      <pivotArea dataOnly="0" labelOnly="1" fieldPosition="0">
        <references count="1">
          <reference field="16" count="1">
            <x v="448"/>
          </reference>
        </references>
      </pivotArea>
    </format>
    <format dxfId="62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2">
      <pivotArea dataOnly="0" labelOnly="1" fieldPosition="0">
        <references count="1">
          <reference field="16" count="1">
            <x v="104"/>
          </reference>
        </references>
      </pivotArea>
    </format>
    <format dxfId="62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0">
      <pivotArea dataOnly="0" labelOnly="1" fieldPosition="0">
        <references count="1">
          <reference field="16" count="1">
            <x v="68"/>
          </reference>
        </references>
      </pivotArea>
    </format>
    <format dxfId="61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8">
      <pivotArea dataOnly="0" labelOnly="1" fieldPosition="0">
        <references count="1"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5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type="origin" dataOnly="0" labelOnly="1" outline="0" fieldPosition="0"/>
    </format>
    <format dxfId="611">
      <pivotArea field="7" type="button" dataOnly="0" labelOnly="1" outline="0" axis="axisCol" fieldPosition="0"/>
    </format>
    <format dxfId="610">
      <pivotArea field="-2" type="button" dataOnly="0" labelOnly="1" outline="0" axis="axisCol" fieldPosition="1"/>
    </format>
    <format dxfId="609">
      <pivotArea type="topRight" dataOnly="0" labelOnly="1" outline="0" fieldPosition="0"/>
    </format>
    <format dxfId="608">
      <pivotArea field="16" type="button" dataOnly="0" labelOnly="1" outline="0" axis="axisRow" fieldPosition="0"/>
    </format>
    <format dxfId="607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6">
      <pivotArea dataOnly="0" labelOnly="1" grandRow="1" outline="0" fieldPosition="0"/>
    </format>
    <format dxfId="605">
      <pivotArea dataOnly="0" labelOnly="1" fieldPosition="0">
        <references count="1">
          <reference field="7" count="0"/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1" type="button" dataOnly="0" labelOnly="1" outline="0" axis="axisRow" fieldPosition="0"/>
    </format>
    <format dxfId="381">
      <pivotArea dataOnly="0" labelOnly="1" outline="0" axis="axisValues" fieldPosition="0"/>
    </format>
    <format dxfId="380">
      <pivotArea dataOnly="0" labelOnly="1" fieldPosition="0">
        <references count="1">
          <reference field="1" count="0"/>
        </references>
      </pivotArea>
    </format>
    <format dxfId="379">
      <pivotArea dataOnly="0" labelOnly="1" grandRow="1" outline="0" fieldPosition="0"/>
    </format>
    <format dxfId="378">
      <pivotArea dataOnly="0" labelOnly="1" outline="0" axis="axisValues" fieldPosition="0"/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field="1" type="button" dataOnly="0" labelOnly="1" outline="0" axis="axisRow" fieldPosition="0"/>
    </format>
    <format dxfId="374">
      <pivotArea dataOnly="0" labelOnly="1" outline="0" axis="axisValues" fieldPosition="0"/>
    </format>
    <format dxfId="373">
      <pivotArea dataOnly="0" labelOnly="1" fieldPosition="0">
        <references count="1">
          <reference field="1" count="0"/>
        </references>
      </pivotArea>
    </format>
    <format dxfId="372">
      <pivotArea dataOnly="0" labelOnly="1" grandRow="1" outline="0" fieldPosition="0"/>
    </format>
    <format dxfId="371">
      <pivotArea dataOnly="0" labelOnly="1" outline="0" axis="axisValues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1" type="button" dataOnly="0" labelOnly="1" outline="0" axis="axisRow" fieldPosition="0"/>
    </format>
    <format dxfId="367">
      <pivotArea dataOnly="0" labelOnly="1" outline="0" axis="axisValues" fieldPosition="0"/>
    </format>
    <format dxfId="366">
      <pivotArea dataOnly="0" labelOnly="1" fieldPosition="0">
        <references count="1">
          <reference field="1" count="0"/>
        </references>
      </pivotArea>
    </format>
    <format dxfId="365">
      <pivotArea dataOnly="0" labelOnly="1" grandRow="1" outline="0" fieldPosition="0"/>
    </format>
    <format dxfId="364">
      <pivotArea dataOnly="0" labelOnly="1" outline="0" axis="axisValues" fieldPosition="0"/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1" type="button" dataOnly="0" labelOnly="1" outline="0" axis="axisRow" fieldPosition="0"/>
    </format>
    <format dxfId="360">
      <pivotArea dataOnly="0" labelOnly="1" outline="0" axis="axisValues" fieldPosition="0"/>
    </format>
    <format dxfId="359">
      <pivotArea dataOnly="0" labelOnly="1" fieldPosition="0">
        <references count="1">
          <reference field="1" count="0"/>
        </references>
      </pivotArea>
    </format>
    <format dxfId="358">
      <pivotArea dataOnly="0" labelOnly="1" grandRow="1" outline="0" fieldPosition="0"/>
    </format>
    <format dxfId="357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dataOnly="0" labelOnly="1" grandRow="1" outline="0" fieldPosition="0"/>
    </format>
    <format dxfId="414">
      <pivotArea dataOnly="0" labelOnly="1" outline="0" axis="axisValues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dataOnly="0" labelOnly="1" outline="0" axis="axisValues" fieldPosition="0"/>
    </format>
    <format dxfId="410">
      <pivotArea dataOnly="0" labelOnly="1" grandRow="1" outline="0" fieldPosition="0"/>
    </format>
    <format dxfId="409">
      <pivotArea dataOnly="0" labelOnly="1" outline="0" axis="axisValues" fieldPosition="0"/>
    </format>
    <format dxfId="408">
      <pivotArea outline="0" collapsedLevelsAreSubtotals="1" fieldPosition="0"/>
    </format>
    <format dxfId="407">
      <pivotArea outline="0" collapsedLevelsAreSubtotals="1" fieldPosition="0"/>
    </format>
    <format dxfId="406">
      <pivotArea outline="0" collapsedLevelsAreSubtotals="1" fieldPosition="0"/>
    </format>
    <format dxfId="4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0" type="button" dataOnly="0" labelOnly="1" outline="0" axis="axisRow" fieldPosition="0"/>
    </format>
    <format dxfId="40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99">
      <pivotArea dataOnly="0" labelOnly="1" grandRow="1" outline="0" fieldPosition="0"/>
    </format>
    <format dxfId="39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97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9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field="0" type="button" dataOnly="0" labelOnly="1" outline="0" axis="axisRow" fieldPosition="0"/>
    </format>
    <format dxfId="391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90">
      <pivotArea dataOnly="0" labelOnly="1" grandRow="1" outline="0" fieldPosition="0"/>
    </format>
    <format dxfId="389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88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387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3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44">
      <pivotArea outline="0" collapsedLevelsAreSubtotals="1" fieldPosition="0"/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dataOnly="0" labelOnly="1" outline="0" axis="axisValues" fieldPosition="0"/>
    </format>
    <format dxfId="440">
      <pivotArea dataOnly="0" labelOnly="1" grandRow="1" outline="0" fieldPosition="0"/>
    </format>
    <format dxfId="439">
      <pivotArea dataOnly="0" labelOnly="1" outline="0" axis="axisValues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1" type="button" dataOnly="0" labelOnly="1" outline="0" axis="axisRow" fieldPosition="0"/>
    </format>
    <format dxfId="423">
      <pivotArea dataOnly="0" labelOnly="1" outline="0" axis="axisValues" fieldPosition="0"/>
    </format>
    <format dxfId="422">
      <pivotArea dataOnly="0" labelOnly="1" fieldPosition="0">
        <references count="1">
          <reference field="1" count="0"/>
        </references>
      </pivotArea>
    </format>
    <format dxfId="421">
      <pivotArea dataOnly="0" labelOnly="1" grandRow="1" outline="0" fieldPosition="0"/>
    </format>
    <format dxfId="420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61">
      <pivotArea outline="0" collapsedLevelsAreSubtotals="1" fieldPosition="0"/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outline="0" axis="axisValues" fieldPosition="0"/>
    </format>
    <format dxfId="456">
      <pivotArea dataOnly="0" labelOnly="1" fieldPosition="0">
        <references count="1">
          <reference field="0" count="0"/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2">
          <reference field="0" count="0" selected="0"/>
          <reference field="2" count="0"/>
        </references>
      </pivotArea>
    </format>
    <format dxfId="453">
      <pivotArea dataOnly="0" labelOnly="1" outline="0" axis="axisValues" fieldPosition="0"/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dataOnly="0" labelOnly="1" outline="0" axis="axisValues" fieldPosition="0"/>
    </format>
    <format dxfId="448">
      <pivotArea dataOnly="0" labelOnly="1" fieldPosition="0">
        <references count="1">
          <reference field="0" count="0"/>
        </references>
      </pivotArea>
    </format>
    <format dxfId="447">
      <pivotArea dataOnly="0" labelOnly="1" grandRow="1" outline="0" fieldPosition="0"/>
    </format>
    <format dxfId="446">
      <pivotArea dataOnly="0" labelOnly="1" fieldPosition="0">
        <references count="2">
          <reference field="0" count="0" selected="0"/>
          <reference field="2" count="0"/>
        </references>
      </pivotArea>
    </format>
    <format dxfId="44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86">
      <pivotArea outline="0" collapsedLevelsAreSubtotals="1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dataOnly="0" labelOnly="1" outline="0" axis="axisValues" fieldPosition="0"/>
    </format>
    <format dxfId="482">
      <pivotArea dataOnly="0" labelOnly="1" grandRow="1" outline="0" fieldPosition="0"/>
    </format>
    <format dxfId="481">
      <pivotArea dataOnly="0" labelOnly="1" outline="0" axis="axisValues" fieldPosition="0"/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dataOnly="0" labelOnly="1" outline="0" axis="axisValues" fieldPosition="0"/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1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1" count="0"/>
        </references>
      </pivotArea>
    </format>
    <format dxfId="463">
      <pivotArea dataOnly="0" labelOnly="1" grandRow="1" outline="0" fieldPosition="0"/>
    </format>
    <format dxfId="462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01">
      <pivotArea outline="0" collapsedLevelsAreSubtotals="1" fieldPosition="0"/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1" type="button" dataOnly="0" labelOnly="1" outline="0" axis="axisRow" fieldPosition="0"/>
    </format>
    <format dxfId="497">
      <pivotArea dataOnly="0" labelOnly="1" outline="0" axis="axisValues" fieldPosition="0"/>
    </format>
    <format dxfId="496">
      <pivotArea dataOnly="0" labelOnly="1" fieldPosition="0">
        <references count="1">
          <reference field="1" count="0"/>
        </references>
      </pivotArea>
    </format>
    <format dxfId="495">
      <pivotArea dataOnly="0" labelOnly="1" grandRow="1" outline="0" fieldPosition="0"/>
    </format>
    <format dxfId="494">
      <pivotArea dataOnly="0" labelOnly="1" outline="0" axis="axisValues" fieldPosition="0"/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field="1" type="button" dataOnly="0" labelOnly="1" outline="0" axis="axisRow" fieldPosition="0"/>
    </format>
    <format dxfId="490">
      <pivotArea dataOnly="0" labelOnly="1" outline="0" axis="axisValues" fieldPosition="0"/>
    </format>
    <format dxfId="489">
      <pivotArea dataOnly="0" labelOnly="1" fieldPosition="0">
        <references count="1">
          <reference field="1" count="0"/>
        </references>
      </pivotArea>
    </format>
    <format dxfId="488">
      <pivotArea dataOnly="0" labelOnly="1" grandRow="1" outline="0" fieldPosition="0"/>
    </format>
    <format dxfId="487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16">
      <pivotArea outline="0" collapsedLevelsAreSubtotals="1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field="0" type="button" dataOnly="0" labelOnly="1" outline="0" axis="axisRow" fieldPosition="0"/>
    </format>
    <format dxfId="512">
      <pivotArea dataOnly="0" labelOnly="1" outline="0" axis="axisValues" fieldPosition="0"/>
    </format>
    <format dxfId="511">
      <pivotArea dataOnly="0" labelOnly="1" fieldPosition="0">
        <references count="1">
          <reference field="0" count="0"/>
        </references>
      </pivotArea>
    </format>
    <format dxfId="510">
      <pivotArea dataOnly="0" labelOnly="1" grandRow="1" outline="0" fieldPosition="0"/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3" type="button" dataOnly="0" labelOnly="1" outline="0" axis="axisRow" fieldPosition="1"/>
    </format>
    <format dxfId="168">
      <pivotArea dataOnly="0" labelOnly="1" outline="0" axis="axisValues" fieldPosition="0"/>
    </format>
    <format dxfId="167">
      <pivotArea dataOnly="0" labelOnly="1" grandRow="1" outline="0" fieldPosition="0"/>
    </format>
    <format dxfId="166">
      <pivotArea dataOnly="0" labelOnly="1" outline="0" axis="axisValues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3" type="button" dataOnly="0" labelOnly="1" outline="0" axis="axisRow" fieldPosition="1"/>
    </format>
    <format dxfId="162">
      <pivotArea dataOnly="0" labelOnly="1" outline="0" axis="axisValues" fieldPosition="0"/>
    </format>
    <format dxfId="161">
      <pivotArea dataOnly="0" labelOnly="1" grandRow="1" outline="0" fieldPosition="0"/>
    </format>
    <format dxfId="160">
      <pivotArea dataOnly="0" labelOnly="1" outline="0" axis="axisValues" fieldPosition="0"/>
    </format>
    <format dxfId="159">
      <pivotArea outline="0" collapsedLevelsAreSubtotals="1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3" type="button" dataOnly="0" labelOnly="1" outline="0" axis="axisRow" fieldPosition="1"/>
    </format>
    <format dxfId="155">
      <pivotArea dataOnly="0" labelOnly="1" outline="0" axis="axisValues" fieldPosition="0"/>
    </format>
    <format dxfId="154">
      <pivotArea dataOnly="0" labelOnly="1" grandRow="1" outline="0" fieldPosition="0"/>
    </format>
    <format dxfId="153">
      <pivotArea dataOnly="0" labelOnly="1" outline="0" axis="axisValues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7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4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44">
      <pivotArea dataOnly="0" labelOnly="1" outline="0" axis="axisValues" fieldPosition="0"/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7" type="button" dataOnly="0" labelOnly="1" outline="0" axis="axisRow" fieldPosition="0"/>
    </format>
    <format dxfId="140">
      <pivotArea dataOnly="0" labelOnly="1" outline="0" axis="axisValues" fieldPosition="0"/>
    </format>
    <format dxfId="139">
      <pivotArea dataOnly="0" labelOnly="1" fieldPosition="0">
        <references count="1">
          <reference field="7" count="0"/>
        </references>
      </pivotArea>
    </format>
    <format dxfId="138">
      <pivotArea dataOnly="0" labelOnly="1" grandRow="1" outline="0" fieldPosition="0"/>
    </format>
    <format dxfId="13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3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4">
      <pivotArea type="all" dataOnly="0" outline="0" fieldPosition="0"/>
    </format>
    <format dxfId="203">
      <pivotArea outline="0" collapsedLevelsAreSubtotals="1" fieldPosition="0"/>
    </format>
    <format dxfId="202">
      <pivotArea field="3" type="button" dataOnly="0" labelOnly="1" outline="0"/>
    </format>
    <format dxfId="201">
      <pivotArea dataOnly="0" labelOnly="1" outline="0" axis="axisValues" fieldPosition="0"/>
    </format>
    <format dxfId="200">
      <pivotArea dataOnly="0" labelOnly="1" grandRow="1" outline="0" fieldPosition="0"/>
    </format>
    <format dxfId="199">
      <pivotArea dataOnly="0" labelOnly="1" outline="0" axis="axisValues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3" type="button" dataOnly="0" labelOnly="1" outline="0"/>
    </format>
    <format dxfId="195">
      <pivotArea dataOnly="0" labelOnly="1" outline="0" axis="axisValues" fieldPosition="0"/>
    </format>
    <format dxfId="194">
      <pivotArea dataOnly="0" labelOnly="1" grandRow="1" outline="0" fieldPosition="0"/>
    </format>
    <format dxfId="193">
      <pivotArea dataOnly="0" labelOnly="1" outline="0" axis="axisValues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field="3" type="button" dataOnly="0" labelOnly="1" outline="0"/>
    </format>
    <format dxfId="188">
      <pivotArea dataOnly="0" labelOnly="1" outline="0" axis="axisValues" fieldPosition="0"/>
    </format>
    <format dxfId="187">
      <pivotArea dataOnly="0" labelOnly="1" grandRow="1" outline="0" fieldPosition="0"/>
    </format>
    <format dxfId="186">
      <pivotArea dataOnly="0" labelOnly="1" outline="0" axis="axisValues" fieldPosition="0"/>
    </format>
    <format dxfId="1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7" type="button" dataOnly="0" labelOnly="1" outline="0" axis="axisPage" fieldPosition="0"/>
    </format>
    <format dxfId="180">
      <pivotArea dataOnly="0" labelOnly="1" fieldPosition="0">
        <references count="1">
          <reference field="7" count="0"/>
        </references>
      </pivotArea>
    </format>
    <format dxfId="179">
      <pivotArea dataOnly="0" labelOnly="1" grandRow="1" outline="0" fieldPosition="0"/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7" type="button" dataOnly="0" labelOnly="1" outline="0" axis="axisPage" fieldPosition="0"/>
    </format>
    <format dxfId="174">
      <pivotArea dataOnly="0" labelOnly="1" fieldPosition="0">
        <references count="1">
          <reference field="7" count="0"/>
        </references>
      </pivotArea>
    </format>
    <format dxfId="173">
      <pivotArea dataOnly="0" labelOnly="1" grandRow="1" outline="0" fieldPosition="0"/>
    </format>
    <format dxfId="1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3" type="button" dataOnly="0" labelOnly="1" outline="0"/>
    </format>
    <format dxfId="234">
      <pivotArea dataOnly="0" labelOnly="1" outline="0" axis="axisValues" fieldPosition="0"/>
    </format>
    <format dxfId="233">
      <pivotArea dataOnly="0" labelOnly="1" grandRow="1" outline="0" fieldPosition="0"/>
    </format>
    <format dxfId="232">
      <pivotArea dataOnly="0" labelOnly="1" outline="0" axis="axisValues" fieldPosition="0"/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3" type="button" dataOnly="0" labelOnly="1" outline="0"/>
    </format>
    <format dxfId="228">
      <pivotArea dataOnly="0" labelOnly="1" outline="0" axis="axisValues" fieldPosition="0"/>
    </format>
    <format dxfId="227">
      <pivotArea dataOnly="0" labelOnly="1" grandRow="1" outline="0" fieldPosition="0"/>
    </format>
    <format dxfId="226">
      <pivotArea dataOnly="0" labelOnly="1" outline="0" axis="axisValues" fieldPosition="0"/>
    </format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3" type="button" dataOnly="0" labelOnly="1" outline="0"/>
    </format>
    <format dxfId="221">
      <pivotArea dataOnly="0" labelOnly="1" outline="0" axis="axisValues" fieldPosition="0"/>
    </format>
    <format dxfId="220">
      <pivotArea dataOnly="0" labelOnly="1" grandRow="1" outline="0" fieldPosition="0"/>
    </format>
    <format dxfId="219">
      <pivotArea dataOnly="0" labelOnly="1" outline="0" axis="axisValues" fieldPosition="0"/>
    </format>
    <format dxfId="2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6">
      <pivotArea type="all" dataOnly="0" outline="0" fieldPosition="0"/>
    </format>
    <format dxfId="215">
      <pivotArea outline="0" collapsedLevelsAreSubtotals="1" fieldPosition="0"/>
    </format>
    <format dxfId="214">
      <pivotArea field="6" type="button" dataOnly="0" labelOnly="1" outline="0" axis="axisRow" fieldPosition="0"/>
    </format>
    <format dxfId="213">
      <pivotArea dataOnly="0" labelOnly="1" fieldPosition="0">
        <references count="1">
          <reference field="6" count="0"/>
        </references>
      </pivotArea>
    </format>
    <format dxfId="212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6" type="button" dataOnly="0" labelOnly="1" outline="0" axis="axisRow" fieldPosition="0"/>
    </format>
    <format dxfId="207">
      <pivotArea dataOnly="0" labelOnly="1" fieldPosition="0">
        <references count="1">
          <reference field="6" count="0"/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3" type="button" dataOnly="0" labelOnly="1" outline="0"/>
    </format>
    <format dxfId="267">
      <pivotArea dataOnly="0" labelOnly="1" outline="0" axis="axisValues" fieldPosition="0"/>
    </format>
    <format dxfId="266">
      <pivotArea dataOnly="0" labelOnly="1" grandRow="1" outline="0" fieldPosition="0"/>
    </format>
    <format dxfId="265">
      <pivotArea dataOnly="0" labelOnly="1" outline="0" axis="axisValues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field="3" type="button" dataOnly="0" labelOnly="1" outline="0"/>
    </format>
    <format dxfId="261">
      <pivotArea dataOnly="0" labelOnly="1" outline="0" axis="axisValues" fieldPosition="0"/>
    </format>
    <format dxfId="260">
      <pivotArea dataOnly="0" labelOnly="1" grandRow="1" outline="0" fieldPosition="0"/>
    </format>
    <format dxfId="259">
      <pivotArea dataOnly="0" labelOnly="1" outline="0" axis="axisValues" fieldPosition="0"/>
    </format>
    <format dxfId="258">
      <pivotArea outline="0" collapsedLevelsAreSubtotals="1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3" type="button" dataOnly="0" labelOnly="1" outline="0"/>
    </format>
    <format dxfId="254">
      <pivotArea dataOnly="0" labelOnly="1" outline="0" axis="axisValues" fieldPosition="0"/>
    </format>
    <format dxfId="253">
      <pivotArea dataOnly="0" labelOnly="1" grandRow="1" outline="0" fieldPosition="0"/>
    </format>
    <format dxfId="252">
      <pivotArea dataOnly="0" labelOnly="1" outline="0" axis="axisValues" fieldPosition="0"/>
    </format>
    <format dxfId="2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10" type="button" dataOnly="0" labelOnly="1" outline="0" axis="axisRow" fieldPosition="0"/>
    </format>
    <format dxfId="246">
      <pivotArea dataOnly="0" labelOnly="1" fieldPosition="0">
        <references count="1">
          <reference field="10" count="0"/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10" type="button" dataOnly="0" labelOnly="1" outline="0" axis="axisRow" fieldPosition="0"/>
    </format>
    <format dxfId="240">
      <pivotArea dataOnly="0" labelOnly="1" fieldPosition="0">
        <references count="1">
          <reference field="10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3" type="button" dataOnly="0" labelOnly="1" outline="0"/>
    </format>
    <format dxfId="300">
      <pivotArea dataOnly="0" labelOnly="1" outline="0" axis="axisValues" fieldPosition="0"/>
    </format>
    <format dxfId="299">
      <pivotArea dataOnly="0" labelOnly="1" grandRow="1" outline="0" fieldPosition="0"/>
    </format>
    <format dxfId="298">
      <pivotArea dataOnly="0" labelOnly="1" outline="0" axis="axisValues" fieldPosition="0"/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3" type="button" dataOnly="0" labelOnly="1" outline="0"/>
    </format>
    <format dxfId="294">
      <pivotArea dataOnly="0" labelOnly="1" outline="0" axis="axisValues" fieldPosition="0"/>
    </format>
    <format dxfId="293">
      <pivotArea dataOnly="0" labelOnly="1" grandRow="1" outline="0" fieldPosition="0"/>
    </format>
    <format dxfId="292">
      <pivotArea dataOnly="0" labelOnly="1" outline="0" axis="axisValues" fieldPosition="0"/>
    </format>
    <format dxfId="291">
      <pivotArea outline="0" collapsedLevelsAreSubtotals="1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/>
    </format>
    <format dxfId="287">
      <pivotArea dataOnly="0" labelOnly="1" outline="0" axis="axisValues" fieldPosition="0"/>
    </format>
    <format dxfId="286">
      <pivotArea dataOnly="0" labelOnly="1" grandRow="1" outline="0" fieldPosition="0"/>
    </format>
    <format dxfId="285">
      <pivotArea dataOnly="0" labelOnly="1" outline="0" axis="axisValues" fieldPosition="0"/>
    </format>
    <format dxfId="28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9" type="button" dataOnly="0" labelOnly="1" outline="0" axis="axisRow" fieldPosition="0"/>
    </format>
    <format dxfId="279">
      <pivotArea dataOnly="0" labelOnly="1" fieldPosition="0">
        <references count="1">
          <reference field="9" count="0"/>
        </references>
      </pivotArea>
    </format>
    <format dxfId="278">
      <pivotArea dataOnly="0" labelOnly="1" grandRow="1" outline="0" fieldPosition="0"/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9" type="button" dataOnly="0" labelOnly="1" outline="0" axis="axisRow" fieldPosition="0"/>
    </format>
    <format dxfId="273">
      <pivotArea dataOnly="0" labelOnly="1" fieldPosition="0">
        <references count="1">
          <reference field="9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3" type="button" dataOnly="0" labelOnly="1" outline="0"/>
    </format>
    <format dxfId="333">
      <pivotArea dataOnly="0" labelOnly="1" outline="0" axis="axisValues" fieldPosition="0"/>
    </format>
    <format dxfId="332">
      <pivotArea dataOnly="0" labelOnly="1" grandRow="1" outline="0" fieldPosition="0"/>
    </format>
    <format dxfId="331">
      <pivotArea dataOnly="0" labelOnly="1" outline="0" axis="axisValues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/>
    </format>
    <format dxfId="320">
      <pivotArea dataOnly="0" labelOnly="1" outline="0" axis="axisValues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7" type="button" dataOnly="0" labelOnly="1" outline="0" axis="axisRow" fieldPosition="0"/>
    </format>
    <format dxfId="312">
      <pivotArea dataOnly="0" labelOnly="1" fieldPosition="0">
        <references count="1">
          <reference field="7" count="0"/>
        </references>
      </pivotArea>
    </format>
    <format dxfId="311">
      <pivotArea dataOnly="0" labelOnly="1" grandRow="1" outline="0" fieldPosition="0"/>
    </format>
    <format dxfId="3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7" type="button" dataOnly="0" labelOnly="1" outline="0" axis="axisRow" fieldPosition="0"/>
    </format>
    <format dxfId="306">
      <pivotArea dataOnly="0" labelOnly="1" fieldPosition="0">
        <references count="1">
          <reference field="7" count="0"/>
        </references>
      </pivotArea>
    </format>
    <format dxfId="305">
      <pivotArea dataOnly="0" labelOnly="1" grandRow="1" outline="0" fieldPosition="0"/>
    </format>
    <format dxfId="3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8">
      <pivotArea outline="0" collapsedLevelsAreSubtotals="1" fieldPosition="0"/>
    </format>
    <format dxfId="47">
      <pivotArea outline="0" collapsedLevelsAreSubtotals="1" fieldPosition="0"/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1" type="button" dataOnly="0" labelOnly="1" outline="0" axis="axisRow" fieldPosition="0"/>
    </format>
    <format dxfId="2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" type="button" dataOnly="0" labelOnly="1" outline="0" axis="axisRow" fieldPosition="0"/>
    </format>
    <format dxfId="73">
      <pivotArea dataOnly="0" labelOnly="1" outline="0" axis="axisValues" fieldPosition="0"/>
    </format>
    <format dxfId="7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outline="0" axis="axisValues" fieldPosition="0"/>
    </format>
    <format dxfId="5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90" totalsRowShown="0" headerRowDxfId="356" dataDxfId="355">
  <autoFilter ref="B2:S3690"/>
  <sortState ref="B3:R3093">
    <sortCondition ref="D3:D3093"/>
  </sortState>
  <tableColumns count="18">
    <tableColumn id="1" name="Evento / Mercado" dataDxfId="354"/>
    <tableColumn id="17" name="Exchange" dataDxfId="353"/>
    <tableColumn id="3" name="Data de liquidação" dataDxfId="352"/>
    <tableColumn id="4" name="L/P Líquido" dataDxfId="351"/>
    <tableColumn id="5" name="Comissão%" dataDxfId="350"/>
    <tableColumn id="6" name="L/P Bruto" dataDxfId="349">
      <calculatedColumnFormula>IF(E3&gt;0,E3/(1-F3),E3)</calculatedColumnFormula>
    </tableColumn>
    <tableColumn id="2" name="Método" dataDxfId="348"/>
    <tableColumn id="7" name="Placar" dataDxfId="347"/>
    <tableColumn id="8" name="Odd" dataDxfId="346"/>
    <tableColumn id="9" name="Stake/Responsabilidade" dataDxfId="345"/>
    <tableColumn id="10" name="Data" dataDxfId="344">
      <calculatedColumnFormula>INT(base[[#This Row],[Data de liquidação]])</calculatedColumnFormula>
    </tableColumn>
    <tableColumn id="11" name="ComissãoR$" dataDxfId="343">
      <calculatedColumnFormula>base[[#This Row],[L/P Bruto]]-base[[#This Row],[L/P Líquido]]</calculatedColumnFormula>
    </tableColumn>
    <tableColumn id="13" name="Stakes" dataDxfId="342">
      <calculatedColumnFormula>base[[#This Row],[L/P Líquido]]/base[[#This Row],[Stake/Responsabilidade]]</calculatedColumnFormula>
    </tableColumn>
    <tableColumn id="12" name="Resultado_Binario" dataDxfId="341">
      <calculatedColumnFormula>IF(base[[#This Row],[L/P Líquido]]&gt;0,1,0)</calculatedColumnFormula>
    </tableColumn>
    <tableColumn id="16" name="Campeonato" dataDxfId="340"/>
    <tableColumn id="14" name="Casa" dataDxfId="339">
      <calculatedColumnFormula>LEFT(base[[#This Row],[Evento / Mercado]],FIND("vs",base[[#This Row],[Evento / Mercado]])-2)</calculatedColumnFormula>
    </tableColumn>
    <tableColumn id="15" name="Visitante" dataDxfId="338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7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4" dataDxfId="133">
  <autoFilter ref="B7:P248"/>
  <tableColumns count="15">
    <tableColumn id="1" name="Data" dataDxfId="132"/>
    <tableColumn id="2" name="Jogo" dataDxfId="131"/>
    <tableColumn id="3" name="Odd Casa Ataque" dataDxfId="130"/>
    <tableColumn id="4" name="Stake Casa Ataque" dataDxfId="129"/>
    <tableColumn id="5" name="Odd Fulltbet" dataDxfId="128"/>
    <tableColumn id="6" name="Stake Fulltbet" dataDxfId="127"/>
    <tableColumn id="7" name="Resultado Fulltbet" dataDxfId="126"/>
    <tableColumn id="8" name="Casa Ataque" dataDxfId="125"/>
    <tableColumn id="9" name="Lucro Fulltbet" dataDxfId="124">
      <calculatedColumnFormula>IF(H8="Ganhou",(F8-1)*G8,-G8)</calculatedColumnFormula>
    </tableColumn>
    <tableColumn id="10" name="Lucro Casa Ataque" dataDxfId="123">
      <calculatedColumnFormula>IF(H8="Perdeu",(D8-1)*E8,-E8)</calculatedColumnFormula>
    </tableColumn>
    <tableColumn id="11" name="Comissão Casa Ataque" dataDxfId="122">
      <calculatedColumnFormula>IF(H8="Perdeu",-K8*0.028,0)</calculatedColumnFormula>
    </tableColumn>
    <tableColumn id="12" name="Lucro Líquido Casa Ataque" dataDxfId="121">
      <calculatedColumnFormula>SUM(K8:L8)</calculatedColumnFormula>
    </tableColumn>
    <tableColumn id="13" name="Resultado" dataDxfId="120">
      <calculatedColumnFormula>SUM(J8:L8)</calculatedColumnFormula>
    </tableColumn>
    <tableColumn id="14" name="ROI" dataDxfId="119" dataCellStyle="Porcentagem">
      <calculatedColumnFormula>IFERROR(N8/SUM(G8,E8),"")</calculatedColumnFormula>
    </tableColumn>
    <tableColumn id="15" name="Proporção Stakes" dataDxfId="11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7" dataDxfId="11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5"/>
    <tableColumn id="14" name="Horário" dataDxfId="114"/>
    <tableColumn id="2" name="Time 1" dataDxfId="113"/>
    <tableColumn id="3" name="Time 2" dataDxfId="112"/>
    <tableColumn id="4" name="Surebet / Simples" dataDxfId="111"/>
    <tableColumn id="5" name="Casa 1" dataDxfId="110"/>
    <tableColumn id="6" name="Odd 1" dataDxfId="109"/>
    <tableColumn id="7" name="Valor Casa 1" dataDxfId="108"/>
    <tableColumn id="17" name="Resultado Casa 1" dataDxfId="107"/>
    <tableColumn id="19" name="L/P Casa 1" dataDxfId="10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5"/>
    <tableColumn id="9" name="Odd 2" dataDxfId="104"/>
    <tableColumn id="10" name="Valor Casa 2" dataDxfId="103"/>
    <tableColumn id="18" name="Resultado Casa 2" dataDxfId="10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0"/>
    <tableColumn id="13" name="Lucro Provisório" dataDxfId="9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5" dataDxfId="94">
  <autoFilter ref="B5:Q46"/>
  <tableColumns count="16">
    <tableColumn id="1" name="Data" dataDxfId="93"/>
    <tableColumn id="2" name="Jogo" dataDxfId="92"/>
    <tableColumn id="3" name="Mercado Casa B" dataDxfId="91"/>
    <tableColumn id="4" name="Rodada" dataDxfId="90"/>
    <tableColumn id="5" name="Stake Fullbet" dataDxfId="89"/>
    <tableColumn id="6" name="Odd Fulltbet" dataDxfId="88"/>
    <tableColumn id="7" name="Odd Casa B" dataDxfId="87"/>
    <tableColumn id="8" name="ROI" dataDxfId="86" dataCellStyle="Porcentagem">
      <calculatedColumnFormula>(G6-1-G6/H6)/(1+G6/H6)</calculatedColumnFormula>
    </tableColumn>
    <tableColumn id="9" name="Stake Casa B Calculada" dataDxfId="85">
      <calculatedColumnFormula>F6*(G6-1)</calculatedColumnFormula>
    </tableColumn>
    <tableColumn id="10" name="Gestão Casa B" dataDxfId="84" dataCellStyle="Porcentagem">
      <calculatedColumnFormula>J6/$H$3</calculatedColumnFormula>
    </tableColumn>
    <tableColumn id="11" name="Stake Casa B Real" dataDxfId="83"/>
    <tableColumn id="12" name="Custo Entrada" dataDxfId="82"/>
    <tableColumn id="13" name="Resultado Casa B" dataDxfId="81"/>
    <tableColumn id="14" name="L/P Casa B" dataDxfId="80">
      <calculatedColumnFormula>IF(N6="Red",-L6,IF(N6="",0,L6*(H6-1)))</calculatedColumnFormula>
    </tableColumn>
    <tableColumn id="15" name="L/P Final" dataDxfId="79">
      <calculatedColumnFormula>O6-M6</calculatedColumnFormula>
    </tableColumn>
    <tableColumn id="16" name="Divisão" dataDxfId="7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6" dataDxfId="5">
  <autoFilter ref="B4:E656"/>
  <tableColumns count="4">
    <tableColumn id="1" name="Data" dataDxfId="4"/>
    <tableColumn id="2" name="Odd" dataDxfId="3"/>
    <tableColumn id="3" name="Resultado" dataDxfId="2"/>
    <tableColumn id="4" name="LP" dataDxfId="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 x14ac:dyDescent="0.25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 x14ac:dyDescent="0.25">
      <c r="B2" s="1270" t="s">
        <v>3</v>
      </c>
      <c r="C2" s="1260" t="s">
        <v>1666</v>
      </c>
    </row>
    <row r="4" spans="2:12" ht="13.2" x14ac:dyDescent="0.25">
      <c r="B4" s="1270" t="s">
        <v>266</v>
      </c>
      <c r="C4" s="1260" t="s">
        <v>4024</v>
      </c>
      <c r="D4" s="1260" t="s">
        <v>1762</v>
      </c>
      <c r="E4" s="1260" t="s">
        <v>386</v>
      </c>
      <c r="F4" s="1260" t="s">
        <v>840</v>
      </c>
      <c r="G4" s="1260" t="s">
        <v>1807</v>
      </c>
      <c r="H4" s="1260" t="s">
        <v>1808</v>
      </c>
      <c r="I4" s="1260" t="s">
        <v>1812</v>
      </c>
      <c r="J4" s="436" t="s">
        <v>1809</v>
      </c>
      <c r="K4" s="436" t="s">
        <v>1810</v>
      </c>
      <c r="L4" s="436" t="s">
        <v>1811</v>
      </c>
    </row>
    <row r="5" spans="2:12" ht="13.2" x14ac:dyDescent="0.25">
      <c r="B5" s="1274" t="s">
        <v>2301</v>
      </c>
      <c r="C5" s="1261">
        <v>5</v>
      </c>
      <c r="D5" s="1259">
        <v>48.921465968586389</v>
      </c>
      <c r="E5" s="1259">
        <v>46.720000000000006</v>
      </c>
      <c r="F5" s="1259">
        <v>2.4603333333333333</v>
      </c>
      <c r="G5" s="1259">
        <v>1.516</v>
      </c>
      <c r="H5" s="1273">
        <v>0.49178947368421061</v>
      </c>
      <c r="I5" s="1273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 x14ac:dyDescent="0.25">
      <c r="B6" s="1274" t="s">
        <v>2883</v>
      </c>
      <c r="C6" s="1261">
        <v>7</v>
      </c>
      <c r="D6" s="1259">
        <v>-18.287958115183244</v>
      </c>
      <c r="E6" s="1259">
        <v>-18.59</v>
      </c>
      <c r="F6" s="1259">
        <v>-3.718</v>
      </c>
      <c r="G6" s="1259">
        <v>1.7014285714285715</v>
      </c>
      <c r="H6" s="1273">
        <v>-0.53114285714285714</v>
      </c>
      <c r="I6" s="1273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 x14ac:dyDescent="0.25">
      <c r="B7" s="1274" t="s">
        <v>2362</v>
      </c>
      <c r="C7" s="1261">
        <v>1</v>
      </c>
      <c r="D7" s="1259">
        <v>-10</v>
      </c>
      <c r="E7" s="1259">
        <v>-10</v>
      </c>
      <c r="F7" s="1259">
        <v>-1</v>
      </c>
      <c r="G7" s="1259">
        <v>1.1100000000000001</v>
      </c>
      <c r="H7" s="1273">
        <v>-1</v>
      </c>
      <c r="I7" s="1273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 x14ac:dyDescent="0.25">
      <c r="B8" s="1274" t="s">
        <v>2950</v>
      </c>
      <c r="C8" s="1261">
        <v>4</v>
      </c>
      <c r="D8" s="1259">
        <v>22.806282722513089</v>
      </c>
      <c r="E8" s="1259">
        <v>21.78</v>
      </c>
      <c r="F8" s="1259">
        <v>0.43915373913603906</v>
      </c>
      <c r="G8" s="1259">
        <v>9.8999999999999986</v>
      </c>
      <c r="H8" s="1273">
        <v>0.10962903306991495</v>
      </c>
      <c r="I8" s="1273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 x14ac:dyDescent="0.25">
      <c r="B9" s="1274" t="s">
        <v>1718</v>
      </c>
      <c r="C9" s="1261">
        <v>2</v>
      </c>
      <c r="D9" s="1259">
        <v>-14.543246073298429</v>
      </c>
      <c r="E9" s="1259">
        <v>-14.58</v>
      </c>
      <c r="F9" s="1259">
        <v>-0.48584671198874191</v>
      </c>
      <c r="G9" s="1259">
        <v>3.7750000000000004</v>
      </c>
      <c r="H9" s="1273">
        <v>-0.24287856071964017</v>
      </c>
      <c r="I9" s="1273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 x14ac:dyDescent="0.25">
      <c r="B10" s="1274" t="s">
        <v>1759</v>
      </c>
      <c r="C10" s="1261">
        <v>3</v>
      </c>
      <c r="D10" s="1259">
        <v>17.204188481675395</v>
      </c>
      <c r="E10" s="1259">
        <v>16.43</v>
      </c>
      <c r="F10" s="1259">
        <v>0.13558903972711889</v>
      </c>
      <c r="G10" s="1259">
        <v>25.193333333333332</v>
      </c>
      <c r="H10" s="1273">
        <v>4.5055668293753091E-2</v>
      </c>
      <c r="I10" s="1273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 x14ac:dyDescent="0.25">
      <c r="B11" s="1274" t="s">
        <v>3333</v>
      </c>
      <c r="C11" s="1261">
        <v>2</v>
      </c>
      <c r="D11" s="1259">
        <v>-4</v>
      </c>
      <c r="E11" s="1259">
        <v>-4</v>
      </c>
      <c r="F11" s="1259">
        <v>-2</v>
      </c>
      <c r="G11" s="1259">
        <v>1.665</v>
      </c>
      <c r="H11" s="1273">
        <v>-1</v>
      </c>
      <c r="I11" s="1273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 x14ac:dyDescent="0.25">
      <c r="B12" s="1271" t="s">
        <v>267</v>
      </c>
      <c r="C12" s="1261">
        <v>24</v>
      </c>
      <c r="D12" s="1259">
        <v>42.100732984293202</v>
      </c>
      <c r="E12" s="1259">
        <v>37.760000000000012</v>
      </c>
      <c r="F12" s="1259">
        <v>-4.1687705997922508</v>
      </c>
      <c r="G12" s="1259">
        <v>6.1108333333333329</v>
      </c>
      <c r="H12" s="1273">
        <v>4.920767306088409E-2</v>
      </c>
      <c r="I12" s="1273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 x14ac:dyDescent="0.25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 x14ac:dyDescent="0.25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 x14ac:dyDescent="0.25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 x14ac:dyDescent="0.25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 x14ac:dyDescent="0.25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 x14ac:dyDescent="0.25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 x14ac:dyDescent="0.25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 x14ac:dyDescent="0.25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 x14ac:dyDescent="0.25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 x14ac:dyDescent="0.25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 x14ac:dyDescent="0.25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 x14ac:dyDescent="0.25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 x14ac:dyDescent="0.25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 x14ac:dyDescent="0.25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 x14ac:dyDescent="0.25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 x14ac:dyDescent="0.25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 x14ac:dyDescent="0.25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 x14ac:dyDescent="0.25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 x14ac:dyDescent="0.25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 x14ac:dyDescent="0.25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 x14ac:dyDescent="0.25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 x14ac:dyDescent="0.25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 x14ac:dyDescent="0.25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 x14ac:dyDescent="0.25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 x14ac:dyDescent="0.25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 x14ac:dyDescent="0.25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 x14ac:dyDescent="0.25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 x14ac:dyDescent="0.25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 x14ac:dyDescent="0.25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 x14ac:dyDescent="0.25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 x14ac:dyDescent="0.25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 x14ac:dyDescent="0.25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 x14ac:dyDescent="0.25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 x14ac:dyDescent="0.25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 x14ac:dyDescent="0.25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 x14ac:dyDescent="0.25"/>
    <row r="2" spans="2:17" ht="13.8" x14ac:dyDescent="0.25">
      <c r="B2" s="1270" t="s">
        <v>266</v>
      </c>
      <c r="C2" s="1260" t="s">
        <v>1240</v>
      </c>
      <c r="D2" s="1260" t="s">
        <v>386</v>
      </c>
      <c r="E2"/>
      <c r="G2" s="1270" t="s">
        <v>266</v>
      </c>
      <c r="H2" s="1260" t="s">
        <v>1240</v>
      </c>
      <c r="I2" s="1260" t="s">
        <v>386</v>
      </c>
      <c r="J2"/>
      <c r="L2" s="1270" t="s">
        <v>266</v>
      </c>
      <c r="M2" s="1260" t="s">
        <v>1240</v>
      </c>
      <c r="N2" s="1260" t="s">
        <v>386</v>
      </c>
      <c r="O2"/>
    </row>
    <row r="3" spans="2:17" ht="13.8" x14ac:dyDescent="0.25">
      <c r="B3" s="1271" t="s">
        <v>391</v>
      </c>
      <c r="C3" s="1273">
        <v>1</v>
      </c>
      <c r="D3" s="1259">
        <v>220.48314999999999</v>
      </c>
      <c r="E3"/>
      <c r="G3" s="1271">
        <v>5.0999999999999996</v>
      </c>
      <c r="H3" s="1273">
        <v>0</v>
      </c>
      <c r="I3" s="1259">
        <v>-400</v>
      </c>
      <c r="J3"/>
      <c r="L3" s="1271" t="s">
        <v>392</v>
      </c>
      <c r="M3" s="1273">
        <v>0.9017857142857143</v>
      </c>
      <c r="N3" s="1259">
        <v>144.13390000000004</v>
      </c>
      <c r="O3"/>
      <c r="P3" s="1260" t="s">
        <v>4024</v>
      </c>
      <c r="Q3" s="1260" t="s">
        <v>1241</v>
      </c>
    </row>
    <row r="4" spans="2:17" ht="13.8" x14ac:dyDescent="0.25">
      <c r="B4" s="1271" t="s">
        <v>1211</v>
      </c>
      <c r="C4" s="1273">
        <v>1</v>
      </c>
      <c r="D4" s="1259">
        <v>123.47999999999999</v>
      </c>
      <c r="E4"/>
      <c r="G4" s="1271">
        <v>5.4</v>
      </c>
      <c r="H4" s="1273">
        <v>1</v>
      </c>
      <c r="I4" s="1259">
        <v>86.82</v>
      </c>
      <c r="J4"/>
      <c r="L4" s="1271" t="s">
        <v>1488</v>
      </c>
      <c r="M4" s="1273">
        <v>1</v>
      </c>
      <c r="N4" s="1259">
        <v>247.06</v>
      </c>
      <c r="O4"/>
      <c r="P4" s="1259">
        <v>169</v>
      </c>
      <c r="Q4" s="1259">
        <v>12.411985853747945</v>
      </c>
    </row>
    <row r="5" spans="2:17" ht="13.8" x14ac:dyDescent="0.25">
      <c r="B5" s="1271" t="s">
        <v>1201</v>
      </c>
      <c r="C5" s="1273">
        <v>1</v>
      </c>
      <c r="D5" s="1259">
        <v>72.239999999999995</v>
      </c>
      <c r="E5"/>
      <c r="G5" s="1271">
        <v>5.5</v>
      </c>
      <c r="H5" s="1273">
        <v>0.5</v>
      </c>
      <c r="I5" s="1259">
        <v>-45.269900000000007</v>
      </c>
      <c r="J5"/>
      <c r="L5" s="1271" t="s">
        <v>1221</v>
      </c>
      <c r="M5" s="1273">
        <v>1</v>
      </c>
      <c r="N5" s="1259">
        <v>149.66774999999998</v>
      </c>
      <c r="O5"/>
    </row>
    <row r="6" spans="2:17" ht="13.8" x14ac:dyDescent="0.25">
      <c r="B6" s="1271" t="s">
        <v>1749</v>
      </c>
      <c r="C6" s="1273">
        <v>1</v>
      </c>
      <c r="D6" s="1259">
        <v>24.76315</v>
      </c>
      <c r="E6"/>
      <c r="G6" s="1271">
        <v>5.6</v>
      </c>
      <c r="H6" s="1273">
        <v>1</v>
      </c>
      <c r="I6" s="1259">
        <v>86.16</v>
      </c>
      <c r="J6"/>
      <c r="L6" s="1271" t="s">
        <v>1578</v>
      </c>
      <c r="M6" s="1273">
        <v>1</v>
      </c>
      <c r="N6" s="1259">
        <v>131.8965</v>
      </c>
      <c r="O6"/>
    </row>
    <row r="7" spans="2:17" ht="13.8" x14ac:dyDescent="0.25">
      <c r="B7" s="1271" t="s">
        <v>392</v>
      </c>
      <c r="C7" s="1273">
        <v>0.9017857142857143</v>
      </c>
      <c r="D7" s="1259">
        <v>144.13390000000015</v>
      </c>
      <c r="E7"/>
      <c r="G7" s="1271">
        <v>5.8</v>
      </c>
      <c r="H7" s="1273">
        <v>1</v>
      </c>
      <c r="I7" s="1259">
        <v>174.5</v>
      </c>
      <c r="J7"/>
      <c r="L7" s="1271" t="s">
        <v>1235</v>
      </c>
      <c r="M7" s="1273">
        <v>1</v>
      </c>
      <c r="N7" s="1259">
        <v>119.58995</v>
      </c>
      <c r="O7"/>
    </row>
    <row r="8" spans="2:17" ht="13.8" x14ac:dyDescent="0.25">
      <c r="B8" s="1271" t="s">
        <v>1208</v>
      </c>
      <c r="C8" s="1273">
        <v>1</v>
      </c>
      <c r="D8" s="1259">
        <v>420.67650000000003</v>
      </c>
      <c r="E8"/>
      <c r="G8" s="1271">
        <v>6</v>
      </c>
      <c r="H8" s="1273">
        <v>1</v>
      </c>
      <c r="I8" s="1259">
        <v>89.77</v>
      </c>
      <c r="J8"/>
      <c r="L8" s="1271" t="s">
        <v>2229</v>
      </c>
      <c r="M8" s="1273">
        <v>1</v>
      </c>
      <c r="N8" s="1259">
        <v>112.49999999999999</v>
      </c>
      <c r="O8"/>
    </row>
    <row r="9" spans="2:17" ht="13.8" x14ac:dyDescent="0.25">
      <c r="B9" s="1271" t="s">
        <v>1200</v>
      </c>
      <c r="C9" s="1273">
        <v>1</v>
      </c>
      <c r="D9" s="1259">
        <v>367.32550000000003</v>
      </c>
      <c r="E9"/>
      <c r="G9" s="1271">
        <v>6.2</v>
      </c>
      <c r="H9" s="1273">
        <v>0.75</v>
      </c>
      <c r="I9" s="1259">
        <v>-197.98999999999995</v>
      </c>
      <c r="J9"/>
      <c r="L9" s="1271" t="s">
        <v>1550</v>
      </c>
      <c r="M9" s="1273">
        <v>1</v>
      </c>
      <c r="N9" s="1259">
        <v>111.02</v>
      </c>
      <c r="O9"/>
    </row>
    <row r="10" spans="2:17" ht="13.8" x14ac:dyDescent="0.25">
      <c r="B10" s="1271" t="s">
        <v>1202</v>
      </c>
      <c r="C10" s="1273">
        <v>1</v>
      </c>
      <c r="D10" s="1259">
        <v>316.89994999999999</v>
      </c>
      <c r="E10"/>
      <c r="G10" s="1271">
        <v>6.4</v>
      </c>
      <c r="H10" s="1273">
        <v>0.5</v>
      </c>
      <c r="I10" s="1259">
        <v>-327.98</v>
      </c>
      <c r="J10"/>
      <c r="L10" s="1271" t="s">
        <v>1238</v>
      </c>
      <c r="M10" s="1273">
        <v>1</v>
      </c>
      <c r="N10" s="1259">
        <v>109.38</v>
      </c>
      <c r="O10"/>
    </row>
    <row r="11" spans="2:17" ht="13.8" x14ac:dyDescent="0.25">
      <c r="B11" s="1271" t="s">
        <v>1207</v>
      </c>
      <c r="C11" s="1273">
        <v>1</v>
      </c>
      <c r="D11" s="1259">
        <v>223.50985</v>
      </c>
      <c r="E11"/>
      <c r="G11" s="1271">
        <v>6.6</v>
      </c>
      <c r="H11" s="1273">
        <v>0.83333333333333337</v>
      </c>
      <c r="I11" s="1259">
        <v>-7.2000000000000028</v>
      </c>
      <c r="J11"/>
      <c r="L11" s="1271" t="s">
        <v>2232</v>
      </c>
      <c r="M11" s="1273">
        <v>1</v>
      </c>
      <c r="N11" s="1259">
        <v>108.8566</v>
      </c>
      <c r="O11"/>
    </row>
    <row r="12" spans="2:17" ht="13.8" x14ac:dyDescent="0.25">
      <c r="B12" s="1271" t="s">
        <v>3059</v>
      </c>
      <c r="C12" s="1273">
        <v>1</v>
      </c>
      <c r="D12" s="1259">
        <v>220.22000000000003</v>
      </c>
      <c r="E12"/>
      <c r="G12" s="1271">
        <v>6.8</v>
      </c>
      <c r="H12" s="1273">
        <v>0.75</v>
      </c>
      <c r="I12" s="1259">
        <v>-339.84</v>
      </c>
      <c r="J12"/>
      <c r="L12" s="1271" t="s">
        <v>3062</v>
      </c>
      <c r="M12" s="1273">
        <v>1</v>
      </c>
      <c r="N12" s="1259">
        <v>108</v>
      </c>
      <c r="O12"/>
    </row>
    <row r="13" spans="2:17" ht="13.8" x14ac:dyDescent="0.25">
      <c r="B13" s="1271" t="s">
        <v>1370</v>
      </c>
      <c r="C13" s="1273">
        <v>0.92307692307692313</v>
      </c>
      <c r="D13" s="1259">
        <v>212.48695000000001</v>
      </c>
      <c r="E13"/>
      <c r="G13" s="1271">
        <v>7</v>
      </c>
      <c r="H13" s="1273">
        <v>0.75</v>
      </c>
      <c r="I13" s="1259">
        <v>-177.35</v>
      </c>
      <c r="J13"/>
      <c r="L13" s="1271" t="s">
        <v>1227</v>
      </c>
      <c r="M13" s="1273">
        <v>1</v>
      </c>
      <c r="N13" s="1259">
        <v>102.39000000000001</v>
      </c>
      <c r="O13"/>
    </row>
    <row r="14" spans="2:17" ht="13.8" x14ac:dyDescent="0.25">
      <c r="B14" s="1271" t="s">
        <v>3791</v>
      </c>
      <c r="C14" s="1273">
        <v>1</v>
      </c>
      <c r="D14" s="1259">
        <v>209.76999999999998</v>
      </c>
      <c r="E14"/>
      <c r="G14" s="1271">
        <v>7.2</v>
      </c>
      <c r="H14" s="1273">
        <v>1</v>
      </c>
      <c r="I14" s="1259">
        <v>196.4</v>
      </c>
      <c r="J14"/>
      <c r="L14" s="1271" t="s">
        <v>4209</v>
      </c>
      <c r="M14" s="1273">
        <v>1</v>
      </c>
      <c r="N14" s="1259">
        <v>94.92</v>
      </c>
      <c r="O14"/>
    </row>
    <row r="15" spans="2:17" ht="13.8" x14ac:dyDescent="0.25">
      <c r="B15" s="1271" t="s">
        <v>1215</v>
      </c>
      <c r="C15" s="1273">
        <v>1</v>
      </c>
      <c r="D15" s="1259">
        <v>159.94319999999999</v>
      </c>
      <c r="E15"/>
      <c r="G15" s="1271">
        <v>7.4</v>
      </c>
      <c r="H15" s="1273">
        <v>0.8571428571428571</v>
      </c>
      <c r="I15" s="1259">
        <v>-28.910000000000032</v>
      </c>
      <c r="J15"/>
      <c r="L15" s="1271" t="s">
        <v>4140</v>
      </c>
      <c r="M15" s="1273">
        <v>1</v>
      </c>
      <c r="N15" s="1259">
        <v>89.77</v>
      </c>
      <c r="O15"/>
    </row>
    <row r="16" spans="2:17" ht="13.8" x14ac:dyDescent="0.25">
      <c r="B16" s="1271" t="s">
        <v>1204</v>
      </c>
      <c r="C16" s="1273">
        <v>1</v>
      </c>
      <c r="D16" s="1259">
        <v>131.41999999999999</v>
      </c>
      <c r="E16"/>
      <c r="G16" s="1271">
        <v>7.6</v>
      </c>
      <c r="H16" s="1273">
        <v>0.66666666666666663</v>
      </c>
      <c r="I16" s="1259">
        <v>-299.4135</v>
      </c>
      <c r="J16"/>
      <c r="L16" s="1271" t="s">
        <v>1223</v>
      </c>
      <c r="M16" s="1273">
        <v>1</v>
      </c>
      <c r="N16" s="1259">
        <v>88.070099999999996</v>
      </c>
      <c r="O16"/>
    </row>
    <row r="17" spans="2:15" ht="13.8" x14ac:dyDescent="0.25">
      <c r="B17" s="1271" t="s">
        <v>1203</v>
      </c>
      <c r="C17" s="1273">
        <v>1</v>
      </c>
      <c r="D17" s="1259">
        <v>102.08519999999999</v>
      </c>
      <c r="E17"/>
      <c r="G17" s="1271">
        <v>7.8</v>
      </c>
      <c r="H17" s="1273">
        <v>0.8</v>
      </c>
      <c r="I17" s="1259">
        <v>-182.91459999999998</v>
      </c>
      <c r="J17"/>
      <c r="L17" s="1271" t="s">
        <v>1231</v>
      </c>
      <c r="M17" s="1273">
        <v>1</v>
      </c>
      <c r="N17" s="1259">
        <v>78.328550000000007</v>
      </c>
      <c r="O17"/>
    </row>
    <row r="18" spans="2:15" ht="13.8" x14ac:dyDescent="0.25">
      <c r="B18" s="1271" t="s">
        <v>1211</v>
      </c>
      <c r="C18" s="1273">
        <v>1</v>
      </c>
      <c r="D18" s="1259">
        <v>95.843249999999998</v>
      </c>
      <c r="E18"/>
      <c r="G18" s="1271">
        <v>8</v>
      </c>
      <c r="H18" s="1273">
        <v>1</v>
      </c>
      <c r="I18" s="1259">
        <v>103.69695</v>
      </c>
      <c r="J18"/>
      <c r="L18" s="1271" t="s">
        <v>1259</v>
      </c>
      <c r="M18" s="1273">
        <v>1</v>
      </c>
      <c r="N18" s="1259">
        <v>75.16</v>
      </c>
      <c r="O18"/>
    </row>
    <row r="19" spans="2:15" ht="13.8" x14ac:dyDescent="0.25">
      <c r="B19" s="1271" t="s">
        <v>3332</v>
      </c>
      <c r="C19" s="1273">
        <v>1</v>
      </c>
      <c r="D19" s="1259">
        <v>93.771299999999997</v>
      </c>
      <c r="E19"/>
      <c r="G19" s="1271">
        <v>8.1999999999999993</v>
      </c>
      <c r="H19" s="1273">
        <v>1</v>
      </c>
      <c r="I19" s="1259">
        <v>61.941299999999998</v>
      </c>
      <c r="J19"/>
      <c r="L19" s="1271" t="s">
        <v>4180</v>
      </c>
      <c r="M19" s="1273">
        <v>1</v>
      </c>
      <c r="N19" s="1259">
        <v>69.92</v>
      </c>
      <c r="O19"/>
    </row>
    <row r="20" spans="2:15" ht="13.8" x14ac:dyDescent="0.25">
      <c r="B20" s="1271" t="s">
        <v>1219</v>
      </c>
      <c r="C20" s="1273">
        <v>1</v>
      </c>
      <c r="D20" s="1259">
        <v>64.03</v>
      </c>
      <c r="E20"/>
      <c r="G20" s="1271">
        <v>8.4</v>
      </c>
      <c r="H20" s="1273">
        <v>1</v>
      </c>
      <c r="I20" s="1259">
        <v>159.50630000000001</v>
      </c>
      <c r="J20"/>
      <c r="L20" s="1271" t="s">
        <v>4210</v>
      </c>
      <c r="M20" s="1273">
        <v>1</v>
      </c>
      <c r="N20" s="1259">
        <v>68.22</v>
      </c>
      <c r="O20"/>
    </row>
    <row r="21" spans="2:15" ht="13.8" x14ac:dyDescent="0.25">
      <c r="B21" s="1271" t="s">
        <v>2150</v>
      </c>
      <c r="C21" s="1273">
        <v>1</v>
      </c>
      <c r="D21" s="1259">
        <v>61.72</v>
      </c>
      <c r="E21"/>
      <c r="G21" s="1271">
        <v>8.6</v>
      </c>
      <c r="H21" s="1273">
        <v>1</v>
      </c>
      <c r="I21" s="1259">
        <v>202.69</v>
      </c>
      <c r="J21"/>
      <c r="L21" s="1271" t="s">
        <v>4211</v>
      </c>
      <c r="M21" s="1273">
        <v>1</v>
      </c>
      <c r="N21" s="1259">
        <v>67.89</v>
      </c>
      <c r="O21"/>
    </row>
    <row r="22" spans="2:15" ht="13.8" x14ac:dyDescent="0.25">
      <c r="B22" s="1271" t="s">
        <v>3338</v>
      </c>
      <c r="C22" s="1273">
        <v>1</v>
      </c>
      <c r="D22" s="1259">
        <v>58.53</v>
      </c>
      <c r="E22"/>
      <c r="G22" s="1271">
        <v>8.8000000000000007</v>
      </c>
      <c r="H22" s="1273">
        <v>1</v>
      </c>
      <c r="I22" s="1259">
        <v>143.48999999999998</v>
      </c>
      <c r="J22"/>
      <c r="L22" s="1271" t="s">
        <v>4212</v>
      </c>
      <c r="M22" s="1273">
        <v>1</v>
      </c>
      <c r="N22" s="1259">
        <v>67.31</v>
      </c>
      <c r="O22"/>
    </row>
    <row r="23" spans="2:15" ht="13.8" x14ac:dyDescent="0.25">
      <c r="B23" s="1271" t="s">
        <v>2954</v>
      </c>
      <c r="C23" s="1273">
        <v>1</v>
      </c>
      <c r="D23" s="1259">
        <v>51.85</v>
      </c>
      <c r="E23"/>
      <c r="G23" s="1271">
        <v>9</v>
      </c>
      <c r="H23" s="1273">
        <v>1</v>
      </c>
      <c r="I23" s="1259">
        <v>252.14</v>
      </c>
      <c r="J23"/>
      <c r="L23" s="1271" t="s">
        <v>1449</v>
      </c>
      <c r="M23" s="1273">
        <v>1</v>
      </c>
      <c r="N23" s="1259">
        <v>65.740000000000009</v>
      </c>
      <c r="O23"/>
    </row>
    <row r="24" spans="2:15" ht="13.8" x14ac:dyDescent="0.25">
      <c r="B24" s="1271" t="s">
        <v>1209</v>
      </c>
      <c r="C24" s="1273">
        <v>1</v>
      </c>
      <c r="D24" s="1259">
        <v>40.711649999999999</v>
      </c>
      <c r="E24"/>
      <c r="G24" s="1271">
        <v>9.1999999999999993</v>
      </c>
      <c r="H24" s="1273">
        <v>1</v>
      </c>
      <c r="I24" s="1259">
        <v>189.76</v>
      </c>
      <c r="J24"/>
      <c r="L24" s="1271" t="s">
        <v>1497</v>
      </c>
      <c r="M24" s="1273">
        <v>1</v>
      </c>
      <c r="N24" s="1259">
        <v>64.16</v>
      </c>
      <c r="O24"/>
    </row>
    <row r="25" spans="2:15" ht="13.8" x14ac:dyDescent="0.25">
      <c r="B25" s="1271" t="s">
        <v>1603</v>
      </c>
      <c r="C25" s="1273">
        <v>1</v>
      </c>
      <c r="D25" s="1259">
        <v>38.770000000000003</v>
      </c>
      <c r="E25"/>
      <c r="G25" s="1271">
        <v>9.6</v>
      </c>
      <c r="H25" s="1273">
        <v>1</v>
      </c>
      <c r="I25" s="1259">
        <v>83.19</v>
      </c>
      <c r="J25"/>
      <c r="L25" s="1271" t="s">
        <v>1225</v>
      </c>
      <c r="M25" s="1273">
        <v>1</v>
      </c>
      <c r="N25" s="1259">
        <v>64.03</v>
      </c>
      <c r="O25"/>
    </row>
    <row r="26" spans="2:15" ht="13.8" x14ac:dyDescent="0.25">
      <c r="B26" s="1271" t="s">
        <v>3644</v>
      </c>
      <c r="C26" s="1273">
        <v>1</v>
      </c>
      <c r="D26" s="1259">
        <v>37.07</v>
      </c>
      <c r="E26"/>
      <c r="G26" s="1271">
        <v>9.6883567567567574</v>
      </c>
      <c r="H26" s="1273">
        <v>1</v>
      </c>
      <c r="I26" s="1259">
        <v>40.69</v>
      </c>
      <c r="J26"/>
      <c r="L26" s="1271" t="s">
        <v>3391</v>
      </c>
      <c r="M26" s="1273">
        <v>1</v>
      </c>
      <c r="N26" s="1259">
        <v>61.941299999999998</v>
      </c>
      <c r="O26"/>
    </row>
    <row r="27" spans="2:15" ht="13.8" x14ac:dyDescent="0.25">
      <c r="B27" s="1271" t="s">
        <v>1206</v>
      </c>
      <c r="C27" s="1273">
        <v>1</v>
      </c>
      <c r="D27" s="1259">
        <v>36.130000000000003</v>
      </c>
      <c r="E27"/>
      <c r="G27" s="1271">
        <v>9.7999250018749517</v>
      </c>
      <c r="H27" s="1273">
        <v>1</v>
      </c>
      <c r="I27" s="1259">
        <v>43.48</v>
      </c>
      <c r="J27"/>
      <c r="L27" s="1271" t="s">
        <v>1234</v>
      </c>
      <c r="M27" s="1273">
        <v>1</v>
      </c>
      <c r="N27" s="1259">
        <v>61.92</v>
      </c>
      <c r="O27"/>
    </row>
    <row r="28" spans="2:15" ht="13.8" x14ac:dyDescent="0.25">
      <c r="B28" s="1271" t="s">
        <v>1210</v>
      </c>
      <c r="C28" s="1273">
        <v>1</v>
      </c>
      <c r="D28" s="1259">
        <v>35.119999999999997</v>
      </c>
      <c r="E28"/>
      <c r="G28" s="1271">
        <v>9.8000000000000007</v>
      </c>
      <c r="H28" s="1273">
        <v>1</v>
      </c>
      <c r="I28" s="1259">
        <v>79.760000000000005</v>
      </c>
      <c r="J28"/>
      <c r="L28" s="1271" t="s">
        <v>2231</v>
      </c>
      <c r="M28" s="1273">
        <v>1</v>
      </c>
      <c r="N28" s="1259">
        <v>61.72</v>
      </c>
      <c r="O28"/>
    </row>
    <row r="29" spans="2:15" ht="13.8" x14ac:dyDescent="0.25">
      <c r="B29" s="1271" t="s">
        <v>1510</v>
      </c>
      <c r="C29" s="1273">
        <v>1</v>
      </c>
      <c r="D29" s="1259">
        <v>33.85</v>
      </c>
      <c r="E29"/>
      <c r="G29" s="1271">
        <v>10</v>
      </c>
      <c r="H29" s="1273">
        <v>1</v>
      </c>
      <c r="I29" s="1259">
        <v>301.88</v>
      </c>
      <c r="J29"/>
      <c r="L29" s="1271" t="s">
        <v>4213</v>
      </c>
      <c r="M29" s="1273">
        <v>1</v>
      </c>
      <c r="N29" s="1259">
        <v>58.53</v>
      </c>
      <c r="O29"/>
    </row>
    <row r="30" spans="2:15" ht="13.8" x14ac:dyDescent="0.25">
      <c r="B30" s="1271" t="s">
        <v>1198</v>
      </c>
      <c r="C30" s="1273">
        <v>1</v>
      </c>
      <c r="D30" s="1259">
        <v>30.12</v>
      </c>
      <c r="E30"/>
      <c r="G30" s="1271">
        <v>10.247327524770684</v>
      </c>
      <c r="H30" s="1273">
        <v>1</v>
      </c>
      <c r="I30" s="1259">
        <v>44.96</v>
      </c>
      <c r="J30"/>
      <c r="L30" s="1271" t="s">
        <v>1257</v>
      </c>
      <c r="M30" s="1273">
        <v>1</v>
      </c>
      <c r="N30" s="1259">
        <v>57.79</v>
      </c>
      <c r="O30"/>
    </row>
    <row r="31" spans="2:15" ht="13.8" x14ac:dyDescent="0.25">
      <c r="B31" s="1271" t="s">
        <v>3681</v>
      </c>
      <c r="C31" s="1273">
        <v>1</v>
      </c>
      <c r="D31" s="1259">
        <v>25.47</v>
      </c>
      <c r="E31"/>
      <c r="G31" s="1271">
        <v>10.5</v>
      </c>
      <c r="H31" s="1273">
        <v>1</v>
      </c>
      <c r="I31" s="1259">
        <v>178.9367</v>
      </c>
      <c r="J31"/>
      <c r="L31" s="1271" t="s">
        <v>1574</v>
      </c>
      <c r="M31" s="1273">
        <v>1</v>
      </c>
      <c r="N31" s="1259">
        <v>55.779849999999996</v>
      </c>
      <c r="O31"/>
    </row>
    <row r="32" spans="2:15" ht="13.8" x14ac:dyDescent="0.25">
      <c r="B32" s="1271" t="s">
        <v>3331</v>
      </c>
      <c r="C32" s="1273">
        <v>0.5</v>
      </c>
      <c r="D32" s="1259">
        <v>-41.61</v>
      </c>
      <c r="E32"/>
      <c r="G32" s="1271">
        <v>11</v>
      </c>
      <c r="H32" s="1273">
        <v>1</v>
      </c>
      <c r="I32" s="1259">
        <v>150.62</v>
      </c>
      <c r="J32"/>
      <c r="L32" s="1271" t="s">
        <v>1236</v>
      </c>
      <c r="M32" s="1273">
        <v>1</v>
      </c>
      <c r="N32" s="1259">
        <v>55.150549999999996</v>
      </c>
      <c r="O32"/>
    </row>
    <row r="33" spans="2:15" ht="13.8" x14ac:dyDescent="0.25">
      <c r="B33" s="1271" t="s">
        <v>1201</v>
      </c>
      <c r="C33" s="1273">
        <v>0.83333333333333337</v>
      </c>
      <c r="D33" s="1259">
        <v>-157.12369999999999</v>
      </c>
      <c r="E33"/>
      <c r="G33" s="1271">
        <v>11.5</v>
      </c>
      <c r="H33" s="1273">
        <v>1</v>
      </c>
      <c r="I33" s="1259">
        <v>106.15</v>
      </c>
      <c r="J33"/>
      <c r="L33" s="1271" t="s">
        <v>1255</v>
      </c>
      <c r="M33" s="1273">
        <v>1</v>
      </c>
      <c r="N33" s="1259">
        <v>54.873249999999999</v>
      </c>
      <c r="O33"/>
    </row>
    <row r="34" spans="2:15" ht="13.8" x14ac:dyDescent="0.25">
      <c r="B34" s="1271" t="s">
        <v>2032</v>
      </c>
      <c r="C34" s="1273">
        <v>0.8</v>
      </c>
      <c r="D34" s="1259">
        <v>-225.09339999999997</v>
      </c>
      <c r="E34"/>
      <c r="G34" s="1271">
        <v>12</v>
      </c>
      <c r="H34" s="1273">
        <v>0.83333333333333337</v>
      </c>
      <c r="I34" s="1259">
        <v>-251.83</v>
      </c>
      <c r="J34"/>
      <c r="L34" s="1271" t="s">
        <v>1224</v>
      </c>
      <c r="M34" s="1273">
        <v>1</v>
      </c>
      <c r="N34" s="1259">
        <v>54.59</v>
      </c>
      <c r="O34"/>
    </row>
    <row r="35" spans="2:15" ht="13.8" x14ac:dyDescent="0.25">
      <c r="B35" s="1271" t="s">
        <v>2434</v>
      </c>
      <c r="C35" s="1273">
        <v>0.66666666666666663</v>
      </c>
      <c r="D35" s="1259">
        <v>-298.91235000000006</v>
      </c>
      <c r="E35"/>
      <c r="G35" s="1271">
        <v>12.5</v>
      </c>
      <c r="H35" s="1273">
        <v>1</v>
      </c>
      <c r="I35" s="1259">
        <v>276.07319999999999</v>
      </c>
      <c r="J35"/>
      <c r="L35" s="1271" t="s">
        <v>1228</v>
      </c>
      <c r="M35" s="1273">
        <v>1</v>
      </c>
      <c r="N35" s="1259">
        <v>53.365400000000001</v>
      </c>
      <c r="O35"/>
    </row>
    <row r="36" spans="2:15" ht="13.8" x14ac:dyDescent="0.25">
      <c r="B36" s="1271" t="s">
        <v>2819</v>
      </c>
      <c r="C36" s="1273">
        <v>0.75</v>
      </c>
      <c r="D36" s="1259">
        <v>-308.86</v>
      </c>
      <c r="E36"/>
      <c r="G36" s="1271">
        <v>13</v>
      </c>
      <c r="H36" s="1273">
        <v>1</v>
      </c>
      <c r="I36" s="1259">
        <v>95.49</v>
      </c>
      <c r="J36"/>
      <c r="L36" s="1271" t="s">
        <v>2948</v>
      </c>
      <c r="M36" s="1273">
        <v>1</v>
      </c>
      <c r="N36" s="1259">
        <v>52.53</v>
      </c>
      <c r="O36"/>
    </row>
    <row r="37" spans="2:15" ht="13.8" x14ac:dyDescent="0.25">
      <c r="B37" s="1271" t="s">
        <v>3526</v>
      </c>
      <c r="C37" s="1273">
        <v>0.5</v>
      </c>
      <c r="D37" s="1259">
        <v>-368.15000000000003</v>
      </c>
      <c r="E37"/>
      <c r="G37" s="1271">
        <v>13.5</v>
      </c>
      <c r="H37" s="1273">
        <v>1</v>
      </c>
      <c r="I37" s="1259">
        <v>123.22999999999999</v>
      </c>
      <c r="J37"/>
      <c r="L37" s="1271" t="s">
        <v>4214</v>
      </c>
      <c r="M37" s="1273">
        <v>1</v>
      </c>
      <c r="N37" s="1259">
        <v>52.23</v>
      </c>
      <c r="O37"/>
    </row>
    <row r="38" spans="2:15" ht="13.8" x14ac:dyDescent="0.25">
      <c r="B38" s="1271" t="s">
        <v>2090</v>
      </c>
      <c r="C38" s="1273">
        <v>0</v>
      </c>
      <c r="D38" s="1259">
        <v>-379.98</v>
      </c>
      <c r="E38"/>
      <c r="G38" s="1271">
        <v>13.79</v>
      </c>
      <c r="H38" s="1273">
        <v>1</v>
      </c>
      <c r="I38" s="1259">
        <v>27.914649999999998</v>
      </c>
      <c r="J38"/>
      <c r="L38" s="1271" t="s">
        <v>2451</v>
      </c>
      <c r="M38" s="1273">
        <v>1</v>
      </c>
      <c r="N38" s="1259">
        <v>51.85</v>
      </c>
      <c r="O38"/>
    </row>
    <row r="39" spans="2:15" ht="13.8" x14ac:dyDescent="0.25">
      <c r="B39" s="1271" t="s">
        <v>2955</v>
      </c>
      <c r="C39" s="1273">
        <v>0.66666666666666663</v>
      </c>
      <c r="D39" s="1259">
        <v>-431.55</v>
      </c>
      <c r="E39"/>
      <c r="G39" s="1271">
        <v>14</v>
      </c>
      <c r="H39" s="1273">
        <v>0.8571428571428571</v>
      </c>
      <c r="I39" s="1259">
        <v>-198.91000000000003</v>
      </c>
      <c r="J39"/>
      <c r="L39" s="1271" t="s">
        <v>1549</v>
      </c>
      <c r="M39" s="1273">
        <v>1</v>
      </c>
      <c r="N39" s="1259">
        <v>50.94</v>
      </c>
      <c r="O39"/>
    </row>
    <row r="40" spans="2:15" ht="13.8" x14ac:dyDescent="0.25">
      <c r="B40" s="1271" t="s">
        <v>2152</v>
      </c>
      <c r="C40" s="1273">
        <v>0.6</v>
      </c>
      <c r="D40" s="1259">
        <v>-711.91000000000008</v>
      </c>
      <c r="E40"/>
      <c r="G40" s="1271">
        <v>14.5</v>
      </c>
      <c r="H40" s="1273">
        <v>1</v>
      </c>
      <c r="I40" s="1259">
        <v>212.59635</v>
      </c>
      <c r="J40"/>
      <c r="L40" s="1271" t="s">
        <v>415</v>
      </c>
      <c r="M40" s="1273">
        <v>1</v>
      </c>
      <c r="N40" s="1259">
        <v>49.14</v>
      </c>
      <c r="O40"/>
    </row>
    <row r="41" spans="2:15" ht="13.8" x14ac:dyDescent="0.25">
      <c r="B41" s="1271" t="s">
        <v>1368</v>
      </c>
      <c r="C41" s="1273">
        <v>1</v>
      </c>
      <c r="D41" s="1259">
        <v>170.45</v>
      </c>
      <c r="E41"/>
      <c r="G41" s="1271">
        <v>15</v>
      </c>
      <c r="H41" s="1273">
        <v>1</v>
      </c>
      <c r="I41" s="1259">
        <v>28.85</v>
      </c>
      <c r="J41"/>
      <c r="L41" s="1271" t="s">
        <v>3177</v>
      </c>
      <c r="M41" s="1273">
        <v>1</v>
      </c>
      <c r="N41" s="1259">
        <v>47.75</v>
      </c>
      <c r="O41"/>
    </row>
    <row r="42" spans="2:15" ht="13.8" x14ac:dyDescent="0.25">
      <c r="B42" s="1271" t="s">
        <v>1208</v>
      </c>
      <c r="C42" s="1273">
        <v>1</v>
      </c>
      <c r="D42" s="1259">
        <v>69.790000000000006</v>
      </c>
      <c r="E42"/>
      <c r="G42" s="1271">
        <v>15.5</v>
      </c>
      <c r="H42" s="1273">
        <v>1</v>
      </c>
      <c r="I42" s="1259">
        <v>104.87054999999999</v>
      </c>
      <c r="J42"/>
      <c r="L42" s="1271" t="s">
        <v>3176</v>
      </c>
      <c r="M42" s="1273">
        <v>1</v>
      </c>
      <c r="N42" s="1259">
        <v>44</v>
      </c>
      <c r="O42"/>
    </row>
    <row r="43" spans="2:15" ht="13.8" x14ac:dyDescent="0.25">
      <c r="B43" s="1271" t="s">
        <v>1202</v>
      </c>
      <c r="C43" s="1273">
        <v>1</v>
      </c>
      <c r="D43" s="1259">
        <v>63.93</v>
      </c>
      <c r="E43"/>
      <c r="G43" s="1271">
        <v>16</v>
      </c>
      <c r="H43" s="1273">
        <v>1</v>
      </c>
      <c r="I43" s="1259">
        <v>101.23984999999999</v>
      </c>
      <c r="J43"/>
      <c r="L43" s="1271" t="s">
        <v>3923</v>
      </c>
      <c r="M43" s="1273">
        <v>1</v>
      </c>
      <c r="N43" s="1259">
        <v>43.48</v>
      </c>
      <c r="O43"/>
    </row>
    <row r="44" spans="2:15" ht="13.8" x14ac:dyDescent="0.25">
      <c r="B44" s="1271" t="s">
        <v>1370</v>
      </c>
      <c r="C44" s="1273">
        <v>1</v>
      </c>
      <c r="D44" s="1259">
        <v>36.729999999999997</v>
      </c>
      <c r="E44"/>
      <c r="G44" s="1271">
        <v>16.5</v>
      </c>
      <c r="H44" s="1273">
        <v>1</v>
      </c>
      <c r="I44" s="1259">
        <v>165.96424999999999</v>
      </c>
      <c r="J44"/>
      <c r="L44" s="1271" t="s">
        <v>1232</v>
      </c>
      <c r="M44" s="1273">
        <v>1</v>
      </c>
      <c r="N44" s="1259">
        <v>41.71</v>
      </c>
      <c r="O44"/>
    </row>
    <row r="45" spans="2:15" ht="13.8" x14ac:dyDescent="0.25">
      <c r="B45" s="1271" t="s">
        <v>1594</v>
      </c>
      <c r="C45" s="1273">
        <v>1</v>
      </c>
      <c r="D45" s="1259">
        <v>410.88000000000005</v>
      </c>
      <c r="E45"/>
      <c r="G45" s="1271">
        <v>17</v>
      </c>
      <c r="H45" s="1273">
        <v>1</v>
      </c>
      <c r="I45" s="1259">
        <v>44.69</v>
      </c>
      <c r="J45"/>
      <c r="L45" s="1271" t="s">
        <v>1559</v>
      </c>
      <c r="M45" s="1273">
        <v>1</v>
      </c>
      <c r="N45" s="1259">
        <v>40.97</v>
      </c>
      <c r="O45"/>
    </row>
    <row r="46" spans="2:15" ht="13.8" x14ac:dyDescent="0.25">
      <c r="B46" s="1271" t="s">
        <v>1370</v>
      </c>
      <c r="C46" s="1273">
        <v>1</v>
      </c>
      <c r="D46" s="1259">
        <v>240.29000000000002</v>
      </c>
      <c r="E46"/>
      <c r="G46" s="1271">
        <v>17.5</v>
      </c>
      <c r="H46" s="1273">
        <v>0</v>
      </c>
      <c r="I46" s="1259">
        <v>-72.17</v>
      </c>
      <c r="J46"/>
      <c r="L46" s="1271" t="s">
        <v>1719</v>
      </c>
      <c r="M46" s="1273">
        <v>1</v>
      </c>
      <c r="N46" s="1259">
        <v>40.711649999999999</v>
      </c>
      <c r="O46"/>
    </row>
    <row r="47" spans="2:15" ht="13.8" x14ac:dyDescent="0.25">
      <c r="B47" s="1271" t="s">
        <v>1212</v>
      </c>
      <c r="C47" s="1273">
        <v>1</v>
      </c>
      <c r="D47" s="1259">
        <v>63.59</v>
      </c>
      <c r="E47"/>
      <c r="G47" s="1271">
        <v>18.5</v>
      </c>
      <c r="H47" s="1273">
        <v>1</v>
      </c>
      <c r="I47" s="1259">
        <v>27.02</v>
      </c>
      <c r="J47"/>
      <c r="L47" s="1271" t="s">
        <v>1573</v>
      </c>
      <c r="M47" s="1273">
        <v>1</v>
      </c>
      <c r="N47" s="1259">
        <v>40.69</v>
      </c>
      <c r="O47"/>
    </row>
    <row r="48" spans="2:15" ht="13.8" x14ac:dyDescent="0.25">
      <c r="B48" s="1271" t="s">
        <v>1201</v>
      </c>
      <c r="C48" s="1273">
        <v>1</v>
      </c>
      <c r="D48" s="1259">
        <v>40.32</v>
      </c>
      <c r="E48"/>
      <c r="G48" s="1271">
        <v>19</v>
      </c>
      <c r="H48" s="1273">
        <v>1</v>
      </c>
      <c r="I48" s="1259">
        <v>41.379999999999995</v>
      </c>
      <c r="J48"/>
      <c r="L48" s="1271" t="s">
        <v>3025</v>
      </c>
      <c r="M48" s="1273">
        <v>1</v>
      </c>
      <c r="N48" s="1259">
        <v>40.32</v>
      </c>
      <c r="O48"/>
    </row>
    <row r="49" spans="2:15" ht="13.8" x14ac:dyDescent="0.25">
      <c r="B49" s="1271" t="s">
        <v>2032</v>
      </c>
      <c r="C49" s="1273">
        <v>1</v>
      </c>
      <c r="D49" s="1259">
        <v>36.29</v>
      </c>
      <c r="E49"/>
      <c r="G49" s="1271">
        <v>21</v>
      </c>
      <c r="H49" s="1273">
        <v>1</v>
      </c>
      <c r="I49" s="1259">
        <v>78.550000000000011</v>
      </c>
      <c r="J49"/>
      <c r="L49" s="1271" t="s">
        <v>3175</v>
      </c>
      <c r="M49" s="1273">
        <v>1</v>
      </c>
      <c r="N49" s="1259">
        <v>40.32</v>
      </c>
      <c r="O49"/>
    </row>
    <row r="50" spans="2:15" ht="13.8" x14ac:dyDescent="0.25">
      <c r="B50" s="1271" t="s">
        <v>1208</v>
      </c>
      <c r="C50" s="1273">
        <v>1</v>
      </c>
      <c r="D50" s="1259">
        <v>30.39</v>
      </c>
      <c r="E50"/>
      <c r="G50" s="1271">
        <v>22</v>
      </c>
      <c r="H50" s="1273">
        <v>1</v>
      </c>
      <c r="I50" s="1259">
        <v>37.39</v>
      </c>
      <c r="J50"/>
      <c r="L50" s="1271" t="s">
        <v>1761</v>
      </c>
      <c r="M50" s="1273">
        <v>1</v>
      </c>
      <c r="N50" s="1259">
        <v>39.79</v>
      </c>
      <c r="O50"/>
    </row>
    <row r="51" spans="2:15" ht="13.8" x14ac:dyDescent="0.25">
      <c r="B51" s="1271" t="s">
        <v>3393</v>
      </c>
      <c r="C51" s="1273">
        <v>0.94594594594594594</v>
      </c>
      <c r="D51" s="1259">
        <v>781.99139999999989</v>
      </c>
      <c r="E51"/>
      <c r="G51" s="1271">
        <v>23</v>
      </c>
      <c r="H51" s="1273">
        <v>1</v>
      </c>
      <c r="I51" s="1259">
        <v>16.61</v>
      </c>
      <c r="J51"/>
      <c r="L51" s="1271" t="s">
        <v>1604</v>
      </c>
      <c r="M51" s="1273">
        <v>1</v>
      </c>
      <c r="N51" s="1259">
        <v>38.770000000000003</v>
      </c>
      <c r="O51"/>
    </row>
    <row r="52" spans="2:15" ht="13.8" x14ac:dyDescent="0.25">
      <c r="B52" s="1271" t="s">
        <v>3331</v>
      </c>
      <c r="C52" s="1273">
        <v>0.94594594594594594</v>
      </c>
      <c r="D52" s="1259">
        <v>781.99139999999989</v>
      </c>
      <c r="E52"/>
      <c r="G52" s="1271">
        <v>25</v>
      </c>
      <c r="H52" s="1273">
        <v>1</v>
      </c>
      <c r="I52" s="1259">
        <v>31.32</v>
      </c>
      <c r="J52"/>
      <c r="L52" s="1271" t="s">
        <v>1222</v>
      </c>
      <c r="M52" s="1273">
        <v>1</v>
      </c>
      <c r="N52" s="1259">
        <v>38.520000000000003</v>
      </c>
      <c r="O52"/>
    </row>
    <row r="53" spans="2:15" ht="13.8" x14ac:dyDescent="0.25">
      <c r="B53" s="1271" t="s">
        <v>3792</v>
      </c>
      <c r="C53" s="1273">
        <v>1</v>
      </c>
      <c r="D53" s="1259">
        <v>28.3</v>
      </c>
      <c r="E53"/>
      <c r="G53" s="1271">
        <v>26</v>
      </c>
      <c r="H53" s="1273">
        <v>1</v>
      </c>
      <c r="I53" s="1259">
        <v>30.56</v>
      </c>
      <c r="J53"/>
      <c r="L53" s="1271" t="s">
        <v>3723</v>
      </c>
      <c r="M53" s="1273">
        <v>1</v>
      </c>
      <c r="N53" s="1259">
        <v>37.07</v>
      </c>
      <c r="O53"/>
    </row>
    <row r="54" spans="2:15" ht="13.8" x14ac:dyDescent="0.25">
      <c r="B54" s="1271" t="s">
        <v>3791</v>
      </c>
      <c r="C54" s="1273">
        <v>1</v>
      </c>
      <c r="D54" s="1259">
        <v>28.3</v>
      </c>
      <c r="G54" s="1271">
        <v>28</v>
      </c>
      <c r="H54" s="1273">
        <v>1</v>
      </c>
      <c r="I54" s="1259">
        <v>14.14</v>
      </c>
      <c r="J54"/>
      <c r="L54" s="1271" t="s">
        <v>1260</v>
      </c>
      <c r="M54" s="1273">
        <v>1</v>
      </c>
      <c r="N54" s="1259">
        <v>36.29</v>
      </c>
      <c r="O54"/>
    </row>
    <row r="55" spans="2:15" ht="13.8" x14ac:dyDescent="0.25">
      <c r="B55" s="1271" t="s">
        <v>267</v>
      </c>
      <c r="C55" s="1273">
        <v>0.92307692307692313</v>
      </c>
      <c r="D55" s="1259">
        <v>1756.2384499999991</v>
      </c>
      <c r="G55" s="1271">
        <v>30</v>
      </c>
      <c r="H55" s="1273">
        <v>1</v>
      </c>
      <c r="I55" s="1259">
        <v>13.17</v>
      </c>
      <c r="J55"/>
      <c r="L55" s="1271" t="s">
        <v>2230</v>
      </c>
      <c r="M55" s="1273">
        <v>1</v>
      </c>
      <c r="N55" s="1259">
        <v>36.130000000000003</v>
      </c>
      <c r="O55"/>
    </row>
    <row r="56" spans="2:15" ht="13.8" x14ac:dyDescent="0.25">
      <c r="D56"/>
      <c r="G56" s="1271">
        <v>34</v>
      </c>
      <c r="H56" s="1273">
        <v>1</v>
      </c>
      <c r="I56" s="1259">
        <v>11</v>
      </c>
      <c r="J56"/>
      <c r="L56" s="1271" t="s">
        <v>1511</v>
      </c>
      <c r="M56" s="1273">
        <v>1</v>
      </c>
      <c r="N56" s="1259">
        <v>33.85</v>
      </c>
      <c r="O56"/>
    </row>
    <row r="57" spans="2:15" ht="13.8" x14ac:dyDescent="0.25">
      <c r="D57"/>
      <c r="G57" s="1271">
        <v>38</v>
      </c>
      <c r="H57" s="1273">
        <v>1</v>
      </c>
      <c r="I57" s="1259">
        <v>10.323550000000001</v>
      </c>
      <c r="J57"/>
      <c r="L57" s="1271" t="s">
        <v>3527</v>
      </c>
      <c r="M57" s="1273">
        <v>1</v>
      </c>
      <c r="N57" s="1259">
        <v>31.83</v>
      </c>
      <c r="O57"/>
    </row>
    <row r="58" spans="2:15" ht="13.8" x14ac:dyDescent="0.25">
      <c r="C58"/>
      <c r="D58"/>
      <c r="E58"/>
      <c r="G58" s="1271">
        <v>44</v>
      </c>
      <c r="H58" s="1273">
        <v>1</v>
      </c>
      <c r="I58" s="1259">
        <v>9.3000000000000007</v>
      </c>
      <c r="J58"/>
      <c r="L58" s="1271" t="s">
        <v>3390</v>
      </c>
      <c r="M58" s="1273">
        <v>1</v>
      </c>
      <c r="N58" s="1259">
        <v>31.83</v>
      </c>
      <c r="O58"/>
    </row>
    <row r="59" spans="2:15" ht="13.8" x14ac:dyDescent="0.25">
      <c r="C59"/>
      <c r="D59"/>
      <c r="E59"/>
      <c r="G59" s="1271">
        <v>50</v>
      </c>
      <c r="H59" s="1273">
        <v>1</v>
      </c>
      <c r="I59" s="1259">
        <v>7.7927999999999997</v>
      </c>
      <c r="J59"/>
      <c r="L59" s="1271" t="s">
        <v>2478</v>
      </c>
      <c r="M59" s="1273">
        <v>1</v>
      </c>
      <c r="N59" s="1259">
        <v>31.553199999999997</v>
      </c>
      <c r="O59"/>
    </row>
    <row r="60" spans="2:15" ht="13.8" x14ac:dyDescent="0.25">
      <c r="B60"/>
      <c r="C60"/>
      <c r="D60"/>
      <c r="E60"/>
      <c r="G60" s="1271" t="s">
        <v>267</v>
      </c>
      <c r="H60" s="1273">
        <v>0.92307692307692313</v>
      </c>
      <c r="I60" s="1259">
        <v>1756.2384499999994</v>
      </c>
      <c r="J60"/>
      <c r="L60" s="1271" t="s">
        <v>3651</v>
      </c>
      <c r="M60" s="1273">
        <v>1</v>
      </c>
      <c r="N60" s="1259">
        <v>30.56</v>
      </c>
      <c r="O60"/>
    </row>
    <row r="61" spans="2:15" ht="13.8" x14ac:dyDescent="0.25">
      <c r="B61"/>
      <c r="C61"/>
      <c r="D61"/>
      <c r="E61"/>
      <c r="G61"/>
      <c r="H61"/>
      <c r="I61"/>
      <c r="J61"/>
      <c r="L61" s="1271" t="s">
        <v>1750</v>
      </c>
      <c r="M61" s="1273">
        <v>1</v>
      </c>
      <c r="N61" s="1259">
        <v>27.914649999999998</v>
      </c>
      <c r="O61"/>
    </row>
    <row r="62" spans="2:15" ht="13.8" x14ac:dyDescent="0.25">
      <c r="B62"/>
      <c r="C62"/>
      <c r="D62"/>
      <c r="E62"/>
      <c r="G62"/>
      <c r="H62"/>
      <c r="I62"/>
      <c r="J62"/>
      <c r="L62" s="1271" t="s">
        <v>3924</v>
      </c>
      <c r="M62" s="1273">
        <v>1</v>
      </c>
      <c r="N62" s="1259">
        <v>24.64</v>
      </c>
      <c r="O62"/>
    </row>
    <row r="63" spans="2:15" ht="13.8" x14ac:dyDescent="0.25">
      <c r="B63"/>
      <c r="C63"/>
      <c r="D63"/>
      <c r="E63"/>
      <c r="G63"/>
      <c r="H63"/>
      <c r="I63"/>
      <c r="J63"/>
      <c r="L63" s="1271" t="s">
        <v>1447</v>
      </c>
      <c r="M63" s="1273">
        <v>1</v>
      </c>
      <c r="N63" s="1259">
        <v>23.34</v>
      </c>
      <c r="O63"/>
    </row>
    <row r="64" spans="2:15" ht="13.8" x14ac:dyDescent="0.25">
      <c r="B64"/>
      <c r="C64"/>
      <c r="D64"/>
      <c r="E64"/>
      <c r="G64"/>
      <c r="H64"/>
      <c r="I64"/>
      <c r="J64"/>
      <c r="L64" s="1271" t="s">
        <v>3925</v>
      </c>
      <c r="M64" s="1273">
        <v>1</v>
      </c>
      <c r="N64" s="1259">
        <v>16.61</v>
      </c>
      <c r="O64"/>
    </row>
    <row r="65" spans="2:15" ht="13.8" x14ac:dyDescent="0.25">
      <c r="B65"/>
      <c r="C65"/>
      <c r="D65"/>
      <c r="E65"/>
      <c r="G65"/>
      <c r="H65"/>
      <c r="I65"/>
      <c r="J65"/>
      <c r="L65" s="1271" t="s">
        <v>2332</v>
      </c>
      <c r="M65" s="1273">
        <v>1</v>
      </c>
      <c r="N65" s="1259">
        <v>11.297649999999999</v>
      </c>
      <c r="O65"/>
    </row>
    <row r="66" spans="2:15" ht="13.8" x14ac:dyDescent="0.25">
      <c r="B66"/>
      <c r="C66"/>
      <c r="D66"/>
      <c r="E66"/>
      <c r="G66"/>
      <c r="H66"/>
      <c r="I66"/>
      <c r="J66"/>
      <c r="L66" s="1271" t="s">
        <v>3724</v>
      </c>
      <c r="M66" s="1273">
        <v>0</v>
      </c>
      <c r="N66" s="1259">
        <v>-72.17</v>
      </c>
      <c r="O66"/>
    </row>
    <row r="67" spans="2:15" ht="13.8" x14ac:dyDescent="0.25">
      <c r="B67"/>
      <c r="C67"/>
      <c r="D67"/>
      <c r="E67"/>
      <c r="G67"/>
      <c r="H67"/>
      <c r="I67"/>
      <c r="J67"/>
      <c r="L67" s="1271" t="s">
        <v>1399</v>
      </c>
      <c r="M67" s="1273">
        <v>0.83333333333333337</v>
      </c>
      <c r="N67" s="1259">
        <v>-155.10305000000002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271" t="s">
        <v>4215</v>
      </c>
      <c r="M68" s="1273">
        <v>0.5</v>
      </c>
      <c r="N68" s="1259">
        <v>-303.86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271" t="s">
        <v>1258</v>
      </c>
      <c r="M69" s="1273">
        <v>0</v>
      </c>
      <c r="N69" s="1259">
        <v>-350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271" t="s">
        <v>4216</v>
      </c>
      <c r="M70" s="1273">
        <v>0</v>
      </c>
      <c r="N70" s="1259">
        <v>-379.98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271" t="s">
        <v>3335</v>
      </c>
      <c r="M71" s="1273">
        <v>0</v>
      </c>
      <c r="N71" s="1259">
        <v>-399.37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271" t="s">
        <v>4217</v>
      </c>
      <c r="M72" s="1273">
        <v>0</v>
      </c>
      <c r="N72" s="1259">
        <v>-399.98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271" t="s">
        <v>4218</v>
      </c>
      <c r="M73" s="1273">
        <v>0</v>
      </c>
      <c r="N73" s="1259">
        <v>-399.98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271" t="s">
        <v>2949</v>
      </c>
      <c r="M74" s="1273">
        <v>0</v>
      </c>
      <c r="N74" s="1259">
        <v>-425.04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271" t="s">
        <v>3645</v>
      </c>
      <c r="M75" s="1273">
        <v>0.66666666666666663</v>
      </c>
      <c r="N75" s="1259">
        <v>-431.55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271" t="s">
        <v>4168</v>
      </c>
      <c r="M76" s="1273">
        <v>0</v>
      </c>
      <c r="N76" s="1259">
        <v>-435.01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271" t="s">
        <v>1594</v>
      </c>
      <c r="M77" s="1273">
        <v>1</v>
      </c>
      <c r="N77" s="1259">
        <v>410.88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271" t="s">
        <v>1550</v>
      </c>
      <c r="M78" s="1273">
        <v>1</v>
      </c>
      <c r="N78" s="1259">
        <v>78.84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271" t="s">
        <v>4180</v>
      </c>
      <c r="M79" s="1273">
        <v>1</v>
      </c>
      <c r="N79" s="1259">
        <v>73.94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271" t="s">
        <v>3024</v>
      </c>
      <c r="M80" s="1273">
        <v>1</v>
      </c>
      <c r="N80" s="1259">
        <v>44.96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271" t="s">
        <v>1449</v>
      </c>
      <c r="M81" s="1273">
        <v>1</v>
      </c>
      <c r="N81" s="1259">
        <v>42.55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271" t="s">
        <v>2653</v>
      </c>
      <c r="M82" s="1273">
        <v>1</v>
      </c>
      <c r="N82" s="1259">
        <v>40.32</v>
      </c>
      <c r="O82"/>
    </row>
    <row r="83" spans="2:15" ht="13.8" x14ac:dyDescent="0.25">
      <c r="B83"/>
      <c r="C83"/>
      <c r="G83"/>
      <c r="H83"/>
      <c r="I83"/>
      <c r="J83"/>
      <c r="L83" s="1271" t="s">
        <v>3129</v>
      </c>
      <c r="M83" s="1273">
        <v>1</v>
      </c>
      <c r="N83" s="1259">
        <v>36.29</v>
      </c>
      <c r="O83"/>
    </row>
    <row r="84" spans="2:15" ht="13.8" x14ac:dyDescent="0.25">
      <c r="B84"/>
      <c r="C84"/>
      <c r="G84"/>
      <c r="H84"/>
      <c r="I84"/>
      <c r="J84"/>
      <c r="L84" s="1271" t="s">
        <v>2652</v>
      </c>
      <c r="M84" s="1273">
        <v>1</v>
      </c>
      <c r="N84" s="1259">
        <v>34.56</v>
      </c>
      <c r="O84"/>
    </row>
    <row r="85" spans="2:15" ht="13.8" x14ac:dyDescent="0.25">
      <c r="B85"/>
      <c r="C85"/>
      <c r="G85"/>
      <c r="H85"/>
      <c r="I85"/>
      <c r="J85"/>
      <c r="L85" s="1271" t="s">
        <v>1259</v>
      </c>
      <c r="M85" s="1273">
        <v>1</v>
      </c>
      <c r="N85" s="1259">
        <v>30.39</v>
      </c>
      <c r="O85"/>
    </row>
    <row r="86" spans="2:15" ht="13.8" x14ac:dyDescent="0.25">
      <c r="B86"/>
      <c r="C86"/>
      <c r="G86"/>
      <c r="H86"/>
      <c r="I86"/>
      <c r="J86"/>
      <c r="L86" s="1271" t="s">
        <v>2651</v>
      </c>
      <c r="M86" s="1273">
        <v>1</v>
      </c>
      <c r="N86" s="1259">
        <v>29.03</v>
      </c>
      <c r="O86"/>
    </row>
    <row r="87" spans="2:15" ht="13.8" x14ac:dyDescent="0.25">
      <c r="B87"/>
      <c r="C87"/>
      <c r="G87"/>
      <c r="H87"/>
      <c r="I87"/>
      <c r="J87"/>
      <c r="L87" s="1271" t="s">
        <v>267</v>
      </c>
      <c r="M87" s="1273">
        <v>0.9098360655737705</v>
      </c>
      <c r="N87" s="1259">
        <v>555.01390000000004</v>
      </c>
      <c r="O87"/>
    </row>
    <row r="88" spans="2:15" ht="13.8" x14ac:dyDescent="0.25">
      <c r="B88"/>
      <c r="C88"/>
      <c r="G88"/>
      <c r="H88"/>
      <c r="I88"/>
      <c r="J88"/>
      <c r="L88"/>
      <c r="M88"/>
      <c r="N88"/>
      <c r="O88"/>
    </row>
    <row r="89" spans="2:15" ht="13.8" x14ac:dyDescent="0.25">
      <c r="B89"/>
      <c r="C89"/>
      <c r="G89"/>
      <c r="H89"/>
      <c r="I89"/>
      <c r="J89"/>
      <c r="L89"/>
      <c r="M89"/>
      <c r="N89"/>
      <c r="O89"/>
    </row>
    <row r="90" spans="2:15" ht="13.8" x14ac:dyDescent="0.25">
      <c r="B90"/>
      <c r="C90"/>
      <c r="G90"/>
      <c r="H90"/>
      <c r="I90"/>
      <c r="J90"/>
      <c r="L90"/>
      <c r="M90"/>
      <c r="N90"/>
      <c r="O90"/>
    </row>
    <row r="91" spans="2:15" ht="13.8" x14ac:dyDescent="0.25">
      <c r="B91"/>
      <c r="C91"/>
      <c r="G91"/>
      <c r="H91"/>
      <c r="I91"/>
      <c r="J91"/>
      <c r="L91"/>
      <c r="M91"/>
      <c r="N91"/>
      <c r="O91"/>
    </row>
    <row r="92" spans="2:15" ht="13.8" x14ac:dyDescent="0.25">
      <c r="B92"/>
      <c r="C92"/>
      <c r="G92"/>
      <c r="H92"/>
      <c r="I92"/>
      <c r="J92"/>
      <c r="L92"/>
      <c r="M92"/>
      <c r="N92"/>
      <c r="O92"/>
    </row>
    <row r="93" spans="2:15" ht="13.8" x14ac:dyDescent="0.25">
      <c r="B93"/>
      <c r="C93"/>
      <c r="G93"/>
      <c r="H93"/>
      <c r="I93"/>
      <c r="J93"/>
      <c r="L93"/>
      <c r="M93"/>
      <c r="N93"/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 x14ac:dyDescent="0.25">
      <c r="B2" s="1270" t="s">
        <v>72</v>
      </c>
      <c r="C2" s="1260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 x14ac:dyDescent="0.25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 x14ac:dyDescent="0.25">
      <c r="B4" s="1270" t="s">
        <v>266</v>
      </c>
      <c r="C4" s="1260" t="s">
        <v>1240</v>
      </c>
      <c r="D4" s="1260" t="s">
        <v>840</v>
      </c>
      <c r="E4"/>
      <c r="G4" s="1256"/>
      <c r="H4" s="1256" t="s">
        <v>500</v>
      </c>
      <c r="I4" s="1256"/>
      <c r="J4" s="1256"/>
      <c r="K4"/>
      <c r="L4" s="1256" t="s">
        <v>266</v>
      </c>
      <c r="M4" s="1256" t="s">
        <v>4024</v>
      </c>
      <c r="N4" s="1256" t="s">
        <v>840</v>
      </c>
      <c r="O4"/>
    </row>
    <row r="5" spans="2:128" ht="13.8" x14ac:dyDescent="0.25">
      <c r="B5" s="1271" t="s">
        <v>1200</v>
      </c>
      <c r="C5" s="1273">
        <v>0.83333333333333337</v>
      </c>
      <c r="D5" s="1259">
        <v>-0.16503172726249163</v>
      </c>
      <c r="E5"/>
      <c r="G5" s="1256"/>
      <c r="H5" s="1256" t="s">
        <v>627</v>
      </c>
      <c r="I5" s="1256"/>
      <c r="J5" s="1256"/>
      <c r="K5"/>
      <c r="L5" s="1275">
        <v>9.8000000000000007</v>
      </c>
      <c r="M5" s="1258">
        <v>1</v>
      </c>
      <c r="N5" s="1258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271" t="s">
        <v>1212</v>
      </c>
      <c r="C6" s="1273">
        <v>0.83333333333333337</v>
      </c>
      <c r="D6" s="1259">
        <v>0.17565935333952246</v>
      </c>
      <c r="E6"/>
      <c r="G6" s="1256" t="s">
        <v>266</v>
      </c>
      <c r="H6" s="1256" t="s">
        <v>1241</v>
      </c>
      <c r="I6" s="1256" t="s">
        <v>1240</v>
      </c>
      <c r="J6" s="1256" t="s">
        <v>840</v>
      </c>
      <c r="K6"/>
      <c r="L6" s="1275">
        <v>11</v>
      </c>
      <c r="M6" s="1258">
        <v>2</v>
      </c>
      <c r="N6" s="1258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271" t="s">
        <v>1213</v>
      </c>
      <c r="C7" s="1273">
        <v>1</v>
      </c>
      <c r="D7" s="1259">
        <v>4.3413892445582587E-2</v>
      </c>
      <c r="E7"/>
      <c r="G7" s="1274" t="s">
        <v>4160</v>
      </c>
      <c r="H7" s="1258">
        <v>17</v>
      </c>
      <c r="I7" s="1276">
        <v>1</v>
      </c>
      <c r="J7" s="1258">
        <v>5.9701492537313432E-2</v>
      </c>
      <c r="K7"/>
      <c r="L7" s="1275">
        <v>12.5</v>
      </c>
      <c r="M7" s="1258">
        <v>1</v>
      </c>
      <c r="N7" s="1258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271" t="s">
        <v>1211</v>
      </c>
      <c r="C8" s="1273">
        <v>0.8</v>
      </c>
      <c r="D8" s="1259">
        <v>0.1299090077896633</v>
      </c>
      <c r="E8"/>
      <c r="G8" s="1274" t="s">
        <v>4161</v>
      </c>
      <c r="H8" s="1258">
        <v>21</v>
      </c>
      <c r="I8" s="1276">
        <v>0.5</v>
      </c>
      <c r="J8" s="1258">
        <v>-0.4312185606521009</v>
      </c>
      <c r="K8"/>
      <c r="L8" s="1275">
        <v>13.5</v>
      </c>
      <c r="M8" s="1258">
        <v>2</v>
      </c>
      <c r="N8" s="1258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271" t="s">
        <v>1210</v>
      </c>
      <c r="C9" s="1273">
        <v>1</v>
      </c>
      <c r="D9" s="1259">
        <v>0.17917192370800383</v>
      </c>
      <c r="E9"/>
      <c r="G9" s="1274" t="s">
        <v>4162</v>
      </c>
      <c r="H9" s="1258">
        <v>15</v>
      </c>
      <c r="I9" s="1276">
        <v>1</v>
      </c>
      <c r="J9" s="1258">
        <v>6.8214285714285713E-2</v>
      </c>
      <c r="K9"/>
      <c r="L9" s="1275">
        <v>14</v>
      </c>
      <c r="M9" s="1258">
        <v>3</v>
      </c>
      <c r="N9" s="1258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271" t="s">
        <v>1220</v>
      </c>
      <c r="C10" s="1273">
        <v>0.5</v>
      </c>
      <c r="D10" s="1259">
        <v>-4.3495555649665681E-2</v>
      </c>
      <c r="E10"/>
      <c r="G10" s="1274" t="s">
        <v>4163</v>
      </c>
      <c r="H10" s="1258">
        <v>21</v>
      </c>
      <c r="I10" s="1276">
        <v>1</v>
      </c>
      <c r="J10" s="1258">
        <v>4.7750000000000001E-2</v>
      </c>
      <c r="K10"/>
      <c r="L10" s="1275">
        <v>14.5</v>
      </c>
      <c r="M10" s="1258">
        <v>1</v>
      </c>
      <c r="N10" s="1258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271" t="s">
        <v>1219</v>
      </c>
      <c r="C11" s="1273">
        <v>1</v>
      </c>
      <c r="D11" s="1259">
        <v>3.6742363665440585E-2</v>
      </c>
      <c r="E11"/>
      <c r="G11" s="1274" t="s">
        <v>1255</v>
      </c>
      <c r="H11" s="1258">
        <v>21</v>
      </c>
      <c r="I11" s="1276">
        <v>1</v>
      </c>
      <c r="J11" s="1258">
        <v>4.7750000000000001E-2</v>
      </c>
      <c r="K11"/>
      <c r="L11" s="1275">
        <v>15</v>
      </c>
      <c r="M11" s="1258">
        <v>1</v>
      </c>
      <c r="N11" s="1258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271" t="s">
        <v>1202</v>
      </c>
      <c r="C12" s="1273">
        <v>0.75</v>
      </c>
      <c r="D12" s="1259">
        <v>-0.23308441012304315</v>
      </c>
      <c r="E12"/>
      <c r="G12" s="1274" t="s">
        <v>4164</v>
      </c>
      <c r="H12" s="1258">
        <v>20.5</v>
      </c>
      <c r="I12" s="1276">
        <v>1</v>
      </c>
      <c r="J12" s="1258">
        <v>9.7988376226910895E-2</v>
      </c>
      <c r="K12"/>
      <c r="L12" s="1275">
        <v>15.5</v>
      </c>
      <c r="M12" s="1258">
        <v>3</v>
      </c>
      <c r="N12" s="1258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271" t="s">
        <v>1215</v>
      </c>
      <c r="C13" s="1273">
        <v>1</v>
      </c>
      <c r="D13" s="1259">
        <v>0.11792173913043479</v>
      </c>
      <c r="E13"/>
      <c r="G13" s="1274" t="s">
        <v>4165</v>
      </c>
      <c r="H13" s="1258">
        <v>25</v>
      </c>
      <c r="I13" s="1276">
        <v>1</v>
      </c>
      <c r="J13" s="1258">
        <v>3.9799999999999995E-2</v>
      </c>
      <c r="K13"/>
      <c r="L13" s="1275">
        <v>16</v>
      </c>
      <c r="M13" s="1258">
        <v>2</v>
      </c>
      <c r="N13" s="1258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271" t="s">
        <v>1208</v>
      </c>
      <c r="C14" s="1273">
        <v>1</v>
      </c>
      <c r="D14" s="1259">
        <v>0.41019433426617496</v>
      </c>
      <c r="E14"/>
      <c r="G14" s="1274" t="s">
        <v>4166</v>
      </c>
      <c r="H14" s="1258">
        <v>24</v>
      </c>
      <c r="I14" s="1276">
        <v>1</v>
      </c>
      <c r="J14" s="1258">
        <v>4.1521739130434776E-2</v>
      </c>
      <c r="K14"/>
      <c r="L14" s="1275">
        <v>16.34048426150121</v>
      </c>
      <c r="M14" s="1258">
        <v>1</v>
      </c>
      <c r="N14" s="1258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271" t="s">
        <v>1205</v>
      </c>
      <c r="C15" s="1273">
        <v>1</v>
      </c>
      <c r="D15" s="1259">
        <v>0.10644694094218135</v>
      </c>
      <c r="E15"/>
      <c r="G15" s="1274" t="s">
        <v>1222</v>
      </c>
      <c r="H15" s="1258">
        <v>15.5</v>
      </c>
      <c r="I15" s="1276">
        <v>1</v>
      </c>
      <c r="J15" s="1258">
        <v>6.5845267621409714E-2</v>
      </c>
      <c r="K15"/>
      <c r="L15" s="1275">
        <v>16.5</v>
      </c>
      <c r="M15" s="1258">
        <v>2</v>
      </c>
      <c r="N15" s="1258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271" t="s">
        <v>1198</v>
      </c>
      <c r="C16" s="1273">
        <v>0.66666666666666663</v>
      </c>
      <c r="D16" s="1259">
        <v>-0.89945680977695719</v>
      </c>
      <c r="E16"/>
      <c r="G16" s="1274" t="s">
        <v>4167</v>
      </c>
      <c r="H16" s="1258">
        <v>25</v>
      </c>
      <c r="I16" s="1276">
        <v>1</v>
      </c>
      <c r="J16" s="1258">
        <v>3.9799999999999995E-2</v>
      </c>
      <c r="K16"/>
      <c r="L16" s="1275">
        <v>17</v>
      </c>
      <c r="M16" s="1258">
        <v>5</v>
      </c>
      <c r="N16" s="1258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271" t="s">
        <v>1201</v>
      </c>
      <c r="C17" s="1273">
        <v>0.75</v>
      </c>
      <c r="D17" s="1259">
        <v>-0.81564678159958859</v>
      </c>
      <c r="E17"/>
      <c r="G17" s="1274" t="s">
        <v>4168</v>
      </c>
      <c r="H17" s="1258">
        <v>23</v>
      </c>
      <c r="I17" s="1276">
        <v>1</v>
      </c>
      <c r="J17" s="1258">
        <v>4.3407679277244489E-2</v>
      </c>
      <c r="K17"/>
      <c r="L17" s="1275">
        <v>17.5</v>
      </c>
      <c r="M17" s="1258">
        <v>1</v>
      </c>
      <c r="N17" s="1258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271" t="s">
        <v>1206</v>
      </c>
      <c r="C18" s="1273">
        <v>1</v>
      </c>
      <c r="D18" s="1259">
        <v>5.4540605414055206E-2</v>
      </c>
      <c r="E18"/>
      <c r="G18" s="1274" t="s">
        <v>4169</v>
      </c>
      <c r="H18" s="1258">
        <v>18</v>
      </c>
      <c r="I18" s="1276">
        <v>1</v>
      </c>
      <c r="J18" s="1258">
        <v>5.6176470588235293E-2</v>
      </c>
      <c r="K18"/>
      <c r="L18" s="1275">
        <v>18</v>
      </c>
      <c r="M18" s="1258">
        <v>3</v>
      </c>
      <c r="N18" s="1258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271" t="s">
        <v>1217</v>
      </c>
      <c r="C19" s="1273">
        <v>1</v>
      </c>
      <c r="D19" s="1259">
        <v>3.9799999999999995E-2</v>
      </c>
      <c r="E19"/>
      <c r="G19" s="1274" t="s">
        <v>2653</v>
      </c>
      <c r="H19" s="1258">
        <v>13.5</v>
      </c>
      <c r="I19" s="1276">
        <v>0</v>
      </c>
      <c r="J19" s="1258">
        <v>-1</v>
      </c>
      <c r="K19"/>
      <c r="L19" s="1275">
        <v>18.5</v>
      </c>
      <c r="M19" s="1258">
        <v>4</v>
      </c>
      <c r="N19" s="1258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271" t="s">
        <v>1207</v>
      </c>
      <c r="C20" s="1273">
        <v>1</v>
      </c>
      <c r="D20" s="1259">
        <v>0.19436153593531094</v>
      </c>
      <c r="E20"/>
      <c r="G20" s="1274" t="s">
        <v>4170</v>
      </c>
      <c r="H20" s="1258">
        <v>17</v>
      </c>
      <c r="I20" s="1276">
        <v>0</v>
      </c>
      <c r="J20" s="1258">
        <v>-0.10888515674984005</v>
      </c>
      <c r="K20"/>
      <c r="L20" s="1275">
        <v>19</v>
      </c>
      <c r="M20" s="1258">
        <v>3</v>
      </c>
      <c r="N20" s="1258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271" t="s">
        <v>1203</v>
      </c>
      <c r="C21" s="1273">
        <v>1</v>
      </c>
      <c r="D21" s="1259">
        <v>3.9799999999999995E-2</v>
      </c>
      <c r="E21"/>
      <c r="G21" s="1274" t="s">
        <v>4171</v>
      </c>
      <c r="H21" s="1258">
        <v>13.5</v>
      </c>
      <c r="I21" s="1276">
        <v>1</v>
      </c>
      <c r="J21" s="1258">
        <v>7.640000000000001E-2</v>
      </c>
      <c r="K21"/>
      <c r="L21" s="1275">
        <v>20</v>
      </c>
      <c r="M21" s="1258">
        <v>8</v>
      </c>
      <c r="N21" s="1258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271" t="s">
        <v>1204</v>
      </c>
      <c r="C22" s="1273">
        <v>1</v>
      </c>
      <c r="D22" s="1259">
        <v>4.401381229706746E-2</v>
      </c>
      <c r="E22"/>
      <c r="G22" s="1274" t="s">
        <v>4172</v>
      </c>
      <c r="H22" s="1258">
        <v>22.726846363964338</v>
      </c>
      <c r="I22" s="1276">
        <v>1</v>
      </c>
      <c r="J22" s="1258">
        <v>4.401381229706746E-2</v>
      </c>
      <c r="K22"/>
      <c r="L22" s="1275">
        <v>21</v>
      </c>
      <c r="M22" s="1258">
        <v>6</v>
      </c>
      <c r="N22" s="1258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271" t="s">
        <v>3791</v>
      </c>
      <c r="C23" s="1273">
        <v>1</v>
      </c>
      <c r="D23" s="1259">
        <v>0.46019246377718226</v>
      </c>
      <c r="E23"/>
      <c r="G23" s="1274" t="s">
        <v>1226</v>
      </c>
      <c r="H23" s="1258">
        <v>20.25</v>
      </c>
      <c r="I23" s="1276">
        <v>1</v>
      </c>
      <c r="J23" s="1258">
        <v>0.10128793864734323</v>
      </c>
      <c r="K23"/>
      <c r="L23" s="1275">
        <v>22</v>
      </c>
      <c r="M23" s="1258">
        <v>3</v>
      </c>
      <c r="N23" s="1258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271" t="s">
        <v>1370</v>
      </c>
      <c r="C24" s="1273">
        <v>1</v>
      </c>
      <c r="D24" s="1259">
        <v>0.4075710443647545</v>
      </c>
      <c r="E24"/>
      <c r="G24" s="1274" t="s">
        <v>4173</v>
      </c>
      <c r="H24" s="1258">
        <v>28</v>
      </c>
      <c r="I24" s="1276">
        <v>0</v>
      </c>
      <c r="J24" s="1258">
        <v>-6.6680378445084329E-2</v>
      </c>
      <c r="K24"/>
      <c r="L24" s="1275">
        <v>22.726846363964338</v>
      </c>
      <c r="M24" s="1258">
        <v>1</v>
      </c>
      <c r="N24" s="1258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271" t="s">
        <v>1451</v>
      </c>
      <c r="C25" s="1273">
        <v>1</v>
      </c>
      <c r="D25" s="1259">
        <v>6.3669403688248749E-2</v>
      </c>
      <c r="E25"/>
      <c r="G25" s="1274" t="s">
        <v>4174</v>
      </c>
      <c r="H25" s="1258">
        <v>23</v>
      </c>
      <c r="I25" s="1276">
        <v>1</v>
      </c>
      <c r="J25" s="1258">
        <v>4.3413892445582587E-2</v>
      </c>
      <c r="K25"/>
      <c r="L25" s="1275">
        <v>23</v>
      </c>
      <c r="M25" s="1258">
        <v>8</v>
      </c>
      <c r="N25" s="1258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271" t="s">
        <v>2953</v>
      </c>
      <c r="C26" s="1273">
        <v>1</v>
      </c>
      <c r="D26" s="1259">
        <v>4.7750000000000001E-2</v>
      </c>
      <c r="E26"/>
      <c r="G26" s="1274" t="s">
        <v>4175</v>
      </c>
      <c r="H26" s="1258">
        <v>18</v>
      </c>
      <c r="I26" s="1276">
        <v>1</v>
      </c>
      <c r="J26" s="1258">
        <v>5.6186926084189473E-2</v>
      </c>
      <c r="K26"/>
      <c r="L26" s="1275">
        <v>24</v>
      </c>
      <c r="M26" s="1258">
        <v>4</v>
      </c>
      <c r="N26" s="1258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271" t="s">
        <v>267</v>
      </c>
      <c r="C27" s="1273">
        <v>0.89610389610389607</v>
      </c>
      <c r="D27" s="1259">
        <v>0.39444313635187678</v>
      </c>
      <c r="E27"/>
      <c r="G27" s="1274" t="s">
        <v>1229</v>
      </c>
      <c r="H27" s="1258">
        <v>20</v>
      </c>
      <c r="I27" s="1276">
        <v>1</v>
      </c>
      <c r="J27" s="1258">
        <v>5.0260014857991885E-2</v>
      </c>
      <c r="K27"/>
      <c r="L27" s="1275">
        <v>25</v>
      </c>
      <c r="M27" s="1258">
        <v>4</v>
      </c>
      <c r="N27" s="1258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/>
      <c r="C28"/>
      <c r="D28"/>
      <c r="E28"/>
      <c r="G28" s="1274" t="s">
        <v>4176</v>
      </c>
      <c r="H28" s="1258">
        <v>14</v>
      </c>
      <c r="I28" s="1276">
        <v>1</v>
      </c>
      <c r="J28" s="1258">
        <v>7.3456872417011057E-2</v>
      </c>
      <c r="K28"/>
      <c r="L28" s="1275">
        <v>26</v>
      </c>
      <c r="M28" s="1258">
        <v>1</v>
      </c>
      <c r="N28" s="1258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/>
      <c r="C29"/>
      <c r="D29"/>
      <c r="E29"/>
      <c r="G29" s="1274" t="s">
        <v>4177</v>
      </c>
      <c r="H29" s="1258">
        <v>18</v>
      </c>
      <c r="I29" s="1276">
        <v>1</v>
      </c>
      <c r="J29" s="1258">
        <v>5.6184268404846645E-2</v>
      </c>
      <c r="K29"/>
      <c r="L29" s="1275">
        <v>27</v>
      </c>
      <c r="M29" s="1258">
        <v>2</v>
      </c>
      <c r="N29" s="1258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/>
      <c r="C30"/>
      <c r="D30"/>
      <c r="E30"/>
      <c r="G30" s="1274" t="s">
        <v>4178</v>
      </c>
      <c r="H30" s="1258">
        <v>23</v>
      </c>
      <c r="I30" s="1276">
        <v>1</v>
      </c>
      <c r="J30" s="1258">
        <v>4.3409090909090911E-2</v>
      </c>
      <c r="K30"/>
      <c r="L30" s="1275">
        <v>27.5</v>
      </c>
      <c r="M30" s="1258">
        <v>1</v>
      </c>
      <c r="N30" s="1258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/>
      <c r="C31"/>
      <c r="D31"/>
      <c r="E31"/>
      <c r="G31" s="1274" t="s">
        <v>4179</v>
      </c>
      <c r="H31" s="1258">
        <v>27</v>
      </c>
      <c r="I31" s="1276">
        <v>0</v>
      </c>
      <c r="J31" s="1258">
        <v>-0.40886221737285566</v>
      </c>
      <c r="K31"/>
      <c r="L31" s="1275">
        <v>28</v>
      </c>
      <c r="M31" s="1258">
        <v>1</v>
      </c>
      <c r="N31" s="1258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/>
      <c r="C32"/>
      <c r="D32"/>
      <c r="G32" s="1274" t="s">
        <v>4180</v>
      </c>
      <c r="H32" s="1258">
        <v>16.34048426150121</v>
      </c>
      <c r="I32" s="1276">
        <v>1</v>
      </c>
      <c r="J32" s="1258">
        <v>6.2348668280871669E-2</v>
      </c>
      <c r="K32"/>
      <c r="L32" s="1275">
        <v>29</v>
      </c>
      <c r="M32" s="1258">
        <v>2</v>
      </c>
      <c r="N32" s="1258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/>
      <c r="C33"/>
      <c r="D33"/>
      <c r="G33" s="1274" t="s">
        <v>4181</v>
      </c>
      <c r="H33" s="1258">
        <v>29</v>
      </c>
      <c r="I33" s="1276">
        <v>1</v>
      </c>
      <c r="J33" s="1258">
        <v>3.4107142857142857E-2</v>
      </c>
      <c r="K33"/>
      <c r="L33" s="1275">
        <v>30</v>
      </c>
      <c r="M33" s="1258">
        <v>1</v>
      </c>
      <c r="N33" s="1258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G34" s="1274" t="s">
        <v>4182</v>
      </c>
      <c r="H34" s="1258">
        <v>27</v>
      </c>
      <c r="I34" s="1276">
        <v>1</v>
      </c>
      <c r="J34" s="1258">
        <v>3.6742363665440585E-2</v>
      </c>
      <c r="K34"/>
      <c r="L34" s="1274" t="s">
        <v>267</v>
      </c>
      <c r="M34" s="1258">
        <v>77</v>
      </c>
      <c r="N34" s="1258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G35" s="1274" t="s">
        <v>4183</v>
      </c>
      <c r="H35" s="1258">
        <v>22</v>
      </c>
      <c r="I35" s="1276">
        <v>1</v>
      </c>
      <c r="J35" s="1258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G36" s="1274" t="s">
        <v>4184</v>
      </c>
      <c r="H36" s="1258">
        <v>15</v>
      </c>
      <c r="I36" s="1276">
        <v>1</v>
      </c>
      <c r="J36" s="1258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G37" s="1274" t="s">
        <v>1256</v>
      </c>
      <c r="H37" s="1258">
        <v>21</v>
      </c>
      <c r="I37" s="1276">
        <v>1</v>
      </c>
      <c r="J37" s="1258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274" t="s">
        <v>1258</v>
      </c>
      <c r="H38" s="1258">
        <v>19</v>
      </c>
      <c r="I38" s="1276">
        <v>1</v>
      </c>
      <c r="J38" s="1258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274" t="s">
        <v>4185</v>
      </c>
      <c r="H39" s="1258">
        <v>23</v>
      </c>
      <c r="I39" s="1276">
        <v>1</v>
      </c>
      <c r="J39" s="1258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274" t="s">
        <v>4186</v>
      </c>
      <c r="H40" s="1258">
        <v>9.8000000000000007</v>
      </c>
      <c r="I40" s="1276">
        <v>0</v>
      </c>
      <c r="J40" s="1258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274" t="s">
        <v>4187</v>
      </c>
      <c r="H41" s="1258">
        <v>29</v>
      </c>
      <c r="I41" s="1276">
        <v>1</v>
      </c>
      <c r="J41" s="1258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274" t="s">
        <v>4188</v>
      </c>
      <c r="H42" s="1258">
        <v>18.5</v>
      </c>
      <c r="I42" s="1276">
        <v>1</v>
      </c>
      <c r="J42" s="1258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274" t="s">
        <v>4189</v>
      </c>
      <c r="H43" s="1258">
        <v>17</v>
      </c>
      <c r="I43" s="1276">
        <v>1</v>
      </c>
      <c r="J43" s="1258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274" t="s">
        <v>4190</v>
      </c>
      <c r="H44" s="1258">
        <v>24</v>
      </c>
      <c r="I44" s="1276">
        <v>1</v>
      </c>
      <c r="J44" s="1258">
        <v>4.1521739130434776E-2</v>
      </c>
      <c r="K44"/>
      <c r="L44"/>
      <c r="M44"/>
      <c r="N44"/>
      <c r="O44"/>
    </row>
    <row r="45" spans="2:64" ht="13.8" x14ac:dyDescent="0.25">
      <c r="G45" s="1274" t="s">
        <v>4191</v>
      </c>
      <c r="H45" s="1258">
        <v>14.5</v>
      </c>
      <c r="I45" s="1276">
        <v>1</v>
      </c>
      <c r="J45" s="1258">
        <v>7.0754339652827777E-2</v>
      </c>
      <c r="K45"/>
      <c r="L45"/>
      <c r="M45"/>
      <c r="N45"/>
      <c r="O45"/>
    </row>
    <row r="46" spans="2:64" ht="13.8" x14ac:dyDescent="0.25">
      <c r="G46" s="1274" t="s">
        <v>4192</v>
      </c>
      <c r="H46" s="1258">
        <v>16.5</v>
      </c>
      <c r="I46" s="1276">
        <v>1</v>
      </c>
      <c r="J46" s="1258">
        <v>6.1614376687893845E-2</v>
      </c>
      <c r="K46"/>
      <c r="L46"/>
      <c r="M46"/>
      <c r="N46"/>
      <c r="O46"/>
    </row>
    <row r="47" spans="2:64" ht="13.8" x14ac:dyDescent="0.25">
      <c r="G47" s="1274" t="s">
        <v>4193</v>
      </c>
      <c r="H47" s="1258">
        <v>23</v>
      </c>
      <c r="I47" s="1276">
        <v>1</v>
      </c>
      <c r="J47" s="1258">
        <v>4.3388429752066117E-2</v>
      </c>
      <c r="K47"/>
      <c r="L47"/>
      <c r="M47"/>
      <c r="N47"/>
      <c r="O47"/>
    </row>
    <row r="48" spans="2:64" ht="13.8" x14ac:dyDescent="0.25">
      <c r="G48" s="1274" t="s">
        <v>4194</v>
      </c>
      <c r="H48" s="1258">
        <v>15.5</v>
      </c>
      <c r="I48" s="1276">
        <v>1</v>
      </c>
      <c r="J48" s="1258">
        <v>0.14577195648696209</v>
      </c>
      <c r="K48"/>
      <c r="L48"/>
      <c r="M48"/>
      <c r="N48"/>
      <c r="O48"/>
    </row>
    <row r="49" spans="7:15" ht="13.8" x14ac:dyDescent="0.25">
      <c r="G49" s="1274" t="s">
        <v>4195</v>
      </c>
      <c r="H49" s="1258">
        <v>19</v>
      </c>
      <c r="I49" s="1276">
        <v>0</v>
      </c>
      <c r="J49" s="1258">
        <v>-9.9672026237900974E-2</v>
      </c>
      <c r="K49"/>
      <c r="L49"/>
      <c r="M49"/>
      <c r="N49"/>
      <c r="O49"/>
    </row>
    <row r="50" spans="7:15" ht="13.8" x14ac:dyDescent="0.25">
      <c r="G50" s="1274" t="s">
        <v>4196</v>
      </c>
      <c r="H50" s="1258">
        <v>24</v>
      </c>
      <c r="I50" s="1276">
        <v>1</v>
      </c>
      <c r="J50" s="1258">
        <v>4.1518339266429345E-2</v>
      </c>
      <c r="K50"/>
      <c r="L50"/>
      <c r="M50"/>
      <c r="N50"/>
      <c r="O50"/>
    </row>
    <row r="51" spans="7:15" ht="13.8" x14ac:dyDescent="0.25">
      <c r="G51" s="1274" t="s">
        <v>4197</v>
      </c>
      <c r="H51" s="1258">
        <v>18.5</v>
      </c>
      <c r="I51" s="1276">
        <v>1</v>
      </c>
      <c r="J51" s="1258">
        <v>5.4569609281237504E-2</v>
      </c>
      <c r="K51"/>
      <c r="L51"/>
      <c r="M51"/>
      <c r="N51"/>
      <c r="O51"/>
    </row>
    <row r="52" spans="7:15" ht="13.8" x14ac:dyDescent="0.25">
      <c r="G52" s="1274" t="s">
        <v>1260</v>
      </c>
      <c r="H52" s="1258">
        <v>19.25</v>
      </c>
      <c r="I52" s="1276">
        <v>1</v>
      </c>
      <c r="J52" s="1258">
        <v>0.10482464441028588</v>
      </c>
      <c r="K52"/>
      <c r="L52"/>
      <c r="M52"/>
      <c r="N52"/>
      <c r="O52"/>
    </row>
    <row r="53" spans="7:15" ht="13.8" x14ac:dyDescent="0.25">
      <c r="G53" s="1274" t="s">
        <v>3178</v>
      </c>
      <c r="H53" s="1258">
        <v>17</v>
      </c>
      <c r="I53" s="1276">
        <v>1</v>
      </c>
      <c r="J53" s="1258">
        <v>5.9694364851957969E-2</v>
      </c>
      <c r="K53"/>
      <c r="L53"/>
      <c r="M53"/>
      <c r="N53"/>
      <c r="O53"/>
    </row>
    <row r="54" spans="7:15" ht="13.8" x14ac:dyDescent="0.25">
      <c r="G54" s="1274" t="s">
        <v>1238</v>
      </c>
      <c r="H54" s="1258">
        <v>18.5</v>
      </c>
      <c r="I54" s="1276">
        <v>1</v>
      </c>
      <c r="J54" s="1258">
        <v>5.4569609281237504E-2</v>
      </c>
      <c r="K54"/>
      <c r="L54"/>
      <c r="M54"/>
      <c r="N54"/>
      <c r="O54"/>
    </row>
    <row r="55" spans="7:15" ht="13.8" x14ac:dyDescent="0.25">
      <c r="G55" s="1274" t="s">
        <v>4198</v>
      </c>
      <c r="H55" s="1258">
        <v>23</v>
      </c>
      <c r="I55" s="1276">
        <v>1</v>
      </c>
      <c r="J55" s="1258">
        <v>4.3413892445582587E-2</v>
      </c>
      <c r="K55"/>
      <c r="L55"/>
      <c r="M55"/>
      <c r="N55"/>
      <c r="O55"/>
    </row>
    <row r="56" spans="7:15" ht="13.8" x14ac:dyDescent="0.25">
      <c r="G56" s="1274" t="s">
        <v>4199</v>
      </c>
      <c r="H56" s="1258">
        <v>11</v>
      </c>
      <c r="I56" s="1276">
        <v>1</v>
      </c>
      <c r="J56" s="1258">
        <v>5.2939182452642064E-2</v>
      </c>
      <c r="K56"/>
      <c r="L56"/>
      <c r="M56"/>
      <c r="N56"/>
      <c r="O56"/>
    </row>
    <row r="57" spans="7:15" ht="13.8" x14ac:dyDescent="0.25">
      <c r="G57" s="1274" t="s">
        <v>1448</v>
      </c>
      <c r="H57" s="1258">
        <v>15.5</v>
      </c>
      <c r="I57" s="1276">
        <v>0</v>
      </c>
      <c r="J57" s="1258">
        <v>-0.99997368767267469</v>
      </c>
      <c r="K57"/>
      <c r="L57"/>
      <c r="M57"/>
      <c r="N57"/>
      <c r="O57"/>
    </row>
    <row r="58" spans="7:15" ht="13.8" x14ac:dyDescent="0.25">
      <c r="G58" s="1274" t="s">
        <v>4200</v>
      </c>
      <c r="H58" s="1258">
        <v>16.5</v>
      </c>
      <c r="I58" s="1276">
        <v>1</v>
      </c>
      <c r="J58" s="1258">
        <v>6.1611374407582936E-2</v>
      </c>
      <c r="K58"/>
      <c r="L58"/>
      <c r="M58"/>
      <c r="N58"/>
      <c r="O58"/>
    </row>
    <row r="59" spans="7:15" ht="13.8" x14ac:dyDescent="0.25">
      <c r="G59" s="1274" t="s">
        <v>4201</v>
      </c>
      <c r="H59" s="1258">
        <v>20</v>
      </c>
      <c r="I59" s="1276">
        <v>1</v>
      </c>
      <c r="J59" s="1258">
        <v>5.0263157894736843E-2</v>
      </c>
      <c r="K59"/>
      <c r="L59"/>
      <c r="M59"/>
      <c r="N59"/>
      <c r="O59"/>
    </row>
    <row r="60" spans="7:15" ht="13.8" x14ac:dyDescent="0.25">
      <c r="G60" s="1274" t="s">
        <v>4202</v>
      </c>
      <c r="H60" s="1258">
        <v>20</v>
      </c>
      <c r="I60" s="1276">
        <v>1</v>
      </c>
      <c r="J60" s="1258">
        <v>5.0253720000980558E-2</v>
      </c>
      <c r="K60"/>
      <c r="L60"/>
      <c r="M60"/>
      <c r="N60"/>
      <c r="O60"/>
    </row>
    <row r="61" spans="7:15" ht="13.8" x14ac:dyDescent="0.25">
      <c r="G61" s="1274" t="s">
        <v>4203</v>
      </c>
      <c r="H61" s="1258">
        <v>21</v>
      </c>
      <c r="I61" s="1276">
        <v>1</v>
      </c>
      <c r="J61" s="1258">
        <v>4.7741935483870963E-2</v>
      </c>
      <c r="L61"/>
      <c r="M61"/>
      <c r="N61"/>
      <c r="O61"/>
    </row>
    <row r="62" spans="7:15" ht="13.8" x14ac:dyDescent="0.25">
      <c r="G62" s="1274" t="s">
        <v>4204</v>
      </c>
      <c r="H62" s="1258">
        <v>12.5</v>
      </c>
      <c r="I62" s="1276">
        <v>1</v>
      </c>
      <c r="J62" s="1258">
        <v>8.3051776093507446E-2</v>
      </c>
      <c r="L62"/>
      <c r="M62"/>
      <c r="N62"/>
      <c r="O62"/>
    </row>
    <row r="63" spans="7:15" ht="13.8" x14ac:dyDescent="0.25">
      <c r="G63" s="1274" t="s">
        <v>3645</v>
      </c>
      <c r="H63" s="1258">
        <v>17</v>
      </c>
      <c r="I63" s="1276">
        <v>1</v>
      </c>
      <c r="J63" s="1258">
        <v>5.9687499999999998E-2</v>
      </c>
      <c r="L63"/>
      <c r="M63"/>
      <c r="N63"/>
      <c r="O63"/>
    </row>
    <row r="64" spans="7:15" ht="13.8" x14ac:dyDescent="0.25">
      <c r="G64" s="1274" t="s">
        <v>4285</v>
      </c>
      <c r="H64" s="1258">
        <v>30</v>
      </c>
      <c r="I64" s="1276">
        <v>1</v>
      </c>
      <c r="J64" s="1258">
        <v>3.2940552784404442E-2</v>
      </c>
      <c r="L64"/>
      <c r="M64"/>
      <c r="N64"/>
      <c r="O64"/>
    </row>
    <row r="65" spans="7:15" ht="13.8" x14ac:dyDescent="0.25">
      <c r="G65" s="1274" t="s">
        <v>4205</v>
      </c>
      <c r="H65" s="1258">
        <v>15.5</v>
      </c>
      <c r="I65" s="1276">
        <v>1</v>
      </c>
      <c r="J65" s="1258">
        <v>6.5847131135488055E-2</v>
      </c>
      <c r="L65"/>
      <c r="M65"/>
      <c r="N65"/>
      <c r="O65"/>
    </row>
    <row r="66" spans="7:15" ht="13.8" x14ac:dyDescent="0.25">
      <c r="G66" s="1274" t="s">
        <v>4206</v>
      </c>
      <c r="H66" s="1258">
        <v>22</v>
      </c>
      <c r="I66" s="1276">
        <v>1</v>
      </c>
      <c r="J66" s="1258">
        <v>4.5486354093771872E-2</v>
      </c>
      <c r="L66"/>
      <c r="M66"/>
      <c r="N66"/>
      <c r="O66"/>
    </row>
    <row r="67" spans="7:15" ht="13.8" x14ac:dyDescent="0.25">
      <c r="G67" s="1274" t="s">
        <v>4207</v>
      </c>
      <c r="H67" s="1258">
        <v>16</v>
      </c>
      <c r="I67" s="1276">
        <v>1</v>
      </c>
      <c r="J67" s="1258">
        <v>6.3669403688248749E-2</v>
      </c>
      <c r="L67"/>
      <c r="M67"/>
      <c r="N67"/>
      <c r="O67"/>
    </row>
    <row r="68" spans="7:15" ht="13.8" x14ac:dyDescent="0.25">
      <c r="G68" s="1274" t="s">
        <v>4312</v>
      </c>
      <c r="H68" s="1258">
        <v>14</v>
      </c>
      <c r="I68" s="1276">
        <v>1</v>
      </c>
      <c r="J68" s="1258">
        <v>7.3455049894840474E-2</v>
      </c>
      <c r="L68"/>
      <c r="M68"/>
      <c r="N68"/>
      <c r="O68"/>
    </row>
    <row r="69" spans="7:15" ht="13.8" x14ac:dyDescent="0.25">
      <c r="G69" s="1274" t="s">
        <v>4208</v>
      </c>
      <c r="H69" s="1258">
        <v>27.5</v>
      </c>
      <c r="I69" s="1276">
        <v>1</v>
      </c>
      <c r="J69" s="1258">
        <v>4.7750000000000001E-2</v>
      </c>
      <c r="L69"/>
      <c r="M69"/>
      <c r="N69"/>
    </row>
    <row r="70" spans="7:15" ht="13.8" x14ac:dyDescent="0.25">
      <c r="G70" s="1274" t="s">
        <v>4249</v>
      </c>
      <c r="H70" s="1258">
        <v>21</v>
      </c>
      <c r="I70" s="1276">
        <v>1</v>
      </c>
      <c r="J70" s="1258">
        <v>4.7759036144578312E-2</v>
      </c>
      <c r="L70"/>
      <c r="M70"/>
      <c r="N70"/>
    </row>
    <row r="71" spans="7:15" ht="13.8" x14ac:dyDescent="0.25">
      <c r="G71" s="1274" t="s">
        <v>4250</v>
      </c>
      <c r="H71" s="1258">
        <v>20</v>
      </c>
      <c r="I71" s="1276">
        <v>1</v>
      </c>
      <c r="J71" s="1258">
        <v>5.026990553306343E-2</v>
      </c>
      <c r="L71"/>
      <c r="M71"/>
      <c r="N71"/>
    </row>
    <row r="72" spans="7:15" ht="13.8" x14ac:dyDescent="0.25">
      <c r="G72" s="1274" t="s">
        <v>4228</v>
      </c>
      <c r="H72" s="1258">
        <v>23</v>
      </c>
      <c r="I72" s="1276">
        <v>1</v>
      </c>
      <c r="J72" s="1258">
        <v>4.3404340434043405E-2</v>
      </c>
      <c r="L72"/>
      <c r="M72"/>
      <c r="N72"/>
    </row>
    <row r="73" spans="7:15" ht="13.8" x14ac:dyDescent="0.25">
      <c r="G73" s="1274" t="s">
        <v>4251</v>
      </c>
      <c r="H73" s="1258">
        <v>26</v>
      </c>
      <c r="I73" s="1276">
        <v>1</v>
      </c>
      <c r="J73" s="1258">
        <v>3.8200000000000005E-2</v>
      </c>
      <c r="L73"/>
      <c r="M73"/>
      <c r="N73"/>
    </row>
    <row r="74" spans="7:15" ht="13.8" x14ac:dyDescent="0.25">
      <c r="G74" s="1274" t="s">
        <v>4291</v>
      </c>
      <c r="H74" s="1258">
        <v>25</v>
      </c>
      <c r="I74" s="1276">
        <v>1</v>
      </c>
      <c r="J74" s="1258">
        <v>3.9783296130952384E-2</v>
      </c>
      <c r="L74"/>
      <c r="M74"/>
      <c r="N74"/>
    </row>
    <row r="75" spans="7:15" ht="13.8" x14ac:dyDescent="0.25">
      <c r="G75" s="1274" t="s">
        <v>4275</v>
      </c>
      <c r="H75" s="1258">
        <v>25</v>
      </c>
      <c r="I75" s="1276">
        <v>1</v>
      </c>
      <c r="J75" s="1258">
        <v>3.9798460144927536E-2</v>
      </c>
      <c r="L75"/>
      <c r="M75"/>
      <c r="N75"/>
    </row>
    <row r="76" spans="7:15" ht="13.8" x14ac:dyDescent="0.25">
      <c r="G76" s="1274" t="s">
        <v>4274</v>
      </c>
      <c r="H76" s="1258">
        <v>24</v>
      </c>
      <c r="I76" s="1276">
        <v>1</v>
      </c>
      <c r="J76" s="1258">
        <v>4.1521524104416632E-2</v>
      </c>
      <c r="L76"/>
      <c r="M76"/>
      <c r="N76"/>
    </row>
    <row r="77" spans="7:15" ht="13.8" x14ac:dyDescent="0.25">
      <c r="G77" s="1274" t="s">
        <v>4276</v>
      </c>
      <c r="H77" s="1258">
        <v>19</v>
      </c>
      <c r="I77" s="1276">
        <v>1</v>
      </c>
      <c r="J77" s="1258">
        <v>5.3060298605955618E-2</v>
      </c>
      <c r="L77"/>
      <c r="M77"/>
      <c r="N77"/>
    </row>
    <row r="78" spans="7:15" ht="13.8" x14ac:dyDescent="0.25">
      <c r="G78" s="1274" t="s">
        <v>267</v>
      </c>
      <c r="H78" s="1258">
        <v>19.952822475655395</v>
      </c>
      <c r="I78" s="1276">
        <v>0.89610389610389607</v>
      </c>
      <c r="J78" s="1258">
        <v>0.39444313635187667</v>
      </c>
      <c r="L78"/>
      <c r="M78"/>
      <c r="N78"/>
    </row>
    <row r="79" spans="7:15" ht="13.8" x14ac:dyDescent="0.25">
      <c r="G79"/>
      <c r="H79"/>
      <c r="I79"/>
      <c r="J79"/>
      <c r="L79"/>
      <c r="M79"/>
      <c r="N79"/>
    </row>
    <row r="80" spans="7:15" ht="13.8" x14ac:dyDescent="0.25">
      <c r="G80"/>
      <c r="H80"/>
      <c r="I80"/>
      <c r="J80"/>
      <c r="L80"/>
      <c r="M80"/>
      <c r="N80"/>
    </row>
    <row r="81" spans="12:14" ht="13.8" x14ac:dyDescent="0.25">
      <c r="L81"/>
      <c r="M81"/>
      <c r="N81"/>
    </row>
    <row r="82" spans="12:14" ht="13.8" x14ac:dyDescent="0.25">
      <c r="L82"/>
      <c r="M82"/>
      <c r="N82"/>
    </row>
    <row r="83" spans="12:14" ht="13.8" x14ac:dyDescent="0.25">
      <c r="L83"/>
      <c r="M83"/>
      <c r="N83"/>
    </row>
    <row r="84" spans="12:14" ht="13.8" x14ac:dyDescent="0.25">
      <c r="L84"/>
      <c r="M84"/>
      <c r="N84"/>
    </row>
    <row r="85" spans="12:14" ht="13.8" x14ac:dyDescent="0.25">
      <c r="L85"/>
      <c r="M85"/>
      <c r="N85"/>
    </row>
    <row r="86" spans="12:14" ht="13.8" x14ac:dyDescent="0.25">
      <c r="L86"/>
      <c r="M86"/>
      <c r="N86"/>
    </row>
    <row r="87" spans="12:14" ht="13.8" x14ac:dyDescent="0.25">
      <c r="L87"/>
      <c r="M87"/>
      <c r="N87"/>
    </row>
    <row r="88" spans="12:14" ht="13.8" x14ac:dyDescent="0.25">
      <c r="L88"/>
      <c r="M88"/>
      <c r="N88"/>
    </row>
    <row r="89" spans="12:14" ht="13.8" x14ac:dyDescent="0.25">
      <c r="L89"/>
      <c r="M89"/>
      <c r="N89"/>
    </row>
    <row r="90" spans="12:14" ht="13.8" x14ac:dyDescent="0.25">
      <c r="L90"/>
      <c r="M90"/>
      <c r="N90"/>
    </row>
    <row r="91" spans="12:14" ht="13.8" x14ac:dyDescent="0.25">
      <c r="L91"/>
      <c r="M91"/>
      <c r="N91"/>
    </row>
    <row r="92" spans="12:14" ht="13.8" x14ac:dyDescent="0.25">
      <c r="L92"/>
      <c r="M92"/>
      <c r="N92"/>
    </row>
    <row r="93" spans="12:14" ht="13.8" x14ac:dyDescent="0.25">
      <c r="L93"/>
      <c r="M93"/>
      <c r="N93"/>
    </row>
    <row r="94" spans="12:14" ht="13.8" x14ac:dyDescent="0.25">
      <c r="L94"/>
      <c r="M94"/>
      <c r="N94"/>
    </row>
    <row r="95" spans="12:14" ht="13.8" x14ac:dyDescent="0.25">
      <c r="L95"/>
      <c r="M95"/>
      <c r="N95"/>
    </row>
    <row r="96" spans="12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 x14ac:dyDescent="0.25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 x14ac:dyDescent="0.25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 x14ac:dyDescent="0.25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 x14ac:dyDescent="0.25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 x14ac:dyDescent="0.25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 x14ac:dyDescent="0.25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 x14ac:dyDescent="0.25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 x14ac:dyDescent="0.25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 x14ac:dyDescent="0.25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 x14ac:dyDescent="0.25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 x14ac:dyDescent="0.25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 x14ac:dyDescent="0.25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 x14ac:dyDescent="0.25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 x14ac:dyDescent="0.25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 x14ac:dyDescent="0.25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 x14ac:dyDescent="0.25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 x14ac:dyDescent="0.25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 x14ac:dyDescent="0.25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 x14ac:dyDescent="0.25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 x14ac:dyDescent="0.25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 x14ac:dyDescent="0.25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 x14ac:dyDescent="0.25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 x14ac:dyDescent="0.25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 x14ac:dyDescent="0.25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 x14ac:dyDescent="0.25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 x14ac:dyDescent="0.25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 x14ac:dyDescent="0.25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 x14ac:dyDescent="0.25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 x14ac:dyDescent="0.25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 x14ac:dyDescent="0.25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 x14ac:dyDescent="0.25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 x14ac:dyDescent="0.25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 x14ac:dyDescent="0.25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 x14ac:dyDescent="0.25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 x14ac:dyDescent="0.25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 x14ac:dyDescent="0.25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 x14ac:dyDescent="0.25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 x14ac:dyDescent="0.25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 x14ac:dyDescent="0.25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 x14ac:dyDescent="0.25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 x14ac:dyDescent="0.25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 x14ac:dyDescent="0.25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 x14ac:dyDescent="0.25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 x14ac:dyDescent="0.25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 x14ac:dyDescent="0.25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 x14ac:dyDescent="0.25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 x14ac:dyDescent="0.25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 x14ac:dyDescent="0.25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 x14ac:dyDescent="0.25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 x14ac:dyDescent="0.25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 x14ac:dyDescent="0.25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 x14ac:dyDescent="0.25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 x14ac:dyDescent="0.25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 x14ac:dyDescent="0.25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 x14ac:dyDescent="0.25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 x14ac:dyDescent="0.25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 x14ac:dyDescent="0.25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 x14ac:dyDescent="0.25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 x14ac:dyDescent="0.25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 x14ac:dyDescent="0.25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 x14ac:dyDescent="0.25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 x14ac:dyDescent="0.25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 x14ac:dyDescent="0.25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 x14ac:dyDescent="0.25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 x14ac:dyDescent="0.25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 x14ac:dyDescent="0.25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 x14ac:dyDescent="0.25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 x14ac:dyDescent="0.25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 x14ac:dyDescent="0.25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 x14ac:dyDescent="0.25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 x14ac:dyDescent="0.25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 x14ac:dyDescent="0.25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 x14ac:dyDescent="0.25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 x14ac:dyDescent="0.25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 x14ac:dyDescent="0.25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 x14ac:dyDescent="0.25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 x14ac:dyDescent="0.25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 x14ac:dyDescent="0.25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 x14ac:dyDescent="0.25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 x14ac:dyDescent="0.25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 x14ac:dyDescent="0.25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 x14ac:dyDescent="0.25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 x14ac:dyDescent="0.25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 x14ac:dyDescent="0.25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 x14ac:dyDescent="0.25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 x14ac:dyDescent="0.25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 x14ac:dyDescent="0.25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 x14ac:dyDescent="0.25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 x14ac:dyDescent="0.25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 x14ac:dyDescent="0.25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 x14ac:dyDescent="0.25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 x14ac:dyDescent="0.25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 x14ac:dyDescent="0.25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 x14ac:dyDescent="0.25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 x14ac:dyDescent="0.25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 x14ac:dyDescent="0.25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 x14ac:dyDescent="0.25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 x14ac:dyDescent="0.25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 x14ac:dyDescent="0.25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 x14ac:dyDescent="0.25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 x14ac:dyDescent="0.25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 x14ac:dyDescent="0.25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 x14ac:dyDescent="0.25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 x14ac:dyDescent="0.25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 x14ac:dyDescent="0.25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 x14ac:dyDescent="0.25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 x14ac:dyDescent="0.25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 x14ac:dyDescent="0.25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 x14ac:dyDescent="0.25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 x14ac:dyDescent="0.25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 x14ac:dyDescent="0.25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 x14ac:dyDescent="0.25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 x14ac:dyDescent="0.25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 x14ac:dyDescent="0.25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 x14ac:dyDescent="0.25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 x14ac:dyDescent="0.25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 x14ac:dyDescent="0.25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 x14ac:dyDescent="0.25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 x14ac:dyDescent="0.25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 x14ac:dyDescent="0.25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 x14ac:dyDescent="0.25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 x14ac:dyDescent="0.25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 x14ac:dyDescent="0.25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 x14ac:dyDescent="0.25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 x14ac:dyDescent="0.25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 x14ac:dyDescent="0.25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 x14ac:dyDescent="0.25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 x14ac:dyDescent="0.25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 x14ac:dyDescent="0.25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 x14ac:dyDescent="0.25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 x14ac:dyDescent="0.25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 x14ac:dyDescent="0.25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 x14ac:dyDescent="0.25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 x14ac:dyDescent="0.25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 x14ac:dyDescent="0.25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 x14ac:dyDescent="0.25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 x14ac:dyDescent="0.25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 x14ac:dyDescent="0.25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 x14ac:dyDescent="0.25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 x14ac:dyDescent="0.25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 x14ac:dyDescent="0.25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 x14ac:dyDescent="0.25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 x14ac:dyDescent="0.25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 x14ac:dyDescent="0.25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 x14ac:dyDescent="0.25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 x14ac:dyDescent="0.25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 x14ac:dyDescent="0.25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 x14ac:dyDescent="0.25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 x14ac:dyDescent="0.25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 x14ac:dyDescent="0.25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 x14ac:dyDescent="0.25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 x14ac:dyDescent="0.25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 x14ac:dyDescent="0.25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 x14ac:dyDescent="0.25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 x14ac:dyDescent="0.25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 x14ac:dyDescent="0.25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 x14ac:dyDescent="0.25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 x14ac:dyDescent="0.25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 x14ac:dyDescent="0.25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 x14ac:dyDescent="0.25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 x14ac:dyDescent="0.25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 x14ac:dyDescent="0.25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 x14ac:dyDescent="0.25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 x14ac:dyDescent="0.25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 x14ac:dyDescent="0.25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 x14ac:dyDescent="0.25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 x14ac:dyDescent="0.25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 x14ac:dyDescent="0.25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 x14ac:dyDescent="0.25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 x14ac:dyDescent="0.25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 x14ac:dyDescent="0.25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 x14ac:dyDescent="0.25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 x14ac:dyDescent="0.25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 x14ac:dyDescent="0.25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 x14ac:dyDescent="0.25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 x14ac:dyDescent="0.25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 x14ac:dyDescent="0.25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 x14ac:dyDescent="0.25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 x14ac:dyDescent="0.25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 x14ac:dyDescent="0.25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 x14ac:dyDescent="0.25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 x14ac:dyDescent="0.25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 x14ac:dyDescent="0.25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 x14ac:dyDescent="0.25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 x14ac:dyDescent="0.25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 x14ac:dyDescent="0.25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 x14ac:dyDescent="0.25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 x14ac:dyDescent="0.25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 x14ac:dyDescent="0.25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 x14ac:dyDescent="0.25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 x14ac:dyDescent="0.25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 x14ac:dyDescent="0.25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 x14ac:dyDescent="0.25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 x14ac:dyDescent="0.25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 x14ac:dyDescent="0.25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 x14ac:dyDescent="0.25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 x14ac:dyDescent="0.25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 x14ac:dyDescent="0.25">
      <c r="B2" s="1262" t="s">
        <v>266</v>
      </c>
      <c r="C2" s="1263" t="s">
        <v>386</v>
      </c>
      <c r="E2" s="1262" t="s">
        <v>266</v>
      </c>
      <c r="F2" s="1263" t="s">
        <v>386</v>
      </c>
      <c r="G2" s="713"/>
      <c r="H2" s="1262" t="s">
        <v>266</v>
      </c>
      <c r="I2" s="1263" t="s">
        <v>386</v>
      </c>
      <c r="J2" s="713"/>
      <c r="K2" s="1262" t="s">
        <v>266</v>
      </c>
      <c r="L2" s="1263" t="s">
        <v>386</v>
      </c>
      <c r="M2" s="713"/>
      <c r="N2" s="1262" t="s">
        <v>266</v>
      </c>
      <c r="O2" s="1263" t="s">
        <v>386</v>
      </c>
      <c r="P2" s="713"/>
      <c r="Q2" s="1262" t="s">
        <v>465</v>
      </c>
      <c r="R2" s="1263" t="s">
        <v>464</v>
      </c>
      <c r="S2" s="1263" t="s">
        <v>156</v>
      </c>
      <c r="T2" s="1263" t="s">
        <v>255</v>
      </c>
      <c r="U2" s="713"/>
      <c r="V2" s="1262" t="s">
        <v>266</v>
      </c>
      <c r="W2" s="1263" t="s">
        <v>386</v>
      </c>
    </row>
    <row r="3" spans="2:23" ht="13.2" x14ac:dyDescent="0.25">
      <c r="B3" s="1264" t="s">
        <v>3271</v>
      </c>
      <c r="C3" s="1265">
        <v>542.94060000000002</v>
      </c>
      <c r="E3" s="1267">
        <v>46204</v>
      </c>
      <c r="F3" s="1265">
        <v>8.9599999999999973</v>
      </c>
      <c r="G3" s="713"/>
      <c r="H3" s="1264" t="s">
        <v>3662</v>
      </c>
      <c r="I3" s="1265">
        <v>540.82715000000121</v>
      </c>
      <c r="J3" s="713"/>
      <c r="K3" s="1264" t="s">
        <v>3662</v>
      </c>
      <c r="L3" s="1265">
        <v>540.82715000000121</v>
      </c>
      <c r="M3" s="713"/>
      <c r="N3" s="1264" t="s">
        <v>3662</v>
      </c>
      <c r="O3" s="1265">
        <v>540.82715000000121</v>
      </c>
      <c r="P3" s="713"/>
      <c r="Q3" s="1264" t="s">
        <v>74</v>
      </c>
      <c r="R3" s="1265">
        <v>401.42245000000008</v>
      </c>
      <c r="S3" s="1268">
        <v>1</v>
      </c>
      <c r="T3" s="1265">
        <v>17.033333333333335</v>
      </c>
      <c r="U3" s="713"/>
      <c r="V3" s="1264" t="s">
        <v>627</v>
      </c>
      <c r="W3" s="1265">
        <v>966.17275000000018</v>
      </c>
    </row>
    <row r="4" spans="2:23" ht="13.2" x14ac:dyDescent="0.25">
      <c r="B4" s="1264" t="s">
        <v>3334</v>
      </c>
      <c r="C4" s="1265">
        <v>540.80250000000012</v>
      </c>
      <c r="E4" s="1267">
        <v>46205</v>
      </c>
      <c r="F4" s="1265">
        <v>151.97</v>
      </c>
      <c r="G4" s="713"/>
      <c r="H4" s="1264" t="s">
        <v>267</v>
      </c>
      <c r="I4" s="1265">
        <v>540.82715000000121</v>
      </c>
      <c r="J4" s="713"/>
      <c r="K4" s="1264" t="s">
        <v>267</v>
      </c>
      <c r="L4" s="1265">
        <v>540.82715000000121</v>
      </c>
      <c r="M4" s="713"/>
      <c r="N4" s="1266" t="s">
        <v>3791</v>
      </c>
      <c r="O4" s="1265">
        <v>-445.83000000000004</v>
      </c>
      <c r="P4" s="713"/>
      <c r="Q4" s="1266" t="s">
        <v>693</v>
      </c>
      <c r="R4" s="1265">
        <v>302.65244999999999</v>
      </c>
      <c r="S4" s="1268">
        <v>1</v>
      </c>
      <c r="T4" s="1265">
        <v>14.8</v>
      </c>
      <c r="U4" s="713"/>
      <c r="V4" s="1264" t="s">
        <v>3254</v>
      </c>
      <c r="W4" s="1265">
        <v>489.20999999999941</v>
      </c>
    </row>
    <row r="5" spans="2:23" ht="13.8" x14ac:dyDescent="0.25">
      <c r="B5" s="1264" t="s">
        <v>74</v>
      </c>
      <c r="C5" s="1265">
        <v>401.42245000000008</v>
      </c>
      <c r="E5" s="1267">
        <v>46206</v>
      </c>
      <c r="F5" s="1265">
        <v>359.24</v>
      </c>
      <c r="G5" s="713"/>
      <c r="H5"/>
      <c r="I5"/>
      <c r="J5" s="713"/>
      <c r="K5"/>
      <c r="L5"/>
      <c r="M5" s="713"/>
      <c r="N5" s="1266" t="s">
        <v>75</v>
      </c>
      <c r="O5" s="1265">
        <v>-76.100000000000009</v>
      </c>
      <c r="P5" s="713"/>
      <c r="Q5" s="1266" t="s">
        <v>627</v>
      </c>
      <c r="R5" s="1265">
        <v>17.36</v>
      </c>
      <c r="S5" s="1268">
        <v>1</v>
      </c>
      <c r="T5" s="1265">
        <v>23</v>
      </c>
      <c r="U5" s="713"/>
      <c r="V5" s="1264" t="s">
        <v>694</v>
      </c>
      <c r="W5" s="1265">
        <v>344.90035</v>
      </c>
    </row>
    <row r="6" spans="2:23" ht="13.8" x14ac:dyDescent="0.25">
      <c r="B6" s="1264" t="s">
        <v>3330</v>
      </c>
      <c r="C6" s="1265">
        <v>358.90999999999985</v>
      </c>
      <c r="E6" s="1267">
        <v>46207</v>
      </c>
      <c r="F6" s="1265">
        <v>811.24</v>
      </c>
      <c r="G6" s="713"/>
      <c r="H6"/>
      <c r="I6"/>
      <c r="J6" s="713"/>
      <c r="K6"/>
      <c r="L6"/>
      <c r="M6" s="713"/>
      <c r="N6" s="1266" t="s">
        <v>13</v>
      </c>
      <c r="O6" s="1265">
        <v>82.90000000000002</v>
      </c>
      <c r="P6" s="713"/>
      <c r="Q6" s="1266" t="s">
        <v>694</v>
      </c>
      <c r="R6" s="1265">
        <v>81.41</v>
      </c>
      <c r="S6" s="1268">
        <v>1</v>
      </c>
      <c r="T6" s="1265">
        <v>21.125</v>
      </c>
      <c r="U6" s="713"/>
      <c r="V6" s="1264" t="s">
        <v>693</v>
      </c>
      <c r="W6" s="1265">
        <v>302.65244999999999</v>
      </c>
    </row>
    <row r="7" spans="2:23" ht="13.8" x14ac:dyDescent="0.25">
      <c r="B7" s="1264" t="s">
        <v>3868</v>
      </c>
      <c r="C7" s="1265">
        <v>133.67000000000002</v>
      </c>
      <c r="E7" s="1267">
        <v>46208</v>
      </c>
      <c r="F7" s="1265">
        <v>447.78620000000001</v>
      </c>
      <c r="G7" s="713"/>
      <c r="H7"/>
      <c r="I7"/>
      <c r="J7" s="713"/>
      <c r="K7"/>
      <c r="L7"/>
      <c r="M7" s="713"/>
      <c r="N7" s="1266" t="s">
        <v>693</v>
      </c>
      <c r="O7" s="1265">
        <v>302.65244999999999</v>
      </c>
      <c r="P7" s="713"/>
      <c r="Q7" s="1264" t="s">
        <v>179</v>
      </c>
      <c r="R7" s="1265">
        <v>-472.1</v>
      </c>
      <c r="S7" s="1268">
        <v>0.77272727272727271</v>
      </c>
      <c r="T7" s="1265">
        <v>12.770933697583372</v>
      </c>
      <c r="U7" s="713"/>
      <c r="V7" s="1264" t="s">
        <v>3567</v>
      </c>
      <c r="W7" s="1265">
        <v>266.67</v>
      </c>
    </row>
    <row r="8" spans="2:23" ht="13.8" x14ac:dyDescent="0.25">
      <c r="B8" s="1264" t="s">
        <v>3333</v>
      </c>
      <c r="C8" s="1265">
        <v>76.600000000000009</v>
      </c>
      <c r="E8" s="1267">
        <v>46209</v>
      </c>
      <c r="F8" s="1265">
        <v>530.38620000000003</v>
      </c>
      <c r="G8" s="713"/>
      <c r="H8"/>
      <c r="I8"/>
      <c r="J8" s="713"/>
      <c r="K8"/>
      <c r="L8"/>
      <c r="M8" s="713"/>
      <c r="N8" s="1266" t="s">
        <v>627</v>
      </c>
      <c r="O8" s="1265">
        <v>966.17275000000018</v>
      </c>
      <c r="P8" s="713"/>
      <c r="Q8" s="1266" t="s">
        <v>391</v>
      </c>
      <c r="R8" s="1265">
        <v>36.08</v>
      </c>
      <c r="S8" s="1268">
        <v>1</v>
      </c>
      <c r="T8" s="1265">
        <v>10</v>
      </c>
      <c r="U8" s="713"/>
      <c r="V8" s="1264" t="s">
        <v>1759</v>
      </c>
      <c r="W8" s="1265">
        <v>88.024000000000015</v>
      </c>
    </row>
    <row r="9" spans="2:23" ht="13.8" x14ac:dyDescent="0.25">
      <c r="B9" s="1264" t="s">
        <v>314</v>
      </c>
      <c r="C9" s="1265">
        <v>59.400000000000006</v>
      </c>
      <c r="E9" s="1267">
        <v>46210</v>
      </c>
      <c r="F9" s="1265">
        <v>581.73620000000005</v>
      </c>
      <c r="G9" s="713"/>
      <c r="H9"/>
      <c r="I9"/>
      <c r="J9" s="713"/>
      <c r="K9"/>
      <c r="L9"/>
      <c r="M9" s="713"/>
      <c r="N9" s="1266" t="s">
        <v>3388</v>
      </c>
      <c r="O9" s="1265">
        <v>-6.2999999999999829</v>
      </c>
      <c r="P9" s="713"/>
      <c r="Q9" s="1266" t="s">
        <v>3792</v>
      </c>
      <c r="R9" s="1265">
        <v>28.3</v>
      </c>
      <c r="S9" s="1268">
        <v>1</v>
      </c>
      <c r="T9" s="1265">
        <v>14.5</v>
      </c>
      <c r="U9" s="713"/>
      <c r="V9" s="1264" t="s">
        <v>13</v>
      </c>
      <c r="W9" s="1265">
        <v>82.90000000000002</v>
      </c>
    </row>
    <row r="10" spans="2:23" ht="13.8" x14ac:dyDescent="0.25">
      <c r="B10" s="1264" t="s">
        <v>3661</v>
      </c>
      <c r="C10" s="1265">
        <v>6.3999999999999844</v>
      </c>
      <c r="E10" s="1267">
        <v>46211</v>
      </c>
      <c r="F10" s="1265">
        <v>427.96620000000007</v>
      </c>
      <c r="G10" s="713"/>
      <c r="H10"/>
      <c r="I10"/>
      <c r="J10" s="713"/>
      <c r="K10"/>
      <c r="L10"/>
      <c r="M10" s="713"/>
      <c r="N10" s="1266" t="s">
        <v>694</v>
      </c>
      <c r="O10" s="1265">
        <v>344.90035</v>
      </c>
      <c r="P10" s="713"/>
      <c r="Q10" s="1266" t="s">
        <v>3393</v>
      </c>
      <c r="R10" s="1265">
        <v>-443.78999999999996</v>
      </c>
      <c r="S10" s="1268">
        <v>0.66666666666666663</v>
      </c>
      <c r="T10" s="1265">
        <v>15.35</v>
      </c>
      <c r="U10" s="713"/>
      <c r="V10" s="1264" t="s">
        <v>349</v>
      </c>
      <c r="W10" s="1265">
        <v>59.400000000000006</v>
      </c>
    </row>
    <row r="11" spans="2:23" ht="13.8" x14ac:dyDescent="0.25">
      <c r="B11" s="1264" t="s">
        <v>3631</v>
      </c>
      <c r="C11" s="1265">
        <v>3.5600000000000014</v>
      </c>
      <c r="E11" s="1267">
        <v>46212</v>
      </c>
      <c r="F11" s="1265">
        <v>536.34620000000007</v>
      </c>
      <c r="G11" s="713"/>
      <c r="H11"/>
      <c r="I11"/>
      <c r="J11" s="713"/>
      <c r="K11"/>
      <c r="L11"/>
      <c r="M11" s="713"/>
      <c r="N11" s="1266" t="s">
        <v>3254</v>
      </c>
      <c r="O11" s="1265">
        <v>489.20999999999941</v>
      </c>
      <c r="P11" s="713"/>
      <c r="Q11" s="1266" t="s">
        <v>392</v>
      </c>
      <c r="R11" s="1265">
        <v>-92.69</v>
      </c>
      <c r="S11" s="1268">
        <v>0.7857142857142857</v>
      </c>
      <c r="T11" s="1265">
        <v>11.740038667631014</v>
      </c>
      <c r="U11" s="713"/>
      <c r="V11" s="1264" t="s">
        <v>3569</v>
      </c>
      <c r="W11" s="1265">
        <v>49.19</v>
      </c>
    </row>
    <row r="12" spans="2:23" ht="13.8" x14ac:dyDescent="0.25">
      <c r="B12" s="1264" t="s">
        <v>3817</v>
      </c>
      <c r="C12" s="1265">
        <v>-30.89</v>
      </c>
      <c r="E12" s="1267">
        <v>46213</v>
      </c>
      <c r="F12" s="1265">
        <v>622.38620000000003</v>
      </c>
      <c r="G12" s="713"/>
      <c r="H12"/>
      <c r="I12"/>
      <c r="J12" s="713"/>
      <c r="K12"/>
      <c r="L12"/>
      <c r="M12" s="713"/>
      <c r="N12" s="1266" t="s">
        <v>3210</v>
      </c>
      <c r="O12" s="1265">
        <v>-100</v>
      </c>
      <c r="P12" s="713"/>
      <c r="Q12" s="1264" t="s">
        <v>314</v>
      </c>
      <c r="R12" s="1265">
        <v>59.400000000000006</v>
      </c>
      <c r="S12" s="1268">
        <v>0.5714285714285714</v>
      </c>
      <c r="T12" s="1265">
        <v>1.8485714285714285</v>
      </c>
      <c r="U12" s="713"/>
      <c r="V12" s="1264" t="s">
        <v>315</v>
      </c>
      <c r="W12" s="1265">
        <v>47.75</v>
      </c>
    </row>
    <row r="13" spans="2:23" ht="13.2" x14ac:dyDescent="0.25">
      <c r="B13" s="1264" t="s">
        <v>3411</v>
      </c>
      <c r="C13" s="1265">
        <v>-51.85</v>
      </c>
      <c r="E13" s="1267">
        <v>46214</v>
      </c>
      <c r="F13" s="1265">
        <v>686.93619999999999</v>
      </c>
      <c r="G13" s="713"/>
      <c r="H13" s="713"/>
      <c r="I13" s="713"/>
      <c r="J13" s="713"/>
      <c r="K13" s="713"/>
      <c r="L13" s="713"/>
      <c r="M13" s="713"/>
      <c r="N13" s="1266" t="s">
        <v>3211</v>
      </c>
      <c r="O13" s="1265">
        <v>-67.789999999999992</v>
      </c>
      <c r="P13" s="713"/>
      <c r="Q13" s="1266" t="s">
        <v>349</v>
      </c>
      <c r="R13" s="1265">
        <v>59.400000000000006</v>
      </c>
      <c r="S13" s="1268">
        <v>0.5714285714285714</v>
      </c>
      <c r="T13" s="1265">
        <v>1.8485714285714285</v>
      </c>
      <c r="U13" s="713"/>
      <c r="V13" s="1264" t="s">
        <v>1781</v>
      </c>
      <c r="W13" s="1265">
        <v>47.75</v>
      </c>
    </row>
    <row r="14" spans="2:23" ht="13.2" x14ac:dyDescent="0.25">
      <c r="B14" s="1264" t="s">
        <v>1666</v>
      </c>
      <c r="C14" s="1265">
        <v>-113.37839999999994</v>
      </c>
      <c r="E14" s="1267">
        <v>46215</v>
      </c>
      <c r="F14" s="1265">
        <v>1018.5762</v>
      </c>
      <c r="G14" s="713"/>
      <c r="H14" s="713"/>
      <c r="I14" s="713"/>
      <c r="J14" s="713"/>
      <c r="K14" s="713"/>
      <c r="L14" s="713"/>
      <c r="M14" s="713"/>
      <c r="N14" s="1266" t="s">
        <v>2301</v>
      </c>
      <c r="O14" s="1265">
        <v>43.545750000000005</v>
      </c>
      <c r="P14" s="713"/>
      <c r="Q14" s="1264" t="s">
        <v>267</v>
      </c>
      <c r="R14" s="1265">
        <v>-11.277549999999991</v>
      </c>
      <c r="S14" s="1268">
        <v>0.81818181818181823</v>
      </c>
      <c r="T14" s="1265">
        <v>12.486375939700777</v>
      </c>
      <c r="U14" s="713"/>
      <c r="V14" s="1264" t="s">
        <v>2301</v>
      </c>
      <c r="W14" s="1265">
        <v>43.545750000000005</v>
      </c>
    </row>
    <row r="15" spans="2:23" ht="13.8" x14ac:dyDescent="0.25">
      <c r="B15" s="1264" t="s">
        <v>3253</v>
      </c>
      <c r="C15" s="1265">
        <v>-132.01999999999978</v>
      </c>
      <c r="E15" s="1267">
        <v>46216</v>
      </c>
      <c r="F15" s="1265">
        <v>1074.9061999999999</v>
      </c>
      <c r="G15" s="713"/>
      <c r="H15" s="713"/>
      <c r="I15" s="713"/>
      <c r="J15" s="713"/>
      <c r="K15" s="713"/>
      <c r="L15" s="713"/>
      <c r="M15" s="713"/>
      <c r="N15" s="1266" t="s">
        <v>2564</v>
      </c>
      <c r="O15" s="1265">
        <v>2.9294500000000001</v>
      </c>
      <c r="P15" s="713"/>
      <c r="Q15"/>
      <c r="R15"/>
      <c r="S15"/>
      <c r="T15"/>
      <c r="U15" s="713"/>
      <c r="V15" s="1264" t="s">
        <v>4154</v>
      </c>
      <c r="W15" s="1265">
        <v>37.729999999999997</v>
      </c>
    </row>
    <row r="16" spans="2:23" ht="13.8" x14ac:dyDescent="0.25">
      <c r="B16" s="1264" t="s">
        <v>3209</v>
      </c>
      <c r="C16" s="1265">
        <v>-167.79</v>
      </c>
      <c r="E16" s="1267">
        <v>46217</v>
      </c>
      <c r="F16" s="1265">
        <v>1126.3162</v>
      </c>
      <c r="G16" s="713"/>
      <c r="H16" s="713"/>
      <c r="I16" s="713"/>
      <c r="J16" s="713"/>
      <c r="K16" s="713"/>
      <c r="L16" s="713"/>
      <c r="M16" s="713"/>
      <c r="N16" s="1266" t="s">
        <v>3568</v>
      </c>
      <c r="O16" s="1265">
        <v>5.46</v>
      </c>
      <c r="P16" s="713"/>
      <c r="Q16"/>
      <c r="R16"/>
      <c r="S16"/>
      <c r="T16"/>
      <c r="U16" s="713"/>
      <c r="V16" s="1264" t="s">
        <v>391</v>
      </c>
      <c r="W16" s="1265">
        <v>36.08</v>
      </c>
    </row>
    <row r="17" spans="2:23" ht="13.8" x14ac:dyDescent="0.25">
      <c r="B17" s="1264" t="s">
        <v>3581</v>
      </c>
      <c r="C17" s="1265">
        <v>-196.35</v>
      </c>
      <c r="E17" s="1267">
        <v>46218</v>
      </c>
      <c r="F17" s="1265">
        <v>1094.9861999999998</v>
      </c>
      <c r="G17" s="713"/>
      <c r="H17" s="713"/>
      <c r="I17" s="713"/>
      <c r="J17" s="713"/>
      <c r="K17" s="713"/>
      <c r="L17" s="713"/>
      <c r="M17" s="713"/>
      <c r="N17" s="1266" t="s">
        <v>1758</v>
      </c>
      <c r="O17" s="1265">
        <v>-2</v>
      </c>
      <c r="P17" s="713"/>
      <c r="Q17"/>
      <c r="R17"/>
      <c r="S17"/>
      <c r="T17"/>
      <c r="U17" s="713"/>
      <c r="V17" s="1264" t="s">
        <v>3792</v>
      </c>
      <c r="W17" s="1265">
        <v>28.3</v>
      </c>
    </row>
    <row r="18" spans="2:23" ht="13.8" x14ac:dyDescent="0.25">
      <c r="B18" s="1264" t="s">
        <v>3922</v>
      </c>
      <c r="C18" s="1265">
        <v>-208.82</v>
      </c>
      <c r="E18" s="1267">
        <v>46219</v>
      </c>
      <c r="F18" s="1265">
        <v>1216.1061999999997</v>
      </c>
      <c r="G18" s="713"/>
      <c r="H18" s="713"/>
      <c r="I18" s="713"/>
      <c r="J18" s="713"/>
      <c r="K18" s="713"/>
      <c r="L18" s="713"/>
      <c r="M18" s="713"/>
      <c r="N18" s="1266" t="s">
        <v>349</v>
      </c>
      <c r="O18" s="1265">
        <v>59.400000000000006</v>
      </c>
      <c r="P18" s="713"/>
      <c r="Q18"/>
      <c r="R18"/>
      <c r="S18"/>
      <c r="T18"/>
      <c r="U18" s="713"/>
      <c r="V18" s="1264" t="s">
        <v>3802</v>
      </c>
      <c r="W18" s="1265">
        <v>21.23</v>
      </c>
    </row>
    <row r="19" spans="2:23" ht="13.8" x14ac:dyDescent="0.25">
      <c r="B19" s="1264" t="s">
        <v>3921</v>
      </c>
      <c r="C19" s="1265">
        <v>-209.68</v>
      </c>
      <c r="E19" s="1267">
        <v>46220</v>
      </c>
      <c r="F19" s="1265">
        <v>1516.5406999999996</v>
      </c>
      <c r="G19" s="713"/>
      <c r="H19" s="713"/>
      <c r="I19" s="713"/>
      <c r="J19" s="713"/>
      <c r="K19" s="713"/>
      <c r="L19" s="713"/>
      <c r="M19" s="713"/>
      <c r="N19" s="1266" t="s">
        <v>2883</v>
      </c>
      <c r="O19" s="1265">
        <v>3.2367500000000007</v>
      </c>
      <c r="P19" s="713"/>
      <c r="Q19"/>
      <c r="R19"/>
      <c r="S19"/>
      <c r="T19"/>
      <c r="U19" s="713"/>
      <c r="V19" s="1264" t="s">
        <v>3566</v>
      </c>
      <c r="W19" s="1265">
        <v>16.360000000000042</v>
      </c>
    </row>
    <row r="20" spans="2:23" ht="13.8" x14ac:dyDescent="0.25">
      <c r="B20" s="1264" t="s">
        <v>179</v>
      </c>
      <c r="C20" s="1265">
        <v>-472.1</v>
      </c>
      <c r="E20" s="1267">
        <v>46221</v>
      </c>
      <c r="F20" s="1265">
        <v>1310.8406999999995</v>
      </c>
      <c r="H20" s="713"/>
      <c r="I20" s="713"/>
      <c r="K20" s="713"/>
      <c r="N20" s="1266" t="s">
        <v>2362</v>
      </c>
      <c r="O20" s="1265">
        <v>5.22</v>
      </c>
      <c r="Q20"/>
      <c r="R20"/>
      <c r="S20"/>
      <c r="T20"/>
      <c r="V20" s="1264" t="s">
        <v>1558</v>
      </c>
      <c r="W20" s="1265">
        <v>9.6900000000000084</v>
      </c>
    </row>
    <row r="21" spans="2:23" ht="13.8" x14ac:dyDescent="0.25">
      <c r="B21" s="1264" t="s">
        <v>267</v>
      </c>
      <c r="C21" s="1265">
        <v>540.82715000000121</v>
      </c>
      <c r="E21" s="1267">
        <v>46222</v>
      </c>
      <c r="F21" s="1265">
        <v>1592.5050999999994</v>
      </c>
      <c r="H21" s="713"/>
      <c r="I21" s="713"/>
      <c r="K21" s="713"/>
      <c r="N21" s="1266" t="s">
        <v>3830</v>
      </c>
      <c r="O21" s="1265">
        <v>-51.85</v>
      </c>
      <c r="Q21"/>
      <c r="R21"/>
      <c r="S21"/>
      <c r="T21"/>
      <c r="V21" s="1264" t="s">
        <v>3568</v>
      </c>
      <c r="W21" s="1265">
        <v>5.46</v>
      </c>
    </row>
    <row r="22" spans="2:23" ht="13.8" x14ac:dyDescent="0.25">
      <c r="B22"/>
      <c r="C22"/>
      <c r="E22" s="1267">
        <v>46223</v>
      </c>
      <c r="F22" s="1265">
        <v>1657.8187499999995</v>
      </c>
      <c r="H22" s="713"/>
      <c r="I22" s="713"/>
      <c r="K22" s="713"/>
      <c r="N22" s="1266" t="s">
        <v>391</v>
      </c>
      <c r="O22" s="1265">
        <v>36.08</v>
      </c>
      <c r="Q22"/>
      <c r="R22"/>
      <c r="S22"/>
      <c r="T22"/>
      <c r="V22" s="1264" t="s">
        <v>2362</v>
      </c>
      <c r="W22" s="1265">
        <v>5.22</v>
      </c>
    </row>
    <row r="23" spans="2:23" ht="13.8" x14ac:dyDescent="0.25">
      <c r="B23"/>
      <c r="C23"/>
      <c r="E23" s="1267">
        <v>46224</v>
      </c>
      <c r="F23" s="1265">
        <v>1596.9544999999994</v>
      </c>
      <c r="H23" s="713"/>
      <c r="I23" s="713"/>
      <c r="K23" s="713"/>
      <c r="N23" s="1266" t="s">
        <v>1665</v>
      </c>
      <c r="O23" s="1265">
        <v>-10</v>
      </c>
      <c r="Q23"/>
      <c r="R23"/>
      <c r="S23"/>
      <c r="T23"/>
      <c r="V23" s="1264" t="s">
        <v>2883</v>
      </c>
      <c r="W23" s="1265">
        <v>3.2367500000000007</v>
      </c>
    </row>
    <row r="24" spans="2:23" ht="13.8" x14ac:dyDescent="0.25">
      <c r="B24"/>
      <c r="C24"/>
      <c r="E24" s="1267">
        <v>46225</v>
      </c>
      <c r="F24" s="1265">
        <v>1725.3244999999993</v>
      </c>
      <c r="H24" s="713"/>
      <c r="I24" s="713"/>
      <c r="K24" s="713"/>
      <c r="N24" s="1266" t="s">
        <v>2363</v>
      </c>
      <c r="O24" s="1265">
        <v>-4</v>
      </c>
      <c r="Q24"/>
      <c r="R24"/>
      <c r="S24"/>
      <c r="T24"/>
      <c r="V24" s="1264" t="s">
        <v>2564</v>
      </c>
      <c r="W24" s="1265">
        <v>2.9294500000000001</v>
      </c>
    </row>
    <row r="25" spans="2:23" ht="13.8" x14ac:dyDescent="0.25">
      <c r="B25"/>
      <c r="C25"/>
      <c r="E25" s="1267">
        <v>46226</v>
      </c>
      <c r="F25" s="1265">
        <v>1257.8044999999993</v>
      </c>
      <c r="H25" s="713"/>
      <c r="I25" s="713"/>
      <c r="K25" s="713"/>
      <c r="N25" s="1266" t="s">
        <v>1558</v>
      </c>
      <c r="O25" s="1265">
        <v>9.6900000000000084</v>
      </c>
      <c r="Q25"/>
      <c r="R25"/>
      <c r="S25"/>
      <c r="T25"/>
      <c r="V25" s="1264" t="s">
        <v>1718</v>
      </c>
      <c r="W25" s="1265">
        <v>2.7504</v>
      </c>
    </row>
    <row r="26" spans="2:23" ht="13.8" x14ac:dyDescent="0.25">
      <c r="B26"/>
      <c r="C26"/>
      <c r="E26" s="1267">
        <v>46227</v>
      </c>
      <c r="F26" s="1265">
        <v>1410.6325499999994</v>
      </c>
      <c r="H26" s="713"/>
      <c r="I26" s="713"/>
      <c r="K26" s="713"/>
      <c r="N26" s="1266" t="s">
        <v>2951</v>
      </c>
      <c r="O26" s="1265">
        <v>-44.69</v>
      </c>
      <c r="Q26"/>
      <c r="R26"/>
      <c r="S26"/>
      <c r="T26"/>
      <c r="V26" s="1264" t="s">
        <v>3333</v>
      </c>
      <c r="W26" s="1265">
        <v>2.0699999999999998</v>
      </c>
    </row>
    <row r="27" spans="2:23" ht="13.8" x14ac:dyDescent="0.25">
      <c r="B27"/>
      <c r="C27"/>
      <c r="E27" s="1267">
        <v>46228</v>
      </c>
      <c r="F27" s="1265">
        <v>1086.1525499999993</v>
      </c>
      <c r="H27" s="713"/>
      <c r="I27" s="713"/>
      <c r="K27" s="713"/>
      <c r="N27" s="1266" t="s">
        <v>2950</v>
      </c>
      <c r="O27" s="1265">
        <v>-19.214749999999995</v>
      </c>
      <c r="Q27"/>
      <c r="R27"/>
      <c r="S27"/>
      <c r="T27"/>
      <c r="V27" s="1264" t="s">
        <v>2331</v>
      </c>
      <c r="W27" s="1265">
        <v>2.0099999999999998</v>
      </c>
    </row>
    <row r="28" spans="2:23" ht="13.8" x14ac:dyDescent="0.25">
      <c r="B28"/>
      <c r="C28"/>
      <c r="E28" s="1267">
        <v>46229</v>
      </c>
      <c r="F28" s="1265">
        <v>682.97714999999926</v>
      </c>
      <c r="H28" s="713"/>
      <c r="I28" s="713"/>
      <c r="N28" s="1266" t="s">
        <v>2952</v>
      </c>
      <c r="O28" s="1265">
        <v>0.71</v>
      </c>
      <c r="Q28"/>
      <c r="R28"/>
      <c r="S28"/>
      <c r="T28"/>
      <c r="V28" s="1264" t="s">
        <v>2952</v>
      </c>
      <c r="W28" s="1265">
        <v>0.71</v>
      </c>
    </row>
    <row r="29" spans="2:23" ht="13.8" x14ac:dyDescent="0.25">
      <c r="B29"/>
      <c r="C29"/>
      <c r="E29" s="1267">
        <v>46230</v>
      </c>
      <c r="F29" s="1265">
        <v>680.02714999999921</v>
      </c>
      <c r="H29" s="713"/>
      <c r="I29" s="713"/>
      <c r="N29" s="1266" t="s">
        <v>3792</v>
      </c>
      <c r="O29" s="1265">
        <v>28.3</v>
      </c>
      <c r="Q29" s="713"/>
      <c r="R29" s="713"/>
      <c r="S29" s="713"/>
      <c r="T29" s="713"/>
      <c r="V29" s="1264" t="s">
        <v>1795</v>
      </c>
      <c r="W29" s="1265">
        <v>-2</v>
      </c>
    </row>
    <row r="30" spans="2:23" ht="13.8" x14ac:dyDescent="0.25">
      <c r="B30"/>
      <c r="C30"/>
      <c r="E30" s="1267">
        <v>46231</v>
      </c>
      <c r="F30" s="1265">
        <v>734.21714999999926</v>
      </c>
      <c r="H30" s="713"/>
      <c r="I30" s="713"/>
      <c r="N30" s="1266" t="s">
        <v>1715</v>
      </c>
      <c r="O30" s="1265">
        <v>-128.77000000000001</v>
      </c>
      <c r="Q30" s="713"/>
      <c r="R30" s="713"/>
      <c r="S30" s="713"/>
      <c r="T30" s="713"/>
      <c r="V30" s="1264" t="s">
        <v>1758</v>
      </c>
      <c r="W30" s="1265">
        <v>-2</v>
      </c>
    </row>
    <row r="31" spans="2:23" ht="13.8" x14ac:dyDescent="0.25">
      <c r="B31"/>
      <c r="C31"/>
      <c r="E31" s="1267">
        <v>46232</v>
      </c>
      <c r="F31" s="1265">
        <v>684.4271499999993</v>
      </c>
      <c r="H31" s="713"/>
      <c r="I31" s="713"/>
      <c r="N31" s="1266" t="s">
        <v>1555</v>
      </c>
      <c r="O31" s="1265">
        <v>-621.2299999999999</v>
      </c>
      <c r="V31" s="1264" t="s">
        <v>2363</v>
      </c>
      <c r="W31" s="1265">
        <v>-4</v>
      </c>
    </row>
    <row r="32" spans="2:23" ht="13.8" x14ac:dyDescent="0.25">
      <c r="B32"/>
      <c r="C32"/>
      <c r="E32" s="1267">
        <v>46233</v>
      </c>
      <c r="F32" s="1265">
        <v>711.59714999999926</v>
      </c>
      <c r="H32" s="713"/>
      <c r="I32" s="713"/>
      <c r="N32" s="1266" t="s">
        <v>1718</v>
      </c>
      <c r="O32" s="1265">
        <v>2.7504</v>
      </c>
      <c r="V32" s="1264" t="s">
        <v>3388</v>
      </c>
      <c r="W32" s="1265">
        <v>-6.2999999999999829</v>
      </c>
    </row>
    <row r="33" spans="5:23" ht="13.2" x14ac:dyDescent="0.25">
      <c r="E33" s="1267">
        <v>46234</v>
      </c>
      <c r="F33" s="1265">
        <v>540.82714999999916</v>
      </c>
      <c r="H33" s="713"/>
      <c r="I33" s="713"/>
      <c r="N33" s="1266" t="s">
        <v>3393</v>
      </c>
      <c r="O33" s="1265">
        <v>-435.7</v>
      </c>
      <c r="V33" s="1264" t="s">
        <v>1665</v>
      </c>
      <c r="W33" s="1265">
        <v>-10</v>
      </c>
    </row>
    <row r="34" spans="5:23" ht="13.2" x14ac:dyDescent="0.25">
      <c r="E34" s="1264" t="s">
        <v>267</v>
      </c>
      <c r="F34" s="1265"/>
      <c r="H34" s="713"/>
      <c r="I34" s="713"/>
      <c r="N34" s="1266" t="s">
        <v>1781</v>
      </c>
      <c r="O34" s="1265">
        <v>47.75</v>
      </c>
      <c r="V34" s="1264" t="s">
        <v>2950</v>
      </c>
      <c r="W34" s="1265">
        <v>-19.214749999999995</v>
      </c>
    </row>
    <row r="35" spans="5:23" ht="13.8" x14ac:dyDescent="0.25">
      <c r="E35"/>
      <c r="F35"/>
      <c r="H35" s="713"/>
      <c r="I35" s="713"/>
      <c r="N35" s="1266" t="s">
        <v>411</v>
      </c>
      <c r="O35" s="1265">
        <v>-215.75</v>
      </c>
      <c r="V35" s="1264" t="s">
        <v>4159</v>
      </c>
      <c r="W35" s="1265">
        <v>-32.620000000000005</v>
      </c>
    </row>
    <row r="36" spans="5:23" ht="13.8" x14ac:dyDescent="0.25">
      <c r="E36"/>
      <c r="F36"/>
      <c r="N36" s="1266" t="s">
        <v>315</v>
      </c>
      <c r="O36" s="1265">
        <v>47.75</v>
      </c>
      <c r="V36" s="1264" t="s">
        <v>2951</v>
      </c>
      <c r="W36" s="1265">
        <v>-44.69</v>
      </c>
    </row>
    <row r="37" spans="5:23" ht="13.8" x14ac:dyDescent="0.25">
      <c r="E37"/>
      <c r="F37"/>
      <c r="N37" s="1266" t="s">
        <v>1795</v>
      </c>
      <c r="O37" s="1265">
        <v>-2</v>
      </c>
      <c r="V37" s="1264" t="s">
        <v>3830</v>
      </c>
      <c r="W37" s="1265">
        <v>-51.85</v>
      </c>
    </row>
    <row r="38" spans="5:23" ht="13.8" x14ac:dyDescent="0.25">
      <c r="E38"/>
      <c r="F38"/>
      <c r="N38" s="1266" t="s">
        <v>4159</v>
      </c>
      <c r="O38" s="1265">
        <v>-32.620000000000005</v>
      </c>
      <c r="V38" s="1264" t="s">
        <v>1777</v>
      </c>
      <c r="W38" s="1265">
        <v>-62.89</v>
      </c>
    </row>
    <row r="39" spans="5:23" ht="13.8" x14ac:dyDescent="0.25">
      <c r="E39"/>
      <c r="F39"/>
      <c r="N39" s="1266" t="s">
        <v>4154</v>
      </c>
      <c r="O39" s="1265">
        <v>37.729999999999997</v>
      </c>
      <c r="V39" s="1264" t="s">
        <v>3211</v>
      </c>
      <c r="W39" s="1265">
        <v>-67.789999999999992</v>
      </c>
    </row>
    <row r="40" spans="5:23" ht="13.8" x14ac:dyDescent="0.25">
      <c r="E40"/>
      <c r="F40"/>
      <c r="N40" s="1266" t="s">
        <v>1759</v>
      </c>
      <c r="O40" s="1265">
        <v>88.024000000000015</v>
      </c>
      <c r="V40" s="1264" t="s">
        <v>75</v>
      </c>
      <c r="W40" s="1265">
        <v>-76.100000000000009</v>
      </c>
    </row>
    <row r="41" spans="5:23" ht="13.8" x14ac:dyDescent="0.25">
      <c r="E41"/>
      <c r="F41"/>
      <c r="N41" s="1266" t="s">
        <v>3802</v>
      </c>
      <c r="O41" s="1265">
        <v>21.23</v>
      </c>
      <c r="V41" s="1264" t="s">
        <v>392</v>
      </c>
      <c r="W41" s="1265">
        <v>-94.379999999999967</v>
      </c>
    </row>
    <row r="42" spans="5:23" ht="13.8" x14ac:dyDescent="0.25">
      <c r="E42"/>
      <c r="F42"/>
      <c r="N42" s="1266" t="s">
        <v>3569</v>
      </c>
      <c r="O42" s="1265">
        <v>49.19</v>
      </c>
      <c r="V42" s="1264" t="s">
        <v>3210</v>
      </c>
      <c r="W42" s="1265">
        <v>-100</v>
      </c>
    </row>
    <row r="43" spans="5:23" ht="13.8" x14ac:dyDescent="0.25">
      <c r="E43"/>
      <c r="F43"/>
      <c r="N43" s="1266" t="s">
        <v>1777</v>
      </c>
      <c r="O43" s="1265">
        <v>-62.89</v>
      </c>
      <c r="V43" s="1264" t="s">
        <v>1715</v>
      </c>
      <c r="W43" s="1265">
        <v>-128.77000000000001</v>
      </c>
    </row>
    <row r="44" spans="5:23" ht="13.8" x14ac:dyDescent="0.25">
      <c r="E44"/>
      <c r="F44"/>
      <c r="N44" s="1266" t="s">
        <v>3333</v>
      </c>
      <c r="O44" s="1265">
        <v>2.0699999999999998</v>
      </c>
      <c r="V44" s="1264" t="s">
        <v>411</v>
      </c>
      <c r="W44" s="1265">
        <v>-215.75</v>
      </c>
    </row>
    <row r="45" spans="5:23" ht="13.8" x14ac:dyDescent="0.25">
      <c r="E45"/>
      <c r="F45"/>
      <c r="N45" s="1266" t="s">
        <v>3566</v>
      </c>
      <c r="O45" s="1265">
        <v>16.360000000000042</v>
      </c>
      <c r="V45" s="1264" t="s">
        <v>3393</v>
      </c>
      <c r="W45" s="1265">
        <v>-435.7</v>
      </c>
    </row>
    <row r="46" spans="5:23" ht="13.8" x14ac:dyDescent="0.25">
      <c r="E46"/>
      <c r="F46"/>
      <c r="N46" s="1266" t="s">
        <v>3567</v>
      </c>
      <c r="O46" s="1265">
        <v>266.67</v>
      </c>
      <c r="V46" s="1264" t="s">
        <v>3791</v>
      </c>
      <c r="W46" s="1265">
        <v>-445.83000000000004</v>
      </c>
    </row>
    <row r="47" spans="5:23" ht="13.8" x14ac:dyDescent="0.25">
      <c r="E47"/>
      <c r="F47"/>
      <c r="N47" s="1266" t="s">
        <v>392</v>
      </c>
      <c r="O47" s="1265">
        <v>-94.379999999999967</v>
      </c>
      <c r="V47" s="1264" t="s">
        <v>1555</v>
      </c>
      <c r="W47" s="1265">
        <v>-621.2299999999999</v>
      </c>
    </row>
    <row r="48" spans="5:23" ht="13.8" x14ac:dyDescent="0.25">
      <c r="E48"/>
      <c r="F48"/>
      <c r="N48" s="1266" t="s">
        <v>2331</v>
      </c>
      <c r="O48" s="1265">
        <v>2.0099999999999998</v>
      </c>
      <c r="V48" s="1264" t="s">
        <v>267</v>
      </c>
      <c r="W48" s="1265">
        <v>540.82715000000121</v>
      </c>
    </row>
    <row r="49" spans="5:23" ht="13.8" x14ac:dyDescent="0.25">
      <c r="E49"/>
      <c r="F49"/>
      <c r="N49" s="1264" t="s">
        <v>267</v>
      </c>
      <c r="O49" s="1265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713"/>
      <c r="N226"/>
      <c r="O226"/>
    </row>
    <row r="227" spans="5:15" ht="15" customHeight="1" x14ac:dyDescent="0.25">
      <c r="E227" s="713"/>
      <c r="N227"/>
      <c r="O227"/>
    </row>
    <row r="228" spans="5:15" ht="15" customHeight="1" x14ac:dyDescent="0.25">
      <c r="E228" s="713"/>
      <c r="N228"/>
      <c r="O228"/>
    </row>
    <row r="229" spans="5:15" ht="15" customHeight="1" x14ac:dyDescent="0.25">
      <c r="E229" s="713"/>
      <c r="N229"/>
      <c r="O229"/>
    </row>
    <row r="230" spans="5:15" ht="15" customHeight="1" x14ac:dyDescent="0.25">
      <c r="E230" s="713"/>
      <c r="N230"/>
      <c r="O230"/>
    </row>
    <row r="231" spans="5:15" ht="15" customHeight="1" x14ac:dyDescent="0.25">
      <c r="E231" s="713"/>
      <c r="N231"/>
      <c r="O231"/>
    </row>
    <row r="232" spans="5:15" ht="15" customHeight="1" x14ac:dyDescent="0.25">
      <c r="E232" s="713"/>
      <c r="N232"/>
      <c r="O232"/>
    </row>
    <row r="233" spans="5:15" ht="15" customHeight="1" x14ac:dyDescent="0.25">
      <c r="E233" s="713"/>
      <c r="N233"/>
      <c r="O233"/>
    </row>
    <row r="234" spans="5:15" ht="15" customHeight="1" x14ac:dyDescent="0.25">
      <c r="E234" s="713"/>
      <c r="N234"/>
      <c r="O234"/>
    </row>
    <row r="235" spans="5:15" ht="15" customHeight="1" x14ac:dyDescent="0.25">
      <c r="E235" s="713"/>
      <c r="N235"/>
      <c r="O235"/>
    </row>
    <row r="236" spans="5:15" ht="15" customHeight="1" x14ac:dyDescent="0.25">
      <c r="E236" s="713"/>
      <c r="N236"/>
      <c r="O236"/>
    </row>
    <row r="237" spans="5:15" ht="15" customHeight="1" x14ac:dyDescent="0.25">
      <c r="E237" s="713"/>
      <c r="N237"/>
      <c r="O237"/>
    </row>
    <row r="238" spans="5:15" ht="15" customHeight="1" x14ac:dyDescent="0.25">
      <c r="E238" s="713"/>
      <c r="N238"/>
      <c r="O238"/>
    </row>
    <row r="239" spans="5:15" ht="15" customHeight="1" x14ac:dyDescent="0.25">
      <c r="E239" s="713"/>
      <c r="N239"/>
      <c r="O239"/>
    </row>
    <row r="240" spans="5:15" ht="15" customHeight="1" x14ac:dyDescent="0.25">
      <c r="E240" s="713"/>
      <c r="N240"/>
      <c r="O240"/>
    </row>
    <row r="241" spans="5:15" ht="15" customHeight="1" x14ac:dyDescent="0.25">
      <c r="E241" s="713"/>
      <c r="N241"/>
      <c r="O241"/>
    </row>
    <row r="242" spans="5:15" ht="15" customHeight="1" x14ac:dyDescent="0.25">
      <c r="E242" s="713"/>
      <c r="N242"/>
      <c r="O242"/>
    </row>
    <row r="243" spans="5:15" ht="15" customHeight="1" x14ac:dyDescent="0.25">
      <c r="E243" s="713"/>
      <c r="N243"/>
      <c r="O243"/>
    </row>
    <row r="244" spans="5:15" ht="15" customHeight="1" x14ac:dyDescent="0.25">
      <c r="E244" s="713"/>
      <c r="N244"/>
      <c r="O244"/>
    </row>
    <row r="245" spans="5:15" ht="15" customHeight="1" x14ac:dyDescent="0.25">
      <c r="E245" s="713"/>
      <c r="N245"/>
      <c r="O245"/>
    </row>
    <row r="246" spans="5:15" ht="15" customHeight="1" x14ac:dyDescent="0.25">
      <c r="E246" s="713"/>
      <c r="N246"/>
      <c r="O246"/>
    </row>
    <row r="247" spans="5:15" ht="15" customHeight="1" x14ac:dyDescent="0.25">
      <c r="E247" s="713"/>
    </row>
    <row r="248" spans="5:15" ht="15" customHeight="1" x14ac:dyDescent="0.25">
      <c r="E248" s="713"/>
    </row>
    <row r="249" spans="5:15" ht="15" customHeight="1" x14ac:dyDescent="0.25">
      <c r="E249" s="713"/>
    </row>
    <row r="250" spans="5:15" ht="15" customHeight="1" x14ac:dyDescent="0.25">
      <c r="E250" s="713"/>
    </row>
    <row r="251" spans="5:15" ht="15" customHeight="1" x14ac:dyDescent="0.25">
      <c r="E251" s="713"/>
    </row>
    <row r="252" spans="5:15" ht="15" customHeight="1" x14ac:dyDescent="0.25">
      <c r="E252" s="713"/>
    </row>
    <row r="253" spans="5:15" ht="15" customHeight="1" x14ac:dyDescent="0.25">
      <c r="E253" s="713"/>
    </row>
    <row r="254" spans="5:15" ht="15" customHeight="1" x14ac:dyDescent="0.25">
      <c r="E254" s="713"/>
    </row>
    <row r="255" spans="5:15" ht="15" customHeight="1" x14ac:dyDescent="0.25">
      <c r="E255" s="713"/>
    </row>
    <row r="256" spans="5:15" ht="15" customHeight="1" x14ac:dyDescent="0.25">
      <c r="E256" s="713"/>
    </row>
    <row r="257" spans="5:5" ht="15" customHeight="1" x14ac:dyDescent="0.25">
      <c r="E257" s="713"/>
    </row>
    <row r="258" spans="5:5" ht="15" customHeight="1" x14ac:dyDescent="0.25">
      <c r="E258" s="713"/>
    </row>
    <row r="259" spans="5:5" ht="15" customHeight="1" x14ac:dyDescent="0.25">
      <c r="E259" s="713"/>
    </row>
    <row r="260" spans="5:5" ht="15" customHeight="1" x14ac:dyDescent="0.25">
      <c r="E260" s="713"/>
    </row>
    <row r="261" spans="5:5" ht="15" customHeight="1" x14ac:dyDescent="0.25">
      <c r="E261" s="713"/>
    </row>
    <row r="262" spans="5:5" ht="15" customHeight="1" x14ac:dyDescent="0.25">
      <c r="E262" s="713"/>
    </row>
    <row r="263" spans="5:5" ht="15" customHeight="1" x14ac:dyDescent="0.25">
      <c r="E263" s="713"/>
    </row>
    <row r="264" spans="5:5" ht="15" customHeight="1" x14ac:dyDescent="0.25">
      <c r="E264" s="713"/>
    </row>
    <row r="265" spans="5:5" ht="15" customHeight="1" x14ac:dyDescent="0.25">
      <c r="E265" s="713"/>
    </row>
    <row r="266" spans="5:5" ht="15" customHeight="1" x14ac:dyDescent="0.25">
      <c r="E266" s="713"/>
    </row>
    <row r="267" spans="5:5" ht="15" customHeight="1" x14ac:dyDescent="0.25">
      <c r="E267" s="713"/>
    </row>
    <row r="268" spans="5:5" ht="15" customHeight="1" x14ac:dyDescent="0.25">
      <c r="E268" s="713"/>
    </row>
    <row r="269" spans="5:5" ht="15" customHeight="1" x14ac:dyDescent="0.25">
      <c r="E269" s="713"/>
    </row>
    <row r="270" spans="5:5" ht="15" customHeight="1" x14ac:dyDescent="0.25">
      <c r="E270" s="713"/>
    </row>
    <row r="271" spans="5:5" ht="15" customHeight="1" x14ac:dyDescent="0.25">
      <c r="E271" s="713"/>
    </row>
    <row r="272" spans="5:5" ht="15" customHeight="1" x14ac:dyDescent="0.25">
      <c r="E272" s="713"/>
    </row>
    <row r="273" spans="5:5" ht="15" customHeight="1" x14ac:dyDescent="0.25">
      <c r="E273" s="713"/>
    </row>
    <row r="274" spans="5:5" ht="15" customHeight="1" x14ac:dyDescent="0.25">
      <c r="E274" s="713"/>
    </row>
    <row r="275" spans="5:5" ht="15" customHeight="1" x14ac:dyDescent="0.25">
      <c r="E275" s="713"/>
    </row>
    <row r="276" spans="5:5" ht="15" customHeight="1" x14ac:dyDescent="0.25">
      <c r="E276" s="713"/>
    </row>
    <row r="277" spans="5:5" ht="15" customHeight="1" x14ac:dyDescent="0.25">
      <c r="E277" s="713"/>
    </row>
    <row r="278" spans="5:5" ht="15" customHeight="1" x14ac:dyDescent="0.25">
      <c r="E278" s="713"/>
    </row>
    <row r="279" spans="5:5" ht="15" customHeight="1" x14ac:dyDescent="0.25">
      <c r="E279" s="713"/>
    </row>
    <row r="280" spans="5:5" ht="15" customHeight="1" x14ac:dyDescent="0.25">
      <c r="E280" s="713"/>
    </row>
    <row r="281" spans="5:5" ht="15" customHeight="1" x14ac:dyDescent="0.25">
      <c r="E281" s="713"/>
    </row>
    <row r="282" spans="5:5" ht="15" customHeight="1" x14ac:dyDescent="0.25">
      <c r="E282" s="713"/>
    </row>
    <row r="283" spans="5:5" ht="15" customHeight="1" x14ac:dyDescent="0.25">
      <c r="E283" s="713"/>
    </row>
    <row r="284" spans="5:5" ht="15" customHeight="1" x14ac:dyDescent="0.25">
      <c r="E284" s="713"/>
    </row>
    <row r="285" spans="5:5" ht="15" customHeight="1" x14ac:dyDescent="0.25">
      <c r="E285" s="713"/>
    </row>
    <row r="286" spans="5:5" ht="15" customHeight="1" x14ac:dyDescent="0.25">
      <c r="E286" s="713"/>
    </row>
    <row r="287" spans="5:5" ht="15" customHeight="1" x14ac:dyDescent="0.25">
      <c r="E287" s="713"/>
    </row>
    <row r="288" spans="5:5" ht="15" customHeight="1" x14ac:dyDescent="0.25">
      <c r="E288" s="713"/>
    </row>
    <row r="289" spans="5:5" ht="15" customHeight="1" x14ac:dyDescent="0.25">
      <c r="E289" s="713"/>
    </row>
    <row r="290" spans="5:5" ht="15" customHeight="1" x14ac:dyDescent="0.25">
      <c r="E290" s="713"/>
    </row>
    <row r="291" spans="5:5" ht="15" customHeight="1" x14ac:dyDescent="0.25">
      <c r="E291" s="713"/>
    </row>
    <row r="292" spans="5:5" ht="15" customHeight="1" x14ac:dyDescent="0.25">
      <c r="E292" s="713"/>
    </row>
    <row r="293" spans="5:5" ht="15" customHeight="1" x14ac:dyDescent="0.25">
      <c r="E293" s="713"/>
    </row>
    <row r="294" spans="5:5" ht="15" customHeight="1" x14ac:dyDescent="0.25">
      <c r="E294" s="713"/>
    </row>
    <row r="295" spans="5:5" ht="15" customHeight="1" x14ac:dyDescent="0.25">
      <c r="E295" s="713"/>
    </row>
    <row r="296" spans="5:5" ht="15" customHeight="1" x14ac:dyDescent="0.25">
      <c r="E296" s="713"/>
    </row>
    <row r="297" spans="5:5" ht="15" customHeight="1" x14ac:dyDescent="0.25">
      <c r="E297" s="713"/>
    </row>
    <row r="298" spans="5:5" ht="15" customHeight="1" x14ac:dyDescent="0.25">
      <c r="E298" s="713"/>
    </row>
    <row r="299" spans="5:5" ht="15" customHeight="1" x14ac:dyDescent="0.25">
      <c r="E299" s="713"/>
    </row>
    <row r="300" spans="5:5" ht="15" customHeight="1" x14ac:dyDescent="0.25">
      <c r="E300" s="713"/>
    </row>
    <row r="301" spans="5:5" ht="15" customHeight="1" x14ac:dyDescent="0.25">
      <c r="E301" s="713"/>
    </row>
    <row r="302" spans="5:5" ht="15" customHeight="1" x14ac:dyDescent="0.25">
      <c r="E302" s="713"/>
    </row>
    <row r="303" spans="5:5" ht="15" customHeight="1" x14ac:dyDescent="0.25">
      <c r="E303" s="713"/>
    </row>
    <row r="304" spans="5:5" ht="15" customHeight="1" x14ac:dyDescent="0.25">
      <c r="E304" s="713"/>
    </row>
    <row r="305" spans="5:5" ht="15" customHeight="1" x14ac:dyDescent="0.25">
      <c r="E305" s="713"/>
    </row>
    <row r="306" spans="5:5" ht="15" customHeight="1" x14ac:dyDescent="0.25">
      <c r="E306" s="713"/>
    </row>
    <row r="307" spans="5:5" ht="15" customHeight="1" x14ac:dyDescent="0.25">
      <c r="E307" s="713"/>
    </row>
    <row r="308" spans="5:5" ht="15" customHeight="1" x14ac:dyDescent="0.25">
      <c r="E308" s="713"/>
    </row>
    <row r="309" spans="5:5" ht="15" customHeight="1" x14ac:dyDescent="0.25">
      <c r="E309" s="713"/>
    </row>
    <row r="310" spans="5:5" ht="15" customHeight="1" x14ac:dyDescent="0.25">
      <c r="E310" s="713"/>
    </row>
    <row r="311" spans="5:5" ht="15" customHeight="1" x14ac:dyDescent="0.25">
      <c r="E311" s="713"/>
    </row>
    <row r="312" spans="5:5" ht="15" customHeight="1" x14ac:dyDescent="0.25">
      <c r="E312" s="713"/>
    </row>
    <row r="313" spans="5:5" ht="15" customHeight="1" x14ac:dyDescent="0.25">
      <c r="E313" s="713"/>
    </row>
    <row r="314" spans="5:5" ht="15" customHeight="1" x14ac:dyDescent="0.25">
      <c r="E314" s="713"/>
    </row>
    <row r="315" spans="5:5" ht="15" customHeight="1" x14ac:dyDescent="0.25">
      <c r="E315" s="713"/>
    </row>
    <row r="316" spans="5:5" ht="15" customHeight="1" x14ac:dyDescent="0.25">
      <c r="E316" s="713"/>
    </row>
    <row r="317" spans="5:5" ht="15" customHeight="1" x14ac:dyDescent="0.25">
      <c r="E317" s="713"/>
    </row>
    <row r="318" spans="5:5" ht="15" customHeight="1" x14ac:dyDescent="0.25">
      <c r="E318" s="713"/>
    </row>
    <row r="319" spans="5:5" ht="15" customHeight="1" x14ac:dyDescent="0.25">
      <c r="E319" s="713"/>
    </row>
    <row r="320" spans="5:5" ht="15" customHeight="1" x14ac:dyDescent="0.25">
      <c r="E320" s="713"/>
    </row>
    <row r="321" spans="5:5" ht="15" customHeight="1" x14ac:dyDescent="0.25">
      <c r="E321" s="713"/>
    </row>
    <row r="322" spans="5:5" ht="15" customHeight="1" x14ac:dyDescent="0.25">
      <c r="E322" s="713"/>
    </row>
    <row r="323" spans="5:5" ht="15" customHeight="1" x14ac:dyDescent="0.25">
      <c r="E323" s="713"/>
    </row>
    <row r="324" spans="5:5" ht="15" customHeight="1" x14ac:dyDescent="0.25">
      <c r="E324" s="713"/>
    </row>
    <row r="325" spans="5:5" ht="15" customHeight="1" x14ac:dyDescent="0.25">
      <c r="E325" s="713"/>
    </row>
    <row r="326" spans="5:5" ht="15" customHeight="1" x14ac:dyDescent="0.25">
      <c r="E326" s="713"/>
    </row>
    <row r="327" spans="5:5" ht="15" customHeight="1" x14ac:dyDescent="0.25">
      <c r="E327" s="713"/>
    </row>
    <row r="328" spans="5:5" ht="15" customHeight="1" x14ac:dyDescent="0.25">
      <c r="E328" s="713"/>
    </row>
    <row r="329" spans="5:5" ht="15" customHeight="1" x14ac:dyDescent="0.25">
      <c r="E329" s="713"/>
    </row>
    <row r="330" spans="5:5" ht="15" customHeight="1" x14ac:dyDescent="0.25">
      <c r="E330" s="713"/>
    </row>
    <row r="331" spans="5:5" ht="15" customHeight="1" x14ac:dyDescent="0.25">
      <c r="E331" s="713"/>
    </row>
    <row r="332" spans="5:5" ht="15" customHeight="1" x14ac:dyDescent="0.25">
      <c r="E332" s="713"/>
    </row>
    <row r="333" spans="5:5" ht="15" customHeight="1" x14ac:dyDescent="0.25">
      <c r="E333" s="713"/>
    </row>
    <row r="334" spans="5:5" ht="15" customHeight="1" x14ac:dyDescent="0.25">
      <c r="E334" s="713"/>
    </row>
    <row r="335" spans="5:5" ht="15" customHeight="1" x14ac:dyDescent="0.25">
      <c r="E335" s="713"/>
    </row>
    <row r="336" spans="5:5" ht="15" customHeight="1" x14ac:dyDescent="0.25">
      <c r="E336" s="713"/>
    </row>
    <row r="337" spans="5:5" ht="15" customHeight="1" x14ac:dyDescent="0.25">
      <c r="E337" s="713"/>
    </row>
    <row r="338" spans="5:5" ht="15" customHeight="1" x14ac:dyDescent="0.25">
      <c r="E338" s="713"/>
    </row>
    <row r="339" spans="5:5" ht="15" customHeight="1" x14ac:dyDescent="0.25">
      <c r="E339" s="713"/>
    </row>
    <row r="340" spans="5:5" ht="15" customHeight="1" x14ac:dyDescent="0.25">
      <c r="E340" s="713"/>
    </row>
    <row r="341" spans="5:5" ht="15" customHeight="1" x14ac:dyDescent="0.25">
      <c r="E341" s="713"/>
    </row>
    <row r="342" spans="5:5" ht="15" customHeight="1" x14ac:dyDescent="0.25">
      <c r="E342" s="713"/>
    </row>
    <row r="343" spans="5:5" ht="15" customHeight="1" x14ac:dyDescent="0.25">
      <c r="E343" s="713"/>
    </row>
    <row r="344" spans="5:5" ht="15" customHeight="1" x14ac:dyDescent="0.25">
      <c r="E344" s="713"/>
    </row>
    <row r="345" spans="5:5" ht="15" customHeight="1" x14ac:dyDescent="0.25">
      <c r="E345" s="713"/>
    </row>
    <row r="346" spans="5:5" ht="15" customHeight="1" x14ac:dyDescent="0.25">
      <c r="E346" s="713"/>
    </row>
    <row r="347" spans="5:5" ht="15" customHeight="1" x14ac:dyDescent="0.25">
      <c r="E347" s="713"/>
    </row>
    <row r="348" spans="5:5" ht="15" customHeight="1" x14ac:dyDescent="0.25">
      <c r="E348" s="713"/>
    </row>
    <row r="349" spans="5:5" ht="15" customHeight="1" x14ac:dyDescent="0.25">
      <c r="E349" s="713"/>
    </row>
    <row r="350" spans="5:5" ht="15" customHeight="1" x14ac:dyDescent="0.25">
      <c r="E350" s="713"/>
    </row>
    <row r="351" spans="5:5" ht="15" customHeight="1" x14ac:dyDescent="0.25">
      <c r="E351" s="713"/>
    </row>
    <row r="352" spans="5:5" ht="15" customHeight="1" x14ac:dyDescent="0.25">
      <c r="E352" s="713"/>
    </row>
    <row r="353" spans="5:5" ht="15" customHeight="1" x14ac:dyDescent="0.25">
      <c r="E353" s="713"/>
    </row>
    <row r="354" spans="5:5" ht="15" customHeight="1" x14ac:dyDescent="0.25">
      <c r="E354" s="713"/>
    </row>
    <row r="355" spans="5:5" ht="15" customHeight="1" x14ac:dyDescent="0.25">
      <c r="E355" s="713"/>
    </row>
    <row r="356" spans="5:5" ht="15" customHeight="1" x14ac:dyDescent="0.25">
      <c r="E356" s="713"/>
    </row>
    <row r="357" spans="5:5" ht="15" customHeight="1" x14ac:dyDescent="0.25">
      <c r="E357" s="713"/>
    </row>
    <row r="358" spans="5:5" ht="15" customHeight="1" x14ac:dyDescent="0.25">
      <c r="E358" s="713"/>
    </row>
    <row r="359" spans="5:5" ht="15" customHeight="1" x14ac:dyDescent="0.25">
      <c r="E359" s="713"/>
    </row>
    <row r="360" spans="5:5" ht="15" customHeight="1" x14ac:dyDescent="0.25">
      <c r="E360" s="713"/>
    </row>
    <row r="361" spans="5:5" ht="15" customHeight="1" x14ac:dyDescent="0.25">
      <c r="E361" s="713"/>
    </row>
    <row r="362" spans="5:5" ht="15" customHeight="1" x14ac:dyDescent="0.25">
      <c r="E362" s="713"/>
    </row>
    <row r="363" spans="5:5" ht="15" customHeight="1" x14ac:dyDescent="0.25">
      <c r="E363" s="713"/>
    </row>
    <row r="364" spans="5:5" ht="15" customHeight="1" x14ac:dyDescent="0.25">
      <c r="E364" s="713"/>
    </row>
    <row r="365" spans="5:5" ht="15" customHeight="1" x14ac:dyDescent="0.25">
      <c r="E365" s="713"/>
    </row>
    <row r="366" spans="5:5" ht="15" customHeight="1" x14ac:dyDescent="0.25">
      <c r="E366" s="713"/>
    </row>
    <row r="367" spans="5:5" ht="15" customHeight="1" x14ac:dyDescent="0.25">
      <c r="E367" s="713"/>
    </row>
    <row r="368" spans="5:5" ht="15" customHeight="1" x14ac:dyDescent="0.25">
      <c r="E368" s="713"/>
    </row>
    <row r="369" spans="5:5" ht="15" customHeight="1" x14ac:dyDescent="0.25">
      <c r="E369" s="713"/>
    </row>
    <row r="370" spans="5:5" ht="15" customHeight="1" x14ac:dyDescent="0.25">
      <c r="E370" s="713"/>
    </row>
    <row r="371" spans="5:5" ht="15" customHeight="1" x14ac:dyDescent="0.25">
      <c r="E371" s="713"/>
    </row>
    <row r="372" spans="5:5" ht="15" customHeight="1" x14ac:dyDescent="0.25">
      <c r="E372" s="713"/>
    </row>
    <row r="373" spans="5:5" ht="15" customHeight="1" x14ac:dyDescent="0.25">
      <c r="E373" s="713"/>
    </row>
    <row r="374" spans="5:5" ht="15" customHeight="1" x14ac:dyDescent="0.25">
      <c r="E374" s="713"/>
    </row>
    <row r="375" spans="5:5" ht="15" customHeight="1" x14ac:dyDescent="0.25">
      <c r="E375" s="713"/>
    </row>
    <row r="376" spans="5:5" ht="15" customHeight="1" x14ac:dyDescent="0.25">
      <c r="E376" s="713"/>
    </row>
    <row r="377" spans="5:5" ht="15" customHeight="1" x14ac:dyDescent="0.25">
      <c r="E377" s="713"/>
    </row>
    <row r="378" spans="5:5" ht="15" customHeight="1" x14ac:dyDescent="0.25">
      <c r="E378" s="713"/>
    </row>
    <row r="379" spans="5:5" ht="15" customHeight="1" x14ac:dyDescent="0.25">
      <c r="E379" s="713"/>
    </row>
    <row r="380" spans="5:5" ht="15" customHeight="1" x14ac:dyDescent="0.25">
      <c r="E380" s="713"/>
    </row>
    <row r="381" spans="5:5" ht="15" customHeight="1" x14ac:dyDescent="0.25">
      <c r="E381" s="713"/>
    </row>
    <row r="382" spans="5:5" ht="15" customHeight="1" x14ac:dyDescent="0.25">
      <c r="E382" s="713"/>
    </row>
    <row r="383" spans="5:5" ht="15" customHeight="1" x14ac:dyDescent="0.25">
      <c r="E383" s="713"/>
    </row>
    <row r="384" spans="5:5" ht="15" customHeight="1" x14ac:dyDescent="0.25">
      <c r="E384" s="713"/>
    </row>
    <row r="385" spans="5:5" ht="15" customHeight="1" x14ac:dyDescent="0.25">
      <c r="E385" s="713"/>
    </row>
    <row r="386" spans="5:5" ht="15" customHeight="1" x14ac:dyDescent="0.25">
      <c r="E386" s="713"/>
    </row>
    <row r="387" spans="5:5" ht="15" customHeight="1" x14ac:dyDescent="0.25">
      <c r="E387" s="713"/>
    </row>
    <row r="388" spans="5:5" ht="15" customHeight="1" x14ac:dyDescent="0.25">
      <c r="E388" s="713"/>
    </row>
    <row r="389" spans="5:5" ht="15" customHeight="1" x14ac:dyDescent="0.25">
      <c r="E389" s="713"/>
    </row>
    <row r="390" spans="5:5" ht="15" customHeight="1" x14ac:dyDescent="0.25">
      <c r="E390" s="713"/>
    </row>
    <row r="391" spans="5:5" ht="15" customHeight="1" x14ac:dyDescent="0.25">
      <c r="E391" s="713"/>
    </row>
    <row r="392" spans="5:5" ht="15" customHeight="1" x14ac:dyDescent="0.25">
      <c r="E392" s="713"/>
    </row>
    <row r="393" spans="5:5" ht="15" customHeight="1" x14ac:dyDescent="0.25">
      <c r="E393" s="713"/>
    </row>
    <row r="394" spans="5:5" ht="15" customHeight="1" x14ac:dyDescent="0.25">
      <c r="E394" s="713"/>
    </row>
    <row r="395" spans="5:5" ht="15" customHeight="1" x14ac:dyDescent="0.25">
      <c r="E395" s="713"/>
    </row>
    <row r="396" spans="5:5" ht="15" customHeight="1" x14ac:dyDescent="0.25">
      <c r="E396" s="713"/>
    </row>
    <row r="397" spans="5:5" ht="15" customHeight="1" x14ac:dyDescent="0.25">
      <c r="E397" s="713"/>
    </row>
    <row r="398" spans="5:5" ht="15" customHeight="1" x14ac:dyDescent="0.25">
      <c r="E398" s="713"/>
    </row>
    <row r="399" spans="5:5" ht="15" customHeight="1" x14ac:dyDescent="0.25">
      <c r="E399" s="713"/>
    </row>
    <row r="400" spans="5:5" ht="15" customHeight="1" x14ac:dyDescent="0.25">
      <c r="E400" s="713"/>
    </row>
    <row r="401" spans="5:5" ht="15" customHeight="1" x14ac:dyDescent="0.25">
      <c r="E401" s="713"/>
    </row>
    <row r="402" spans="5:5" ht="15" customHeight="1" x14ac:dyDescent="0.25">
      <c r="E402" s="713"/>
    </row>
    <row r="403" spans="5:5" ht="15" customHeight="1" x14ac:dyDescent="0.25">
      <c r="E403" s="713"/>
    </row>
    <row r="404" spans="5:5" ht="15" customHeight="1" x14ac:dyDescent="0.25">
      <c r="E404" s="713"/>
    </row>
    <row r="405" spans="5:5" ht="15" customHeight="1" x14ac:dyDescent="0.25">
      <c r="E405" s="713"/>
    </row>
    <row r="406" spans="5:5" ht="15" customHeight="1" x14ac:dyDescent="0.25">
      <c r="E406" s="713"/>
    </row>
    <row r="407" spans="5:5" ht="15" customHeight="1" x14ac:dyDescent="0.25">
      <c r="E407" s="713"/>
    </row>
    <row r="408" spans="5:5" ht="15" customHeight="1" x14ac:dyDescent="0.25">
      <c r="E408" s="713"/>
    </row>
    <row r="409" spans="5:5" ht="15" customHeight="1" x14ac:dyDescent="0.25">
      <c r="E409" s="713"/>
    </row>
    <row r="410" spans="5:5" ht="15" customHeight="1" x14ac:dyDescent="0.25">
      <c r="E410" s="713"/>
    </row>
    <row r="411" spans="5:5" ht="15" customHeight="1" x14ac:dyDescent="0.25">
      <c r="E411" s="713"/>
    </row>
    <row r="412" spans="5:5" ht="15" customHeight="1" x14ac:dyDescent="0.25">
      <c r="E412" s="713"/>
    </row>
    <row r="413" spans="5:5" ht="15" customHeight="1" x14ac:dyDescent="0.25">
      <c r="E413" s="713"/>
    </row>
    <row r="414" spans="5:5" ht="15" customHeight="1" x14ac:dyDescent="0.25">
      <c r="E414" s="713"/>
    </row>
    <row r="415" spans="5:5" ht="15" customHeight="1" x14ac:dyDescent="0.25">
      <c r="E415" s="713"/>
    </row>
    <row r="416" spans="5:5" ht="15" customHeight="1" x14ac:dyDescent="0.25">
      <c r="E416" s="713"/>
    </row>
    <row r="417" spans="5:5" ht="15" customHeight="1" x14ac:dyDescent="0.25">
      <c r="E417" s="713"/>
    </row>
    <row r="418" spans="5:5" ht="15" customHeight="1" x14ac:dyDescent="0.25">
      <c r="E418" s="713"/>
    </row>
    <row r="419" spans="5:5" ht="15" customHeight="1" x14ac:dyDescent="0.25">
      <c r="E419" s="713"/>
    </row>
    <row r="420" spans="5:5" ht="15" customHeight="1" x14ac:dyDescent="0.25">
      <c r="E420" s="713"/>
    </row>
    <row r="421" spans="5:5" ht="15" customHeight="1" x14ac:dyDescent="0.25">
      <c r="E421" s="713"/>
    </row>
    <row r="422" spans="5:5" ht="15" customHeight="1" x14ac:dyDescent="0.25">
      <c r="E422" s="713"/>
    </row>
    <row r="423" spans="5:5" ht="15" customHeight="1" x14ac:dyDescent="0.25">
      <c r="E423" s="713"/>
    </row>
    <row r="424" spans="5:5" ht="15" customHeight="1" x14ac:dyDescent="0.25">
      <c r="E424" s="713"/>
    </row>
    <row r="425" spans="5:5" ht="15" customHeight="1" x14ac:dyDescent="0.25">
      <c r="E425" s="713"/>
    </row>
    <row r="426" spans="5:5" ht="15" customHeight="1" x14ac:dyDescent="0.25">
      <c r="E426" s="713"/>
    </row>
    <row r="427" spans="5:5" ht="15" customHeight="1" x14ac:dyDescent="0.25">
      <c r="E427" s="713"/>
    </row>
    <row r="428" spans="5:5" ht="15" customHeight="1" x14ac:dyDescent="0.25">
      <c r="E428" s="713"/>
    </row>
    <row r="429" spans="5:5" ht="15" customHeight="1" x14ac:dyDescent="0.25">
      <c r="E429" s="713"/>
    </row>
    <row r="430" spans="5:5" ht="15" customHeight="1" x14ac:dyDescent="0.25">
      <c r="E430" s="713"/>
    </row>
    <row r="431" spans="5:5" ht="15" customHeight="1" x14ac:dyDescent="0.25">
      <c r="E431" s="713"/>
    </row>
    <row r="432" spans="5:5" ht="15" customHeight="1" x14ac:dyDescent="0.25">
      <c r="E432" s="713"/>
    </row>
    <row r="433" spans="5:5" ht="15" customHeight="1" x14ac:dyDescent="0.25">
      <c r="E433" s="713"/>
    </row>
    <row r="434" spans="5:5" ht="15" customHeight="1" x14ac:dyDescent="0.25">
      <c r="E434" s="713"/>
    </row>
    <row r="435" spans="5:5" ht="15" customHeight="1" x14ac:dyDescent="0.25">
      <c r="E435" s="713"/>
    </row>
    <row r="436" spans="5:5" ht="15" customHeight="1" x14ac:dyDescent="0.25">
      <c r="E436" s="713"/>
    </row>
    <row r="437" spans="5:5" ht="15" customHeight="1" x14ac:dyDescent="0.25">
      <c r="E437" s="713"/>
    </row>
    <row r="438" spans="5:5" ht="15" customHeight="1" x14ac:dyDescent="0.25">
      <c r="E438" s="713"/>
    </row>
    <row r="439" spans="5:5" ht="15" customHeight="1" x14ac:dyDescent="0.25">
      <c r="E439" s="713"/>
    </row>
    <row r="440" spans="5:5" ht="15" customHeight="1" x14ac:dyDescent="0.25">
      <c r="E440" s="713"/>
    </row>
    <row r="441" spans="5:5" ht="15" customHeight="1" x14ac:dyDescent="0.25">
      <c r="E441" s="713"/>
    </row>
    <row r="442" spans="5:5" ht="15" customHeight="1" x14ac:dyDescent="0.25">
      <c r="E442" s="713"/>
    </row>
    <row r="443" spans="5:5" ht="15" customHeight="1" x14ac:dyDescent="0.25">
      <c r="E443" s="713"/>
    </row>
    <row r="444" spans="5:5" ht="15" customHeight="1" x14ac:dyDescent="0.25">
      <c r="E444" s="713"/>
    </row>
    <row r="445" spans="5:5" ht="15" customHeight="1" x14ac:dyDescent="0.25">
      <c r="E445" s="713"/>
    </row>
    <row r="446" spans="5:5" ht="15" customHeight="1" x14ac:dyDescent="0.25">
      <c r="E446" s="713"/>
    </row>
    <row r="447" spans="5:5" ht="15" customHeight="1" x14ac:dyDescent="0.25">
      <c r="E447" s="713"/>
    </row>
    <row r="448" spans="5:5" ht="15" customHeight="1" x14ac:dyDescent="0.25">
      <c r="E448" s="713"/>
    </row>
    <row r="449" spans="5:5" ht="15" customHeight="1" x14ac:dyDescent="0.25">
      <c r="E449" s="713"/>
    </row>
    <row r="450" spans="5:5" ht="15" customHeight="1" x14ac:dyDescent="0.25">
      <c r="E450" s="713"/>
    </row>
    <row r="451" spans="5:5" ht="15" customHeight="1" x14ac:dyDescent="0.25">
      <c r="E451" s="713"/>
    </row>
    <row r="452" spans="5:5" ht="15" customHeight="1" x14ac:dyDescent="0.25">
      <c r="E452" s="713"/>
    </row>
    <row r="453" spans="5:5" ht="15" customHeight="1" x14ac:dyDescent="0.25">
      <c r="E453" s="713"/>
    </row>
    <row r="454" spans="5:5" ht="15" customHeight="1" x14ac:dyDescent="0.25">
      <c r="E454" s="713"/>
    </row>
    <row r="455" spans="5:5" ht="15" customHeight="1" x14ac:dyDescent="0.25">
      <c r="E455" s="713"/>
    </row>
    <row r="456" spans="5:5" ht="15" customHeight="1" x14ac:dyDescent="0.25">
      <c r="E456" s="713"/>
    </row>
    <row r="457" spans="5:5" ht="15" customHeight="1" x14ac:dyDescent="0.25">
      <c r="E457" s="713"/>
    </row>
    <row r="458" spans="5:5" ht="15" customHeight="1" x14ac:dyDescent="0.25">
      <c r="E458" s="713"/>
    </row>
    <row r="459" spans="5:5" ht="15" customHeight="1" x14ac:dyDescent="0.25">
      <c r="E459" s="713"/>
    </row>
    <row r="460" spans="5:5" ht="15" customHeight="1" x14ac:dyDescent="0.25">
      <c r="E460" s="713"/>
    </row>
    <row r="461" spans="5:5" ht="15" customHeight="1" x14ac:dyDescent="0.25">
      <c r="E461" s="713"/>
    </row>
    <row r="462" spans="5:5" ht="15" customHeight="1" x14ac:dyDescent="0.25">
      <c r="E462" s="713"/>
    </row>
    <row r="463" spans="5:5" ht="15" customHeight="1" x14ac:dyDescent="0.25">
      <c r="E463" s="713"/>
    </row>
    <row r="464" spans="5:5" ht="15" customHeight="1" x14ac:dyDescent="0.25">
      <c r="E464" s="713"/>
    </row>
    <row r="465" spans="5:5" ht="15" customHeight="1" x14ac:dyDescent="0.25">
      <c r="E465" s="713"/>
    </row>
    <row r="466" spans="5:5" ht="15" customHeight="1" x14ac:dyDescent="0.25">
      <c r="E466" s="713"/>
    </row>
    <row r="467" spans="5:5" ht="15" customHeight="1" x14ac:dyDescent="0.25">
      <c r="E467" s="713"/>
    </row>
    <row r="468" spans="5:5" ht="15" customHeight="1" x14ac:dyDescent="0.25">
      <c r="E468" s="713"/>
    </row>
    <row r="469" spans="5:5" ht="15" customHeight="1" x14ac:dyDescent="0.25">
      <c r="E469" s="713"/>
    </row>
    <row r="470" spans="5:5" ht="15" customHeight="1" x14ac:dyDescent="0.25">
      <c r="E470" s="713"/>
    </row>
    <row r="471" spans="5:5" ht="15" customHeight="1" x14ac:dyDescent="0.25">
      <c r="E471" s="713"/>
    </row>
    <row r="472" spans="5:5" ht="15" customHeight="1" x14ac:dyDescent="0.25">
      <c r="E472" s="713"/>
    </row>
    <row r="473" spans="5:5" ht="15" customHeight="1" x14ac:dyDescent="0.25">
      <c r="E473" s="713"/>
    </row>
    <row r="474" spans="5:5" ht="15" customHeight="1" x14ac:dyDescent="0.25">
      <c r="E474" s="713"/>
    </row>
    <row r="475" spans="5:5" ht="15" customHeight="1" x14ac:dyDescent="0.25">
      <c r="E475" s="713"/>
    </row>
    <row r="476" spans="5:5" ht="15" customHeight="1" x14ac:dyDescent="0.25">
      <c r="E476" s="713"/>
    </row>
    <row r="477" spans="5:5" ht="15" customHeight="1" x14ac:dyDescent="0.25">
      <c r="E477" s="713"/>
    </row>
    <row r="478" spans="5:5" ht="15" customHeight="1" x14ac:dyDescent="0.25">
      <c r="E478" s="713"/>
    </row>
    <row r="479" spans="5:5" ht="15" customHeight="1" x14ac:dyDescent="0.25">
      <c r="E479" s="713"/>
    </row>
    <row r="480" spans="5:5" ht="15" customHeight="1" x14ac:dyDescent="0.25">
      <c r="E480" s="713"/>
    </row>
    <row r="481" spans="5:5" ht="15" customHeight="1" x14ac:dyDescent="0.25">
      <c r="E481" s="713"/>
    </row>
    <row r="482" spans="5:5" ht="15" customHeight="1" x14ac:dyDescent="0.25">
      <c r="E482" s="713"/>
    </row>
    <row r="483" spans="5:5" ht="15" customHeight="1" x14ac:dyDescent="0.25">
      <c r="E483" s="713"/>
    </row>
    <row r="484" spans="5:5" ht="15" customHeight="1" x14ac:dyDescent="0.25">
      <c r="E484" s="713"/>
    </row>
    <row r="485" spans="5:5" ht="15" customHeight="1" x14ac:dyDescent="0.25">
      <c r="E485" s="713"/>
    </row>
    <row r="486" spans="5:5" ht="15" customHeight="1" x14ac:dyDescent="0.25">
      <c r="E486" s="713"/>
    </row>
    <row r="487" spans="5:5" ht="15" customHeight="1" x14ac:dyDescent="0.25">
      <c r="E487" s="713"/>
    </row>
    <row r="488" spans="5:5" ht="15" customHeight="1" x14ac:dyDescent="0.25">
      <c r="E488" s="713"/>
    </row>
    <row r="489" spans="5:5" ht="15" customHeight="1" x14ac:dyDescent="0.25">
      <c r="E489" s="713"/>
    </row>
    <row r="490" spans="5:5" ht="15" customHeight="1" x14ac:dyDescent="0.25">
      <c r="E490" s="713"/>
    </row>
    <row r="491" spans="5:5" ht="15" customHeight="1" x14ac:dyDescent="0.25">
      <c r="E491" s="713"/>
    </row>
    <row r="492" spans="5:5" ht="15" customHeight="1" x14ac:dyDescent="0.25">
      <c r="E492" s="713"/>
    </row>
    <row r="493" spans="5:5" ht="15" customHeight="1" x14ac:dyDescent="0.25">
      <c r="E493" s="713"/>
    </row>
    <row r="494" spans="5:5" ht="15" customHeight="1" x14ac:dyDescent="0.25">
      <c r="E494" s="713"/>
    </row>
    <row r="495" spans="5:5" ht="15" customHeight="1" x14ac:dyDescent="0.25">
      <c r="E495" s="713"/>
    </row>
    <row r="496" spans="5:5" ht="15" customHeight="1" x14ac:dyDescent="0.25">
      <c r="E496" s="713"/>
    </row>
    <row r="497" spans="5:5" ht="15" customHeight="1" x14ac:dyDescent="0.25">
      <c r="E497" s="713"/>
    </row>
    <row r="498" spans="5:5" ht="15" customHeight="1" x14ac:dyDescent="0.25">
      <c r="E498" s="713"/>
    </row>
    <row r="499" spans="5:5" ht="15" customHeight="1" x14ac:dyDescent="0.25">
      <c r="E499" s="713"/>
    </row>
    <row r="500" spans="5:5" ht="15" customHeight="1" x14ac:dyDescent="0.25">
      <c r="E500" s="713"/>
    </row>
    <row r="501" spans="5:5" ht="15" customHeight="1" x14ac:dyDescent="0.25">
      <c r="E501" s="713"/>
    </row>
    <row r="502" spans="5:5" ht="15" customHeight="1" x14ac:dyDescent="0.25">
      <c r="E502" s="713"/>
    </row>
    <row r="503" spans="5:5" ht="15" customHeight="1" x14ac:dyDescent="0.25">
      <c r="E503" s="713"/>
    </row>
    <row r="504" spans="5:5" ht="15" customHeight="1" x14ac:dyDescent="0.25">
      <c r="E504" s="713"/>
    </row>
    <row r="505" spans="5:5" ht="15" customHeight="1" x14ac:dyDescent="0.25">
      <c r="E505" s="713"/>
    </row>
    <row r="506" spans="5:5" ht="15" customHeight="1" x14ac:dyDescent="0.25">
      <c r="E506" s="713"/>
    </row>
    <row r="507" spans="5:5" ht="15" customHeight="1" x14ac:dyDescent="0.25">
      <c r="E507" s="713"/>
    </row>
    <row r="508" spans="5:5" ht="15" customHeight="1" x14ac:dyDescent="0.25">
      <c r="E508" s="713"/>
    </row>
    <row r="509" spans="5:5" ht="15" customHeight="1" x14ac:dyDescent="0.25">
      <c r="E509" s="713"/>
    </row>
    <row r="510" spans="5:5" ht="15" customHeight="1" x14ac:dyDescent="0.25">
      <c r="E510" s="713"/>
    </row>
    <row r="511" spans="5:5" ht="15" customHeight="1" x14ac:dyDescent="0.25">
      <c r="E511" s="713"/>
    </row>
    <row r="512" spans="5:5" ht="15" customHeight="1" x14ac:dyDescent="0.25">
      <c r="E512" s="713"/>
    </row>
    <row r="513" spans="5:5" ht="15" customHeight="1" x14ac:dyDescent="0.25">
      <c r="E513" s="713"/>
    </row>
    <row r="514" spans="5:5" ht="15" customHeight="1" x14ac:dyDescent="0.25">
      <c r="E514" s="713"/>
    </row>
    <row r="515" spans="5:5" ht="15" customHeight="1" x14ac:dyDescent="0.25">
      <c r="E515" s="713"/>
    </row>
    <row r="516" spans="5:5" ht="15" customHeight="1" x14ac:dyDescent="0.25">
      <c r="E516" s="713"/>
    </row>
    <row r="517" spans="5:5" ht="15" customHeight="1" x14ac:dyDescent="0.25">
      <c r="E517" s="713"/>
    </row>
    <row r="518" spans="5:5" ht="15" customHeight="1" x14ac:dyDescent="0.25">
      <c r="E518" s="713"/>
    </row>
    <row r="519" spans="5:5" ht="15" customHeight="1" x14ac:dyDescent="0.25">
      <c r="E519" s="713"/>
    </row>
    <row r="520" spans="5:5" ht="15" customHeight="1" x14ac:dyDescent="0.25">
      <c r="E520" s="713"/>
    </row>
    <row r="521" spans="5:5" ht="15" customHeight="1" x14ac:dyDescent="0.25">
      <c r="E521" s="713"/>
    </row>
    <row r="522" spans="5:5" ht="15" customHeight="1" x14ac:dyDescent="0.25">
      <c r="E522" s="713"/>
    </row>
    <row r="523" spans="5:5" ht="15" customHeight="1" x14ac:dyDescent="0.25">
      <c r="E523" s="713"/>
    </row>
    <row r="524" spans="5:5" ht="15" customHeight="1" x14ac:dyDescent="0.25">
      <c r="E524" s="713"/>
    </row>
    <row r="525" spans="5:5" ht="15" customHeight="1" x14ac:dyDescent="0.25">
      <c r="E525" s="713"/>
    </row>
    <row r="526" spans="5:5" ht="15" customHeight="1" x14ac:dyDescent="0.25">
      <c r="E526" s="713"/>
    </row>
    <row r="527" spans="5:5" ht="15" customHeight="1" x14ac:dyDescent="0.25">
      <c r="E527" s="713"/>
    </row>
    <row r="528" spans="5:5" ht="15" customHeight="1" x14ac:dyDescent="0.25">
      <c r="E528" s="713"/>
    </row>
    <row r="529" spans="5:5" ht="15" customHeight="1" x14ac:dyDescent="0.25">
      <c r="E529" s="713"/>
    </row>
    <row r="530" spans="5:5" ht="15" customHeight="1" x14ac:dyDescent="0.25">
      <c r="E530" s="713"/>
    </row>
    <row r="531" spans="5:5" ht="15" customHeight="1" x14ac:dyDescent="0.25">
      <c r="E531" s="713"/>
    </row>
    <row r="532" spans="5:5" ht="15" customHeight="1" x14ac:dyDescent="0.25">
      <c r="E532" s="713"/>
    </row>
    <row r="533" spans="5:5" ht="15" customHeight="1" x14ac:dyDescent="0.25">
      <c r="E533" s="713"/>
    </row>
    <row r="534" spans="5:5" ht="15" customHeight="1" x14ac:dyDescent="0.25">
      <c r="E534" s="713"/>
    </row>
    <row r="535" spans="5:5" ht="15" customHeight="1" x14ac:dyDescent="0.25">
      <c r="E535" s="713"/>
    </row>
    <row r="536" spans="5:5" ht="15" customHeight="1" x14ac:dyDescent="0.25">
      <c r="E536" s="713"/>
    </row>
    <row r="537" spans="5:5" ht="15" customHeight="1" x14ac:dyDescent="0.25">
      <c r="E537" s="713"/>
    </row>
    <row r="538" spans="5:5" ht="15" customHeight="1" x14ac:dyDescent="0.25">
      <c r="E538" s="713"/>
    </row>
    <row r="539" spans="5:5" ht="15" customHeight="1" x14ac:dyDescent="0.25">
      <c r="E539" s="713"/>
    </row>
    <row r="540" spans="5:5" ht="15" customHeight="1" x14ac:dyDescent="0.25">
      <c r="E540" s="713"/>
    </row>
    <row r="541" spans="5:5" ht="15" customHeight="1" x14ac:dyDescent="0.25">
      <c r="E541" s="713"/>
    </row>
    <row r="542" spans="5:5" ht="15" customHeight="1" x14ac:dyDescent="0.25">
      <c r="E542" s="713"/>
    </row>
    <row r="543" spans="5:5" ht="15" customHeight="1" x14ac:dyDescent="0.25">
      <c r="E543" s="713"/>
    </row>
    <row r="544" spans="5:5" ht="15" customHeight="1" x14ac:dyDescent="0.25">
      <c r="E544" s="713"/>
    </row>
    <row r="545" spans="5:5" ht="15" customHeight="1" x14ac:dyDescent="0.25">
      <c r="E545" s="713"/>
    </row>
    <row r="546" spans="5:5" ht="15" customHeight="1" x14ac:dyDescent="0.25">
      <c r="E546" s="713"/>
    </row>
    <row r="547" spans="5:5" ht="15" customHeight="1" x14ac:dyDescent="0.25">
      <c r="E547" s="713"/>
    </row>
    <row r="548" spans="5:5" ht="15" customHeight="1" x14ac:dyDescent="0.25">
      <c r="E548" s="713"/>
    </row>
    <row r="549" spans="5:5" ht="15" customHeight="1" x14ac:dyDescent="0.25">
      <c r="E549" s="713"/>
    </row>
    <row r="550" spans="5:5" ht="15" customHeight="1" x14ac:dyDescent="0.25">
      <c r="E550" s="713"/>
    </row>
    <row r="551" spans="5:5" ht="15" customHeight="1" x14ac:dyDescent="0.25">
      <c r="E551" s="713"/>
    </row>
    <row r="552" spans="5:5" ht="15" customHeight="1" x14ac:dyDescent="0.25">
      <c r="E552" s="713"/>
    </row>
    <row r="553" spans="5:5" ht="15" customHeight="1" x14ac:dyDescent="0.25">
      <c r="E553" s="713"/>
    </row>
    <row r="554" spans="5:5" ht="15" customHeight="1" x14ac:dyDescent="0.25">
      <c r="E554" s="713"/>
    </row>
    <row r="555" spans="5:5" ht="15" customHeight="1" x14ac:dyDescent="0.25">
      <c r="E555" s="713"/>
    </row>
    <row r="556" spans="5:5" ht="15" customHeight="1" x14ac:dyDescent="0.25">
      <c r="E556" s="713"/>
    </row>
    <row r="557" spans="5:5" ht="15" customHeight="1" x14ac:dyDescent="0.25">
      <c r="E557" s="713"/>
    </row>
    <row r="558" spans="5:5" ht="15" customHeight="1" x14ac:dyDescent="0.25">
      <c r="E558" s="713"/>
    </row>
    <row r="559" spans="5:5" ht="15" customHeight="1" x14ac:dyDescent="0.25">
      <c r="E559" s="713"/>
    </row>
    <row r="560" spans="5:5" ht="15" customHeight="1" x14ac:dyDescent="0.25">
      <c r="E560" s="713"/>
    </row>
    <row r="561" spans="5:5" ht="15" customHeight="1" x14ac:dyDescent="0.25">
      <c r="E561" s="713"/>
    </row>
    <row r="562" spans="5:5" ht="15" customHeight="1" x14ac:dyDescent="0.25">
      <c r="E562" s="713"/>
    </row>
    <row r="563" spans="5:5" ht="15" customHeight="1" x14ac:dyDescent="0.25">
      <c r="E563" s="713"/>
    </row>
    <row r="564" spans="5:5" ht="15" customHeight="1" x14ac:dyDescent="0.25">
      <c r="E564" s="713"/>
    </row>
    <row r="565" spans="5:5" ht="15" customHeight="1" x14ac:dyDescent="0.25">
      <c r="E565" s="713"/>
    </row>
    <row r="566" spans="5:5" ht="15" customHeight="1" x14ac:dyDescent="0.25">
      <c r="E566" s="713"/>
    </row>
    <row r="567" spans="5:5" ht="15" customHeight="1" x14ac:dyDescent="0.25">
      <c r="E567" s="713"/>
    </row>
    <row r="568" spans="5:5" ht="15" customHeight="1" x14ac:dyDescent="0.25">
      <c r="E568" s="713"/>
    </row>
    <row r="569" spans="5:5" ht="15" customHeight="1" x14ac:dyDescent="0.25">
      <c r="E569" s="713"/>
    </row>
    <row r="570" spans="5:5" ht="15" customHeight="1" x14ac:dyDescent="0.25">
      <c r="E570" s="713"/>
    </row>
    <row r="571" spans="5:5" ht="15" customHeight="1" x14ac:dyDescent="0.25">
      <c r="E571" s="713"/>
    </row>
    <row r="572" spans="5:5" ht="15" customHeight="1" x14ac:dyDescent="0.25">
      <c r="E572" s="713"/>
    </row>
    <row r="573" spans="5:5" ht="15" customHeight="1" x14ac:dyDescent="0.25">
      <c r="E573" s="713"/>
    </row>
    <row r="574" spans="5:5" ht="15" customHeight="1" x14ac:dyDescent="0.25">
      <c r="E574" s="713"/>
    </row>
    <row r="575" spans="5:5" ht="15" customHeight="1" x14ac:dyDescent="0.25">
      <c r="E575" s="713"/>
    </row>
    <row r="576" spans="5:5" ht="15" customHeight="1" x14ac:dyDescent="0.25">
      <c r="E576" s="713"/>
    </row>
    <row r="577" spans="5:5" ht="15" customHeight="1" x14ac:dyDescent="0.25">
      <c r="E577" s="713"/>
    </row>
    <row r="578" spans="5:5" ht="15" customHeight="1" x14ac:dyDescent="0.25">
      <c r="E578" s="713"/>
    </row>
    <row r="579" spans="5:5" ht="15" customHeight="1" x14ac:dyDescent="0.25">
      <c r="E579" s="713"/>
    </row>
    <row r="580" spans="5:5" ht="15" customHeight="1" x14ac:dyDescent="0.25">
      <c r="E580" s="713"/>
    </row>
    <row r="581" spans="5:5" ht="15" customHeight="1" x14ac:dyDescent="0.25">
      <c r="E581" s="713"/>
    </row>
    <row r="582" spans="5:5" ht="15" customHeight="1" x14ac:dyDescent="0.25">
      <c r="E582" s="713"/>
    </row>
    <row r="583" spans="5:5" ht="15" customHeight="1" x14ac:dyDescent="0.25">
      <c r="E583" s="713"/>
    </row>
    <row r="584" spans="5:5" ht="15" customHeight="1" x14ac:dyDescent="0.25">
      <c r="E584" s="713"/>
    </row>
    <row r="585" spans="5:5" ht="15" customHeight="1" x14ac:dyDescent="0.25">
      <c r="E585" s="713"/>
    </row>
    <row r="586" spans="5:5" ht="15" customHeight="1" x14ac:dyDescent="0.25">
      <c r="E586" s="713"/>
    </row>
    <row r="587" spans="5:5" ht="15" customHeight="1" x14ac:dyDescent="0.25">
      <c r="E587" s="713"/>
    </row>
    <row r="588" spans="5:5" ht="15" customHeight="1" x14ac:dyDescent="0.25">
      <c r="E588" s="713"/>
    </row>
    <row r="589" spans="5:5" ht="15" customHeight="1" x14ac:dyDescent="0.25">
      <c r="E589" s="713"/>
    </row>
    <row r="590" spans="5:5" ht="15" customHeight="1" x14ac:dyDescent="0.25">
      <c r="E590" s="713"/>
    </row>
    <row r="591" spans="5:5" ht="15" customHeight="1" x14ac:dyDescent="0.25">
      <c r="E591" s="713"/>
    </row>
    <row r="592" spans="5:5" ht="15" customHeight="1" x14ac:dyDescent="0.25">
      <c r="E592" s="713"/>
    </row>
    <row r="593" spans="5:5" ht="15" customHeight="1" x14ac:dyDescent="0.25">
      <c r="E593" s="713"/>
    </row>
    <row r="594" spans="5:5" ht="15" customHeight="1" x14ac:dyDescent="0.25">
      <c r="E594" s="713"/>
    </row>
    <row r="595" spans="5:5" ht="15" customHeight="1" x14ac:dyDescent="0.25">
      <c r="E595" s="713"/>
    </row>
    <row r="596" spans="5:5" ht="15" customHeight="1" x14ac:dyDescent="0.25">
      <c r="E596" s="713"/>
    </row>
    <row r="597" spans="5:5" ht="15" customHeight="1" x14ac:dyDescent="0.25">
      <c r="E597" s="713"/>
    </row>
    <row r="598" spans="5:5" ht="15" customHeight="1" x14ac:dyDescent="0.25">
      <c r="E598" s="713"/>
    </row>
    <row r="599" spans="5:5" ht="15" customHeight="1" x14ac:dyDescent="0.25">
      <c r="E599" s="713"/>
    </row>
    <row r="600" spans="5:5" ht="15" customHeight="1" x14ac:dyDescent="0.25">
      <c r="E600" s="713"/>
    </row>
    <row r="601" spans="5:5" ht="15" customHeight="1" x14ac:dyDescent="0.25">
      <c r="E601" s="713"/>
    </row>
    <row r="602" spans="5:5" ht="15" customHeight="1" x14ac:dyDescent="0.25">
      <c r="E602" s="713"/>
    </row>
    <row r="603" spans="5:5" ht="15" customHeight="1" x14ac:dyDescent="0.25">
      <c r="E603" s="713"/>
    </row>
    <row r="604" spans="5:5" ht="15" customHeight="1" x14ac:dyDescent="0.25">
      <c r="E604" s="713"/>
    </row>
    <row r="605" spans="5:5" ht="15" customHeight="1" x14ac:dyDescent="0.25">
      <c r="E605" s="713"/>
    </row>
    <row r="606" spans="5:5" ht="15" customHeight="1" x14ac:dyDescent="0.25">
      <c r="E606" s="713"/>
    </row>
    <row r="607" spans="5:5" ht="15" customHeight="1" x14ac:dyDescent="0.25">
      <c r="E607" s="713"/>
    </row>
    <row r="608" spans="5:5" ht="15" customHeight="1" x14ac:dyDescent="0.25">
      <c r="E608" s="713"/>
    </row>
    <row r="609" spans="5:5" ht="15" customHeight="1" x14ac:dyDescent="0.25">
      <c r="E609" s="713"/>
    </row>
    <row r="610" spans="5:5" ht="15" customHeight="1" x14ac:dyDescent="0.25">
      <c r="E610" s="713"/>
    </row>
    <row r="611" spans="5:5" ht="15" customHeight="1" x14ac:dyDescent="0.25">
      <c r="E611" s="713"/>
    </row>
    <row r="612" spans="5:5" ht="15" customHeight="1" x14ac:dyDescent="0.25">
      <c r="E612" s="713"/>
    </row>
    <row r="613" spans="5:5" ht="15" customHeight="1" x14ac:dyDescent="0.25">
      <c r="E613" s="713"/>
    </row>
    <row r="614" spans="5:5" ht="15" customHeight="1" x14ac:dyDescent="0.25">
      <c r="E614" s="713"/>
    </row>
    <row r="615" spans="5:5" ht="15" customHeight="1" x14ac:dyDescent="0.25">
      <c r="E615" s="713"/>
    </row>
    <row r="616" spans="5:5" ht="15" customHeight="1" x14ac:dyDescent="0.25">
      <c r="E616" s="713"/>
    </row>
    <row r="617" spans="5:5" ht="15" customHeight="1" x14ac:dyDescent="0.25">
      <c r="E617" s="713"/>
    </row>
    <row r="618" spans="5:5" ht="15" customHeight="1" x14ac:dyDescent="0.25">
      <c r="E618" s="713"/>
    </row>
    <row r="619" spans="5:5" ht="15" customHeight="1" x14ac:dyDescent="0.25">
      <c r="E619" s="713"/>
    </row>
    <row r="620" spans="5:5" ht="15" customHeight="1" x14ac:dyDescent="0.25">
      <c r="E620" s="713"/>
    </row>
    <row r="621" spans="5:5" ht="15" customHeight="1" x14ac:dyDescent="0.25">
      <c r="E621" s="713"/>
    </row>
    <row r="622" spans="5:5" ht="15" customHeight="1" x14ac:dyDescent="0.25">
      <c r="E622" s="713"/>
    </row>
    <row r="623" spans="5:5" ht="15" customHeight="1" x14ac:dyDescent="0.25">
      <c r="E623" s="713"/>
    </row>
    <row r="624" spans="5:5" ht="15" customHeight="1" x14ac:dyDescent="0.25">
      <c r="E624" s="713"/>
    </row>
    <row r="625" spans="5:5" ht="15" customHeight="1" x14ac:dyDescent="0.25">
      <c r="E625" s="713"/>
    </row>
    <row r="626" spans="5:5" ht="15" customHeight="1" x14ac:dyDescent="0.25">
      <c r="E626" s="713"/>
    </row>
    <row r="627" spans="5:5" ht="15" customHeight="1" x14ac:dyDescent="0.25">
      <c r="E627" s="713"/>
    </row>
    <row r="628" spans="5:5" ht="15" customHeight="1" x14ac:dyDescent="0.25">
      <c r="E628" s="713"/>
    </row>
    <row r="629" spans="5:5" ht="15" customHeight="1" x14ac:dyDescent="0.25">
      <c r="E629" s="713"/>
    </row>
    <row r="630" spans="5:5" ht="15" customHeight="1" x14ac:dyDescent="0.25">
      <c r="E630" s="713"/>
    </row>
    <row r="631" spans="5:5" ht="15" customHeight="1" x14ac:dyDescent="0.25">
      <c r="E631" s="713"/>
    </row>
    <row r="632" spans="5:5" ht="15" customHeight="1" x14ac:dyDescent="0.25">
      <c r="E632" s="713"/>
    </row>
    <row r="633" spans="5:5" ht="15" customHeight="1" x14ac:dyDescent="0.25">
      <c r="E633" s="713"/>
    </row>
    <row r="634" spans="5:5" ht="15" customHeight="1" x14ac:dyDescent="0.25">
      <c r="E634" s="713"/>
    </row>
    <row r="635" spans="5:5" ht="15" customHeight="1" x14ac:dyDescent="0.25">
      <c r="E635" s="713"/>
    </row>
    <row r="636" spans="5:5" ht="15" customHeight="1" x14ac:dyDescent="0.25">
      <c r="E636" s="713"/>
    </row>
    <row r="637" spans="5:5" ht="15" customHeight="1" x14ac:dyDescent="0.25">
      <c r="E637" s="713"/>
    </row>
    <row r="638" spans="5:5" ht="15" customHeight="1" x14ac:dyDescent="0.25">
      <c r="E638" s="713"/>
    </row>
    <row r="639" spans="5:5" ht="15" customHeight="1" x14ac:dyDescent="0.25">
      <c r="E639" s="713"/>
    </row>
    <row r="640" spans="5:5" ht="15" customHeight="1" x14ac:dyDescent="0.25">
      <c r="E640" s="713"/>
    </row>
    <row r="641" spans="5:5" ht="15" customHeight="1" x14ac:dyDescent="0.25">
      <c r="E641" s="713"/>
    </row>
    <row r="642" spans="5:5" ht="15" customHeight="1" x14ac:dyDescent="0.25">
      <c r="E642" s="713"/>
    </row>
    <row r="643" spans="5:5" ht="15" customHeight="1" x14ac:dyDescent="0.25">
      <c r="E643" s="713"/>
    </row>
    <row r="644" spans="5:5" ht="15" customHeight="1" x14ac:dyDescent="0.25">
      <c r="E644" s="713"/>
    </row>
    <row r="645" spans="5:5" ht="15" customHeight="1" x14ac:dyDescent="0.25">
      <c r="E645" s="713"/>
    </row>
    <row r="646" spans="5:5" ht="15" customHeight="1" x14ac:dyDescent="0.25">
      <c r="E646" s="713"/>
    </row>
    <row r="647" spans="5:5" ht="15" customHeight="1" x14ac:dyDescent="0.25">
      <c r="E647" s="713"/>
    </row>
    <row r="648" spans="5:5" ht="15" customHeight="1" x14ac:dyDescent="0.25">
      <c r="E648" s="713"/>
    </row>
    <row r="649" spans="5:5" ht="15" customHeight="1" x14ac:dyDescent="0.25">
      <c r="E649" s="713"/>
    </row>
    <row r="650" spans="5:5" ht="15" customHeight="1" x14ac:dyDescent="0.25">
      <c r="E650" s="713"/>
    </row>
    <row r="651" spans="5:5" ht="15" customHeight="1" x14ac:dyDescent="0.25">
      <c r="E651" s="713"/>
    </row>
    <row r="652" spans="5:5" ht="15" customHeight="1" x14ac:dyDescent="0.25">
      <c r="E652" s="713"/>
    </row>
    <row r="653" spans="5:5" ht="15" customHeight="1" x14ac:dyDescent="0.25">
      <c r="E653" s="713"/>
    </row>
    <row r="654" spans="5:5" ht="15" customHeight="1" x14ac:dyDescent="0.25">
      <c r="E654" s="713"/>
    </row>
    <row r="655" spans="5:5" ht="15" customHeight="1" x14ac:dyDescent="0.25">
      <c r="E655" s="713"/>
    </row>
    <row r="656" spans="5:5" ht="15" customHeight="1" x14ac:dyDescent="0.25">
      <c r="E656" s="713"/>
    </row>
    <row r="657" spans="5:5" ht="15" customHeight="1" x14ac:dyDescent="0.25">
      <c r="E657" s="713"/>
    </row>
    <row r="658" spans="5:5" ht="15" customHeight="1" x14ac:dyDescent="0.25">
      <c r="E658" s="713"/>
    </row>
    <row r="659" spans="5:5" ht="15" customHeight="1" x14ac:dyDescent="0.25">
      <c r="E659" s="713"/>
    </row>
    <row r="660" spans="5:5" ht="15" customHeight="1" x14ac:dyDescent="0.25">
      <c r="E660" s="713"/>
    </row>
    <row r="661" spans="5:5" ht="15" customHeight="1" x14ac:dyDescent="0.25">
      <c r="E661" s="713"/>
    </row>
    <row r="662" spans="5:5" ht="15" customHeight="1" x14ac:dyDescent="0.25">
      <c r="E662" s="713"/>
    </row>
    <row r="663" spans="5:5" ht="15" customHeight="1" x14ac:dyDescent="0.25">
      <c r="E663" s="713"/>
    </row>
    <row r="664" spans="5:5" ht="15" customHeight="1" x14ac:dyDescent="0.25">
      <c r="E664" s="713"/>
    </row>
    <row r="665" spans="5:5" ht="15" customHeight="1" x14ac:dyDescent="0.25">
      <c r="E665" s="713"/>
    </row>
    <row r="666" spans="5:5" ht="15" customHeight="1" x14ac:dyDescent="0.25">
      <c r="E666" s="713"/>
    </row>
    <row r="667" spans="5:5" ht="15" customHeight="1" x14ac:dyDescent="0.25">
      <c r="E667" s="713"/>
    </row>
    <row r="668" spans="5:5" ht="15" customHeight="1" x14ac:dyDescent="0.25">
      <c r="E668" s="713"/>
    </row>
    <row r="669" spans="5:5" ht="15" customHeight="1" x14ac:dyDescent="0.25">
      <c r="E669" s="713"/>
    </row>
    <row r="670" spans="5:5" ht="15" customHeight="1" x14ac:dyDescent="0.25">
      <c r="E670" s="713"/>
    </row>
    <row r="671" spans="5:5" ht="15" customHeight="1" x14ac:dyDescent="0.25">
      <c r="E671" s="713"/>
    </row>
    <row r="672" spans="5:5" ht="15" customHeight="1" x14ac:dyDescent="0.25">
      <c r="E672" s="713"/>
    </row>
    <row r="673" spans="5:5" ht="15" customHeight="1" x14ac:dyDescent="0.25">
      <c r="E673" s="713"/>
    </row>
    <row r="674" spans="5:5" ht="15" customHeight="1" x14ac:dyDescent="0.25">
      <c r="E674" s="713"/>
    </row>
    <row r="675" spans="5:5" ht="15" customHeight="1" x14ac:dyDescent="0.25">
      <c r="E675" s="713"/>
    </row>
    <row r="676" spans="5:5" ht="15" customHeight="1" x14ac:dyDescent="0.25">
      <c r="E676" s="713"/>
    </row>
    <row r="677" spans="5:5" ht="15" customHeight="1" x14ac:dyDescent="0.25">
      <c r="E677" s="713"/>
    </row>
    <row r="678" spans="5:5" ht="15" customHeight="1" x14ac:dyDescent="0.25">
      <c r="E678" s="713"/>
    </row>
    <row r="679" spans="5:5" ht="15" customHeight="1" x14ac:dyDescent="0.25">
      <c r="E679" s="713"/>
    </row>
    <row r="680" spans="5:5" ht="15" customHeight="1" x14ac:dyDescent="0.25">
      <c r="E680" s="713"/>
    </row>
    <row r="681" spans="5:5" ht="15" customHeight="1" x14ac:dyDescent="0.25">
      <c r="E681" s="713"/>
    </row>
    <row r="682" spans="5:5" ht="15" customHeight="1" x14ac:dyDescent="0.25">
      <c r="E682" s="713"/>
    </row>
    <row r="683" spans="5:5" ht="15" customHeight="1" x14ac:dyDescent="0.25">
      <c r="E683" s="713"/>
    </row>
    <row r="684" spans="5:5" ht="15" customHeight="1" x14ac:dyDescent="0.25">
      <c r="E684" s="713"/>
    </row>
    <row r="685" spans="5:5" ht="15" customHeight="1" x14ac:dyDescent="0.25">
      <c r="E685" s="713"/>
    </row>
    <row r="686" spans="5:5" ht="15" customHeight="1" x14ac:dyDescent="0.25">
      <c r="E686" s="713"/>
    </row>
    <row r="687" spans="5:5" ht="15" customHeight="1" x14ac:dyDescent="0.25">
      <c r="E687" s="713"/>
    </row>
    <row r="688" spans="5:5" ht="15" customHeight="1" x14ac:dyDescent="0.25">
      <c r="E688" s="713"/>
    </row>
    <row r="689" spans="5:5" ht="15" customHeight="1" x14ac:dyDescent="0.25">
      <c r="E689" s="713"/>
    </row>
    <row r="690" spans="5:5" ht="15" customHeight="1" x14ac:dyDescent="0.25">
      <c r="E690" s="713"/>
    </row>
    <row r="691" spans="5:5" ht="15" customHeight="1" x14ac:dyDescent="0.25">
      <c r="E691" s="713"/>
    </row>
    <row r="692" spans="5:5" ht="15" customHeight="1" x14ac:dyDescent="0.25">
      <c r="E692" s="713"/>
    </row>
    <row r="693" spans="5:5" ht="15" customHeight="1" x14ac:dyDescent="0.25">
      <c r="E693" s="713"/>
    </row>
    <row r="694" spans="5:5" ht="15" customHeight="1" x14ac:dyDescent="0.25">
      <c r="E694" s="713"/>
    </row>
    <row r="695" spans="5:5" ht="15" customHeight="1" x14ac:dyDescent="0.25">
      <c r="E695" s="713"/>
    </row>
    <row r="696" spans="5:5" ht="15" customHeight="1" x14ac:dyDescent="0.25">
      <c r="E696" s="713"/>
    </row>
    <row r="697" spans="5:5" ht="15" customHeight="1" x14ac:dyDescent="0.25">
      <c r="E697" s="713"/>
    </row>
    <row r="698" spans="5:5" ht="15" customHeight="1" x14ac:dyDescent="0.25">
      <c r="E698" s="713"/>
    </row>
    <row r="699" spans="5:5" ht="15" customHeight="1" x14ac:dyDescent="0.25">
      <c r="E699" s="713"/>
    </row>
    <row r="700" spans="5:5" ht="15" customHeight="1" x14ac:dyDescent="0.25">
      <c r="E700" s="713"/>
    </row>
    <row r="701" spans="5:5" ht="15" customHeight="1" x14ac:dyDescent="0.25">
      <c r="E701" s="713"/>
    </row>
    <row r="702" spans="5:5" ht="15" customHeight="1" x14ac:dyDescent="0.25">
      <c r="E702" s="713"/>
    </row>
    <row r="703" spans="5:5" ht="15" customHeight="1" x14ac:dyDescent="0.25">
      <c r="E703" s="713"/>
    </row>
    <row r="704" spans="5:5" ht="15" customHeight="1" x14ac:dyDescent="0.25">
      <c r="E704" s="713"/>
    </row>
    <row r="705" spans="5:5" ht="15" customHeight="1" x14ac:dyDescent="0.25">
      <c r="E705" s="713"/>
    </row>
    <row r="706" spans="5:5" ht="15" customHeight="1" x14ac:dyDescent="0.25">
      <c r="E706" s="713"/>
    </row>
    <row r="707" spans="5:5" ht="15" customHeight="1" x14ac:dyDescent="0.25">
      <c r="E707" s="713"/>
    </row>
    <row r="708" spans="5:5" ht="15" customHeight="1" x14ac:dyDescent="0.25">
      <c r="E708" s="713"/>
    </row>
    <row r="709" spans="5:5" ht="15" customHeight="1" x14ac:dyDescent="0.25">
      <c r="E709" s="713"/>
    </row>
    <row r="710" spans="5:5" ht="15" customHeight="1" x14ac:dyDescent="0.25">
      <c r="E710" s="713"/>
    </row>
    <row r="711" spans="5:5" ht="15" customHeight="1" x14ac:dyDescent="0.25">
      <c r="E711" s="713"/>
    </row>
    <row r="712" spans="5:5" ht="15" customHeight="1" x14ac:dyDescent="0.25">
      <c r="E712" s="713"/>
    </row>
    <row r="713" spans="5:5" ht="15" customHeight="1" x14ac:dyDescent="0.25">
      <c r="E713" s="713"/>
    </row>
    <row r="714" spans="5:5" ht="15" customHeight="1" x14ac:dyDescent="0.25">
      <c r="E714" s="713"/>
    </row>
    <row r="715" spans="5:5" ht="15" customHeight="1" x14ac:dyDescent="0.25">
      <c r="E715" s="713"/>
    </row>
    <row r="716" spans="5:5" ht="15" customHeight="1" x14ac:dyDescent="0.25">
      <c r="E716" s="713"/>
    </row>
    <row r="717" spans="5:5" ht="15" customHeight="1" x14ac:dyDescent="0.25">
      <c r="E717" s="713"/>
    </row>
    <row r="718" spans="5:5" ht="15" customHeight="1" x14ac:dyDescent="0.25">
      <c r="E718" s="713"/>
    </row>
    <row r="719" spans="5:5" ht="15" customHeight="1" x14ac:dyDescent="0.25">
      <c r="E719" s="713"/>
    </row>
    <row r="720" spans="5:5" ht="15" customHeight="1" x14ac:dyDescent="0.25">
      <c r="E720" s="713"/>
    </row>
    <row r="721" spans="5:5" ht="15" customHeight="1" x14ac:dyDescent="0.25">
      <c r="E721" s="713"/>
    </row>
    <row r="722" spans="5:5" ht="15" customHeight="1" x14ac:dyDescent="0.25">
      <c r="E722" s="713"/>
    </row>
    <row r="723" spans="5:5" ht="15" customHeight="1" x14ac:dyDescent="0.25">
      <c r="E723" s="713"/>
    </row>
    <row r="724" spans="5:5" ht="15" customHeight="1" x14ac:dyDescent="0.25">
      <c r="E724" s="713"/>
    </row>
    <row r="725" spans="5:5" ht="15" customHeight="1" x14ac:dyDescent="0.25">
      <c r="E725" s="713"/>
    </row>
    <row r="726" spans="5:5" ht="15" customHeight="1" x14ac:dyDescent="0.25">
      <c r="E726" s="713"/>
    </row>
    <row r="727" spans="5:5" ht="15" customHeight="1" x14ac:dyDescent="0.25">
      <c r="E727" s="713"/>
    </row>
    <row r="728" spans="5:5" ht="15" customHeight="1" x14ac:dyDescent="0.25">
      <c r="E728" s="713"/>
    </row>
    <row r="729" spans="5:5" ht="15" customHeight="1" x14ac:dyDescent="0.25">
      <c r="E729" s="713"/>
    </row>
    <row r="730" spans="5:5" ht="15" customHeight="1" x14ac:dyDescent="0.25">
      <c r="E730" s="713"/>
    </row>
    <row r="731" spans="5:5" ht="15" customHeight="1" x14ac:dyDescent="0.25">
      <c r="E731" s="713"/>
    </row>
    <row r="732" spans="5:5" ht="15" customHeight="1" x14ac:dyDescent="0.25">
      <c r="E732" s="713"/>
    </row>
    <row r="733" spans="5:5" ht="15" customHeight="1" x14ac:dyDescent="0.25">
      <c r="E733" s="713"/>
    </row>
    <row r="734" spans="5:5" ht="15" customHeight="1" x14ac:dyDescent="0.25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90"/>
  <sheetViews>
    <sheetView showGridLines="0" tabSelected="1" zoomScale="60" zoomScaleNormal="60" workbookViewId="0">
      <pane ySplit="2" topLeftCell="A3" activePane="bottomLeft" state="frozen"/>
      <selection pane="bottomLeft" activeCell="E2866" sqref="E2866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 x14ac:dyDescent="0.25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 x14ac:dyDescent="0.25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 x14ac:dyDescent="0.25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 x14ac:dyDescent="0.25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 x14ac:dyDescent="0.25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 x14ac:dyDescent="0.25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 x14ac:dyDescent="0.25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 x14ac:dyDescent="0.25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 x14ac:dyDescent="0.25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 x14ac:dyDescent="0.25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 x14ac:dyDescent="0.25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 x14ac:dyDescent="0.25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 x14ac:dyDescent="0.25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 x14ac:dyDescent="0.25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 x14ac:dyDescent="0.25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 x14ac:dyDescent="0.25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 x14ac:dyDescent="0.25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 x14ac:dyDescent="0.25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 x14ac:dyDescent="0.25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 x14ac:dyDescent="0.25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 x14ac:dyDescent="0.25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 x14ac:dyDescent="0.25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 x14ac:dyDescent="0.25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 x14ac:dyDescent="0.25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 x14ac:dyDescent="0.25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 x14ac:dyDescent="0.25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 x14ac:dyDescent="0.25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 x14ac:dyDescent="0.25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 x14ac:dyDescent="0.25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 x14ac:dyDescent="0.25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 x14ac:dyDescent="0.25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 x14ac:dyDescent="0.25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 x14ac:dyDescent="0.25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 x14ac:dyDescent="0.25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 x14ac:dyDescent="0.25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 x14ac:dyDescent="0.25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 x14ac:dyDescent="0.25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 x14ac:dyDescent="0.25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 x14ac:dyDescent="0.25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 x14ac:dyDescent="0.25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 x14ac:dyDescent="0.25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 x14ac:dyDescent="0.25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 x14ac:dyDescent="0.25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 x14ac:dyDescent="0.25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 x14ac:dyDescent="0.25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 x14ac:dyDescent="0.25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 x14ac:dyDescent="0.25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 x14ac:dyDescent="0.25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 x14ac:dyDescent="0.25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 x14ac:dyDescent="0.25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 x14ac:dyDescent="0.25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 x14ac:dyDescent="0.25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 x14ac:dyDescent="0.25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 x14ac:dyDescent="0.25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 x14ac:dyDescent="0.25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 x14ac:dyDescent="0.25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 x14ac:dyDescent="0.25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 x14ac:dyDescent="0.25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 x14ac:dyDescent="0.25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 x14ac:dyDescent="0.25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 x14ac:dyDescent="0.25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 x14ac:dyDescent="0.25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 x14ac:dyDescent="0.25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 x14ac:dyDescent="0.25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 x14ac:dyDescent="0.25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 x14ac:dyDescent="0.25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 x14ac:dyDescent="0.25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 x14ac:dyDescent="0.25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 x14ac:dyDescent="0.25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 x14ac:dyDescent="0.25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 x14ac:dyDescent="0.25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 x14ac:dyDescent="0.25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 x14ac:dyDescent="0.25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 x14ac:dyDescent="0.25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 x14ac:dyDescent="0.25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 x14ac:dyDescent="0.25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 x14ac:dyDescent="0.25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 x14ac:dyDescent="0.25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 x14ac:dyDescent="0.25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 x14ac:dyDescent="0.25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 x14ac:dyDescent="0.25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 x14ac:dyDescent="0.25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 x14ac:dyDescent="0.25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 x14ac:dyDescent="0.25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 x14ac:dyDescent="0.25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 x14ac:dyDescent="0.25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 x14ac:dyDescent="0.25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 x14ac:dyDescent="0.25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 x14ac:dyDescent="0.25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 x14ac:dyDescent="0.25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 x14ac:dyDescent="0.25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 x14ac:dyDescent="0.25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 x14ac:dyDescent="0.25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 x14ac:dyDescent="0.25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 x14ac:dyDescent="0.25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 x14ac:dyDescent="0.25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 x14ac:dyDescent="0.25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 x14ac:dyDescent="0.25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 x14ac:dyDescent="0.25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 x14ac:dyDescent="0.25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 x14ac:dyDescent="0.25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 x14ac:dyDescent="0.25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 x14ac:dyDescent="0.25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 x14ac:dyDescent="0.25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 x14ac:dyDescent="0.25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 x14ac:dyDescent="0.25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 x14ac:dyDescent="0.25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 x14ac:dyDescent="0.25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 x14ac:dyDescent="0.25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 x14ac:dyDescent="0.25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 x14ac:dyDescent="0.25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 x14ac:dyDescent="0.25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 x14ac:dyDescent="0.25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 x14ac:dyDescent="0.25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 x14ac:dyDescent="0.25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 x14ac:dyDescent="0.25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 x14ac:dyDescent="0.25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 x14ac:dyDescent="0.25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 x14ac:dyDescent="0.25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 x14ac:dyDescent="0.25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 x14ac:dyDescent="0.25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 x14ac:dyDescent="0.25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 x14ac:dyDescent="0.25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 x14ac:dyDescent="0.25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 x14ac:dyDescent="0.25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 x14ac:dyDescent="0.25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 x14ac:dyDescent="0.25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 x14ac:dyDescent="0.25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 x14ac:dyDescent="0.25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 x14ac:dyDescent="0.25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 x14ac:dyDescent="0.25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 x14ac:dyDescent="0.25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 x14ac:dyDescent="0.25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 x14ac:dyDescent="0.25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 x14ac:dyDescent="0.25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 x14ac:dyDescent="0.25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 x14ac:dyDescent="0.25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 x14ac:dyDescent="0.25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 x14ac:dyDescent="0.25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 x14ac:dyDescent="0.25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 x14ac:dyDescent="0.25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 x14ac:dyDescent="0.25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 x14ac:dyDescent="0.25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 x14ac:dyDescent="0.25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 x14ac:dyDescent="0.25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 x14ac:dyDescent="0.25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 x14ac:dyDescent="0.25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 x14ac:dyDescent="0.25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 x14ac:dyDescent="0.25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 x14ac:dyDescent="0.25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 x14ac:dyDescent="0.25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 x14ac:dyDescent="0.25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 x14ac:dyDescent="0.25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 x14ac:dyDescent="0.25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 x14ac:dyDescent="0.25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 x14ac:dyDescent="0.25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 x14ac:dyDescent="0.25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 x14ac:dyDescent="0.25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 x14ac:dyDescent="0.25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 x14ac:dyDescent="0.25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 x14ac:dyDescent="0.25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 x14ac:dyDescent="0.25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 x14ac:dyDescent="0.25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 x14ac:dyDescent="0.25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 x14ac:dyDescent="0.25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 x14ac:dyDescent="0.25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 x14ac:dyDescent="0.25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 x14ac:dyDescent="0.25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 x14ac:dyDescent="0.25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 x14ac:dyDescent="0.25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 x14ac:dyDescent="0.25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 x14ac:dyDescent="0.25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 x14ac:dyDescent="0.25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 x14ac:dyDescent="0.25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 x14ac:dyDescent="0.25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 x14ac:dyDescent="0.25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 x14ac:dyDescent="0.25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 x14ac:dyDescent="0.25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 x14ac:dyDescent="0.25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 x14ac:dyDescent="0.25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 x14ac:dyDescent="0.25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 x14ac:dyDescent="0.25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 x14ac:dyDescent="0.25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 x14ac:dyDescent="0.25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 x14ac:dyDescent="0.25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 x14ac:dyDescent="0.25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 x14ac:dyDescent="0.25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 x14ac:dyDescent="0.25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 x14ac:dyDescent="0.25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 x14ac:dyDescent="0.25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 x14ac:dyDescent="0.25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 x14ac:dyDescent="0.25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 x14ac:dyDescent="0.25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 x14ac:dyDescent="0.25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 x14ac:dyDescent="0.25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 x14ac:dyDescent="0.25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 x14ac:dyDescent="0.25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 x14ac:dyDescent="0.25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 x14ac:dyDescent="0.25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 x14ac:dyDescent="0.25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 x14ac:dyDescent="0.25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 x14ac:dyDescent="0.25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 x14ac:dyDescent="0.25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 x14ac:dyDescent="0.25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 x14ac:dyDescent="0.25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 x14ac:dyDescent="0.25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 x14ac:dyDescent="0.25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 x14ac:dyDescent="0.25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 x14ac:dyDescent="0.25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 x14ac:dyDescent="0.25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 x14ac:dyDescent="0.25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 x14ac:dyDescent="0.25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 x14ac:dyDescent="0.25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 x14ac:dyDescent="0.25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 x14ac:dyDescent="0.25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 x14ac:dyDescent="0.25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 x14ac:dyDescent="0.25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 x14ac:dyDescent="0.25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 x14ac:dyDescent="0.25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 x14ac:dyDescent="0.25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 x14ac:dyDescent="0.25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 x14ac:dyDescent="0.25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 x14ac:dyDescent="0.25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 x14ac:dyDescent="0.25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 x14ac:dyDescent="0.25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 x14ac:dyDescent="0.25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 x14ac:dyDescent="0.25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 x14ac:dyDescent="0.25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 x14ac:dyDescent="0.25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 x14ac:dyDescent="0.25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 x14ac:dyDescent="0.25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 x14ac:dyDescent="0.25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 x14ac:dyDescent="0.25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 x14ac:dyDescent="0.25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 x14ac:dyDescent="0.25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 x14ac:dyDescent="0.25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 x14ac:dyDescent="0.25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 x14ac:dyDescent="0.25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 x14ac:dyDescent="0.25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 x14ac:dyDescent="0.25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 x14ac:dyDescent="0.25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 x14ac:dyDescent="0.25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 x14ac:dyDescent="0.25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 x14ac:dyDescent="0.25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 x14ac:dyDescent="0.25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 x14ac:dyDescent="0.25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 x14ac:dyDescent="0.25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 x14ac:dyDescent="0.25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 x14ac:dyDescent="0.25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 x14ac:dyDescent="0.25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 x14ac:dyDescent="0.25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 x14ac:dyDescent="0.25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 x14ac:dyDescent="0.25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 x14ac:dyDescent="0.25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 x14ac:dyDescent="0.25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 x14ac:dyDescent="0.25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 x14ac:dyDescent="0.25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 x14ac:dyDescent="0.25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 x14ac:dyDescent="0.25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 x14ac:dyDescent="0.25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 x14ac:dyDescent="0.25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 x14ac:dyDescent="0.25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 x14ac:dyDescent="0.25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 x14ac:dyDescent="0.25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 x14ac:dyDescent="0.25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 x14ac:dyDescent="0.25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 x14ac:dyDescent="0.25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 x14ac:dyDescent="0.25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 x14ac:dyDescent="0.25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 x14ac:dyDescent="0.25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 x14ac:dyDescent="0.25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 x14ac:dyDescent="0.25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 x14ac:dyDescent="0.25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 x14ac:dyDescent="0.25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 x14ac:dyDescent="0.25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 x14ac:dyDescent="0.25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 x14ac:dyDescent="0.25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 x14ac:dyDescent="0.25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 x14ac:dyDescent="0.25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 x14ac:dyDescent="0.25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 x14ac:dyDescent="0.25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 x14ac:dyDescent="0.25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 x14ac:dyDescent="0.25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 x14ac:dyDescent="0.25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 x14ac:dyDescent="0.25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 x14ac:dyDescent="0.25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 x14ac:dyDescent="0.25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 x14ac:dyDescent="0.25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 x14ac:dyDescent="0.25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 x14ac:dyDescent="0.25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 x14ac:dyDescent="0.25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 x14ac:dyDescent="0.25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 x14ac:dyDescent="0.25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 x14ac:dyDescent="0.25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 x14ac:dyDescent="0.25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 x14ac:dyDescent="0.25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 x14ac:dyDescent="0.25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 x14ac:dyDescent="0.25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 x14ac:dyDescent="0.25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 x14ac:dyDescent="0.25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 x14ac:dyDescent="0.25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 x14ac:dyDescent="0.25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 x14ac:dyDescent="0.25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 x14ac:dyDescent="0.25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 x14ac:dyDescent="0.25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 x14ac:dyDescent="0.25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 x14ac:dyDescent="0.25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 x14ac:dyDescent="0.25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 x14ac:dyDescent="0.25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 x14ac:dyDescent="0.25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 x14ac:dyDescent="0.25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 x14ac:dyDescent="0.25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 x14ac:dyDescent="0.25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 x14ac:dyDescent="0.25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 x14ac:dyDescent="0.25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 x14ac:dyDescent="0.25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 x14ac:dyDescent="0.25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 x14ac:dyDescent="0.25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 x14ac:dyDescent="0.25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 x14ac:dyDescent="0.25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 x14ac:dyDescent="0.25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 x14ac:dyDescent="0.25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 x14ac:dyDescent="0.25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 x14ac:dyDescent="0.25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 x14ac:dyDescent="0.25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 x14ac:dyDescent="0.25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 x14ac:dyDescent="0.25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 x14ac:dyDescent="0.25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 x14ac:dyDescent="0.25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 x14ac:dyDescent="0.25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 x14ac:dyDescent="0.25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 x14ac:dyDescent="0.25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 x14ac:dyDescent="0.25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 x14ac:dyDescent="0.25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 x14ac:dyDescent="0.25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 x14ac:dyDescent="0.25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 x14ac:dyDescent="0.25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 x14ac:dyDescent="0.25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 x14ac:dyDescent="0.25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 x14ac:dyDescent="0.25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 x14ac:dyDescent="0.25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 x14ac:dyDescent="0.25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 x14ac:dyDescent="0.25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 x14ac:dyDescent="0.25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 x14ac:dyDescent="0.25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 x14ac:dyDescent="0.25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 x14ac:dyDescent="0.25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 x14ac:dyDescent="0.25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 x14ac:dyDescent="0.25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 x14ac:dyDescent="0.25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 x14ac:dyDescent="0.25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 x14ac:dyDescent="0.25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 x14ac:dyDescent="0.25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 x14ac:dyDescent="0.25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 x14ac:dyDescent="0.25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 x14ac:dyDescent="0.25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 x14ac:dyDescent="0.25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 x14ac:dyDescent="0.25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 x14ac:dyDescent="0.25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 x14ac:dyDescent="0.25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 x14ac:dyDescent="0.25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 x14ac:dyDescent="0.25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 x14ac:dyDescent="0.25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 x14ac:dyDescent="0.25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 x14ac:dyDescent="0.25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 x14ac:dyDescent="0.25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 x14ac:dyDescent="0.25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 x14ac:dyDescent="0.25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 x14ac:dyDescent="0.25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 x14ac:dyDescent="0.25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 x14ac:dyDescent="0.25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 x14ac:dyDescent="0.25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 x14ac:dyDescent="0.25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 x14ac:dyDescent="0.25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 x14ac:dyDescent="0.25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 x14ac:dyDescent="0.25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 x14ac:dyDescent="0.25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 x14ac:dyDescent="0.25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 x14ac:dyDescent="0.25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 x14ac:dyDescent="0.25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 x14ac:dyDescent="0.25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 x14ac:dyDescent="0.25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 x14ac:dyDescent="0.25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 x14ac:dyDescent="0.25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 x14ac:dyDescent="0.25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 x14ac:dyDescent="0.25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 x14ac:dyDescent="0.25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 x14ac:dyDescent="0.25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 x14ac:dyDescent="0.25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 x14ac:dyDescent="0.25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 x14ac:dyDescent="0.25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 x14ac:dyDescent="0.25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 x14ac:dyDescent="0.25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 x14ac:dyDescent="0.25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 x14ac:dyDescent="0.25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 x14ac:dyDescent="0.25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 x14ac:dyDescent="0.25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 x14ac:dyDescent="0.25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 x14ac:dyDescent="0.25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 x14ac:dyDescent="0.25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 x14ac:dyDescent="0.25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 x14ac:dyDescent="0.25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 x14ac:dyDescent="0.25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 x14ac:dyDescent="0.25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 x14ac:dyDescent="0.25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 x14ac:dyDescent="0.25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 x14ac:dyDescent="0.25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 x14ac:dyDescent="0.25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 x14ac:dyDescent="0.25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 x14ac:dyDescent="0.25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 x14ac:dyDescent="0.25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 x14ac:dyDescent="0.25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 x14ac:dyDescent="0.25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 x14ac:dyDescent="0.25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 x14ac:dyDescent="0.25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 x14ac:dyDescent="0.25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 x14ac:dyDescent="0.25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 x14ac:dyDescent="0.25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 x14ac:dyDescent="0.25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 x14ac:dyDescent="0.25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 x14ac:dyDescent="0.25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 x14ac:dyDescent="0.25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 x14ac:dyDescent="0.25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 x14ac:dyDescent="0.25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 x14ac:dyDescent="0.25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 x14ac:dyDescent="0.25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 x14ac:dyDescent="0.25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 x14ac:dyDescent="0.25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 x14ac:dyDescent="0.25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 x14ac:dyDescent="0.25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 x14ac:dyDescent="0.25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 x14ac:dyDescent="0.25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 x14ac:dyDescent="0.25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 x14ac:dyDescent="0.25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 x14ac:dyDescent="0.25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 x14ac:dyDescent="0.25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 x14ac:dyDescent="0.25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 x14ac:dyDescent="0.25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 x14ac:dyDescent="0.25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 x14ac:dyDescent="0.25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 x14ac:dyDescent="0.25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 x14ac:dyDescent="0.25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 x14ac:dyDescent="0.25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 x14ac:dyDescent="0.25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 x14ac:dyDescent="0.25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 x14ac:dyDescent="0.25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 x14ac:dyDescent="0.25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 x14ac:dyDescent="0.25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 x14ac:dyDescent="0.25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 x14ac:dyDescent="0.25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 x14ac:dyDescent="0.25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 x14ac:dyDescent="0.25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 x14ac:dyDescent="0.25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 x14ac:dyDescent="0.25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 x14ac:dyDescent="0.25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 x14ac:dyDescent="0.25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 x14ac:dyDescent="0.25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 x14ac:dyDescent="0.25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 x14ac:dyDescent="0.25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 x14ac:dyDescent="0.25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 x14ac:dyDescent="0.25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 x14ac:dyDescent="0.25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 x14ac:dyDescent="0.25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 x14ac:dyDescent="0.25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 x14ac:dyDescent="0.25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 x14ac:dyDescent="0.25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 x14ac:dyDescent="0.25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 x14ac:dyDescent="0.25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 x14ac:dyDescent="0.25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 x14ac:dyDescent="0.25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 x14ac:dyDescent="0.25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 x14ac:dyDescent="0.25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 x14ac:dyDescent="0.25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 x14ac:dyDescent="0.25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 x14ac:dyDescent="0.25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 x14ac:dyDescent="0.25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 x14ac:dyDescent="0.25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 x14ac:dyDescent="0.25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 x14ac:dyDescent="0.25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 x14ac:dyDescent="0.25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 x14ac:dyDescent="0.25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 x14ac:dyDescent="0.25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 x14ac:dyDescent="0.25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 x14ac:dyDescent="0.25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 x14ac:dyDescent="0.25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 x14ac:dyDescent="0.25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 x14ac:dyDescent="0.25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 x14ac:dyDescent="0.25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 x14ac:dyDescent="0.25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 x14ac:dyDescent="0.25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 x14ac:dyDescent="0.25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 x14ac:dyDescent="0.25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 x14ac:dyDescent="0.25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 x14ac:dyDescent="0.25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 x14ac:dyDescent="0.25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 x14ac:dyDescent="0.25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 x14ac:dyDescent="0.25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 x14ac:dyDescent="0.25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 x14ac:dyDescent="0.25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 x14ac:dyDescent="0.25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 x14ac:dyDescent="0.25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 x14ac:dyDescent="0.25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 x14ac:dyDescent="0.25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 x14ac:dyDescent="0.25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 x14ac:dyDescent="0.25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 x14ac:dyDescent="0.25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 x14ac:dyDescent="0.25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 x14ac:dyDescent="0.25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 x14ac:dyDescent="0.25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 x14ac:dyDescent="0.25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 x14ac:dyDescent="0.25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 x14ac:dyDescent="0.25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 x14ac:dyDescent="0.25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 x14ac:dyDescent="0.25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 x14ac:dyDescent="0.25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 x14ac:dyDescent="0.25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 x14ac:dyDescent="0.25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 x14ac:dyDescent="0.25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 x14ac:dyDescent="0.25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 x14ac:dyDescent="0.25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 x14ac:dyDescent="0.25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 x14ac:dyDescent="0.25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 x14ac:dyDescent="0.25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 x14ac:dyDescent="0.25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 x14ac:dyDescent="0.25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 x14ac:dyDescent="0.25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 x14ac:dyDescent="0.25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 x14ac:dyDescent="0.25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 x14ac:dyDescent="0.25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 x14ac:dyDescent="0.25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 x14ac:dyDescent="0.25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 x14ac:dyDescent="0.25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 x14ac:dyDescent="0.25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 x14ac:dyDescent="0.25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 x14ac:dyDescent="0.25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 x14ac:dyDescent="0.25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 x14ac:dyDescent="0.25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 x14ac:dyDescent="0.25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 x14ac:dyDescent="0.25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 x14ac:dyDescent="0.25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 x14ac:dyDescent="0.25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 x14ac:dyDescent="0.25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 x14ac:dyDescent="0.25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 x14ac:dyDescent="0.25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 x14ac:dyDescent="0.25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 x14ac:dyDescent="0.25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 x14ac:dyDescent="0.25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 x14ac:dyDescent="0.25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 x14ac:dyDescent="0.25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 x14ac:dyDescent="0.25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 x14ac:dyDescent="0.25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 x14ac:dyDescent="0.25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 x14ac:dyDescent="0.25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 x14ac:dyDescent="0.25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 x14ac:dyDescent="0.25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 x14ac:dyDescent="0.25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 x14ac:dyDescent="0.25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 x14ac:dyDescent="0.25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 x14ac:dyDescent="0.25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 x14ac:dyDescent="0.25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 x14ac:dyDescent="0.25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 x14ac:dyDescent="0.25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 x14ac:dyDescent="0.25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 x14ac:dyDescent="0.25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 x14ac:dyDescent="0.25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 x14ac:dyDescent="0.25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 x14ac:dyDescent="0.25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 x14ac:dyDescent="0.25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 x14ac:dyDescent="0.25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 x14ac:dyDescent="0.25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 x14ac:dyDescent="0.25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 x14ac:dyDescent="0.25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 x14ac:dyDescent="0.25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 x14ac:dyDescent="0.25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 x14ac:dyDescent="0.25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 x14ac:dyDescent="0.25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 x14ac:dyDescent="0.25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 x14ac:dyDescent="0.25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 x14ac:dyDescent="0.25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 x14ac:dyDescent="0.25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 x14ac:dyDescent="0.25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 x14ac:dyDescent="0.25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 x14ac:dyDescent="0.25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 x14ac:dyDescent="0.25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 x14ac:dyDescent="0.25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 x14ac:dyDescent="0.25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 x14ac:dyDescent="0.25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 x14ac:dyDescent="0.25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 x14ac:dyDescent="0.25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 x14ac:dyDescent="0.25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 x14ac:dyDescent="0.25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 x14ac:dyDescent="0.25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 x14ac:dyDescent="0.25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 x14ac:dyDescent="0.25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 x14ac:dyDescent="0.25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 x14ac:dyDescent="0.25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 x14ac:dyDescent="0.25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 x14ac:dyDescent="0.25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 x14ac:dyDescent="0.25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 x14ac:dyDescent="0.25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 x14ac:dyDescent="0.25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 x14ac:dyDescent="0.25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 x14ac:dyDescent="0.25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 x14ac:dyDescent="0.25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 x14ac:dyDescent="0.25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 x14ac:dyDescent="0.25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 x14ac:dyDescent="0.25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 x14ac:dyDescent="0.25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 x14ac:dyDescent="0.25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 x14ac:dyDescent="0.25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 x14ac:dyDescent="0.25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 x14ac:dyDescent="0.25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 x14ac:dyDescent="0.25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 x14ac:dyDescent="0.25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 x14ac:dyDescent="0.25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 x14ac:dyDescent="0.25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 x14ac:dyDescent="0.25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 x14ac:dyDescent="0.25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 x14ac:dyDescent="0.25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 x14ac:dyDescent="0.25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 x14ac:dyDescent="0.25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 x14ac:dyDescent="0.25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 x14ac:dyDescent="0.25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 x14ac:dyDescent="0.25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 x14ac:dyDescent="0.25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 x14ac:dyDescent="0.25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 x14ac:dyDescent="0.25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 x14ac:dyDescent="0.25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 x14ac:dyDescent="0.25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 x14ac:dyDescent="0.25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 x14ac:dyDescent="0.25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 x14ac:dyDescent="0.25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 x14ac:dyDescent="0.25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 x14ac:dyDescent="0.25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 x14ac:dyDescent="0.25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 x14ac:dyDescent="0.25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 x14ac:dyDescent="0.25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 x14ac:dyDescent="0.25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 x14ac:dyDescent="0.25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 x14ac:dyDescent="0.25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 x14ac:dyDescent="0.25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 x14ac:dyDescent="0.25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 x14ac:dyDescent="0.25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 x14ac:dyDescent="0.25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 x14ac:dyDescent="0.25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 x14ac:dyDescent="0.25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 x14ac:dyDescent="0.25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 x14ac:dyDescent="0.25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 x14ac:dyDescent="0.25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 x14ac:dyDescent="0.25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 x14ac:dyDescent="0.25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 x14ac:dyDescent="0.25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 x14ac:dyDescent="0.25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 x14ac:dyDescent="0.25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 x14ac:dyDescent="0.25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 x14ac:dyDescent="0.25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 x14ac:dyDescent="0.25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 x14ac:dyDescent="0.25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 x14ac:dyDescent="0.25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 x14ac:dyDescent="0.25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 x14ac:dyDescent="0.25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 x14ac:dyDescent="0.25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 x14ac:dyDescent="0.25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 x14ac:dyDescent="0.25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 x14ac:dyDescent="0.25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 x14ac:dyDescent="0.25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 x14ac:dyDescent="0.25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 x14ac:dyDescent="0.25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 x14ac:dyDescent="0.25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 x14ac:dyDescent="0.25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 x14ac:dyDescent="0.25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 x14ac:dyDescent="0.25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 x14ac:dyDescent="0.25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 x14ac:dyDescent="0.25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 x14ac:dyDescent="0.25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 x14ac:dyDescent="0.25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 x14ac:dyDescent="0.25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 x14ac:dyDescent="0.25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 x14ac:dyDescent="0.25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 x14ac:dyDescent="0.25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 x14ac:dyDescent="0.25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 x14ac:dyDescent="0.25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 x14ac:dyDescent="0.25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 x14ac:dyDescent="0.25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 x14ac:dyDescent="0.25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 x14ac:dyDescent="0.25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 x14ac:dyDescent="0.25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 x14ac:dyDescent="0.25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 x14ac:dyDescent="0.25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 x14ac:dyDescent="0.25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 x14ac:dyDescent="0.25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 x14ac:dyDescent="0.25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 x14ac:dyDescent="0.25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 x14ac:dyDescent="0.25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 x14ac:dyDescent="0.25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 x14ac:dyDescent="0.25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 x14ac:dyDescent="0.25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 x14ac:dyDescent="0.25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 x14ac:dyDescent="0.25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 x14ac:dyDescent="0.25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 x14ac:dyDescent="0.25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 x14ac:dyDescent="0.25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 x14ac:dyDescent="0.25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 x14ac:dyDescent="0.25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 x14ac:dyDescent="0.25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 x14ac:dyDescent="0.25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 x14ac:dyDescent="0.25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 x14ac:dyDescent="0.25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 x14ac:dyDescent="0.25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 x14ac:dyDescent="0.25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 x14ac:dyDescent="0.25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 x14ac:dyDescent="0.25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 x14ac:dyDescent="0.25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 x14ac:dyDescent="0.25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 x14ac:dyDescent="0.25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 x14ac:dyDescent="0.25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 x14ac:dyDescent="0.25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 x14ac:dyDescent="0.25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 x14ac:dyDescent="0.25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 x14ac:dyDescent="0.25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 x14ac:dyDescent="0.25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 x14ac:dyDescent="0.25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 x14ac:dyDescent="0.25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 x14ac:dyDescent="0.25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 x14ac:dyDescent="0.25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 x14ac:dyDescent="0.25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 x14ac:dyDescent="0.25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 x14ac:dyDescent="0.25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 x14ac:dyDescent="0.25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 x14ac:dyDescent="0.25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 x14ac:dyDescent="0.25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 x14ac:dyDescent="0.25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 x14ac:dyDescent="0.25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 x14ac:dyDescent="0.25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 x14ac:dyDescent="0.25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 x14ac:dyDescent="0.25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 x14ac:dyDescent="0.25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 x14ac:dyDescent="0.25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 x14ac:dyDescent="0.25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 x14ac:dyDescent="0.25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 x14ac:dyDescent="0.25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 x14ac:dyDescent="0.25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 x14ac:dyDescent="0.25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 x14ac:dyDescent="0.25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 x14ac:dyDescent="0.25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 x14ac:dyDescent="0.25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 x14ac:dyDescent="0.25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 x14ac:dyDescent="0.25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 x14ac:dyDescent="0.25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 x14ac:dyDescent="0.25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 x14ac:dyDescent="0.25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 x14ac:dyDescent="0.25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 x14ac:dyDescent="0.25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 x14ac:dyDescent="0.25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 x14ac:dyDescent="0.25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 x14ac:dyDescent="0.25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 x14ac:dyDescent="0.25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 x14ac:dyDescent="0.25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 x14ac:dyDescent="0.25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 x14ac:dyDescent="0.25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 x14ac:dyDescent="0.25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 x14ac:dyDescent="0.25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 x14ac:dyDescent="0.25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 x14ac:dyDescent="0.25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 x14ac:dyDescent="0.25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 x14ac:dyDescent="0.25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 x14ac:dyDescent="0.25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 x14ac:dyDescent="0.25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 x14ac:dyDescent="0.25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 x14ac:dyDescent="0.25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 x14ac:dyDescent="0.25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 x14ac:dyDescent="0.25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 x14ac:dyDescent="0.25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 x14ac:dyDescent="0.25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 x14ac:dyDescent="0.25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 x14ac:dyDescent="0.25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 x14ac:dyDescent="0.25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 x14ac:dyDescent="0.25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 x14ac:dyDescent="0.25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 x14ac:dyDescent="0.25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 x14ac:dyDescent="0.25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 x14ac:dyDescent="0.25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 x14ac:dyDescent="0.25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 x14ac:dyDescent="0.25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 x14ac:dyDescent="0.25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 x14ac:dyDescent="0.25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 x14ac:dyDescent="0.25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 x14ac:dyDescent="0.25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 x14ac:dyDescent="0.25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 x14ac:dyDescent="0.25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 x14ac:dyDescent="0.25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 x14ac:dyDescent="0.25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 x14ac:dyDescent="0.25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 x14ac:dyDescent="0.25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 x14ac:dyDescent="0.25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 x14ac:dyDescent="0.25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 x14ac:dyDescent="0.25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 x14ac:dyDescent="0.25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 x14ac:dyDescent="0.25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 x14ac:dyDescent="0.25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 x14ac:dyDescent="0.25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 x14ac:dyDescent="0.25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 x14ac:dyDescent="0.25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 x14ac:dyDescent="0.25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 x14ac:dyDescent="0.25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 x14ac:dyDescent="0.25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 x14ac:dyDescent="0.25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 x14ac:dyDescent="0.25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 x14ac:dyDescent="0.25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 x14ac:dyDescent="0.25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 x14ac:dyDescent="0.25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 x14ac:dyDescent="0.25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 x14ac:dyDescent="0.25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 x14ac:dyDescent="0.25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 x14ac:dyDescent="0.25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 x14ac:dyDescent="0.25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 x14ac:dyDescent="0.25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 x14ac:dyDescent="0.25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 x14ac:dyDescent="0.25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 x14ac:dyDescent="0.25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 x14ac:dyDescent="0.25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 x14ac:dyDescent="0.25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 x14ac:dyDescent="0.25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 x14ac:dyDescent="0.25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 x14ac:dyDescent="0.25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 x14ac:dyDescent="0.25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 x14ac:dyDescent="0.25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 x14ac:dyDescent="0.25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 x14ac:dyDescent="0.25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 x14ac:dyDescent="0.25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 x14ac:dyDescent="0.25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 x14ac:dyDescent="0.25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 x14ac:dyDescent="0.25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 x14ac:dyDescent="0.25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 x14ac:dyDescent="0.25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 x14ac:dyDescent="0.25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 x14ac:dyDescent="0.25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 x14ac:dyDescent="0.25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 x14ac:dyDescent="0.25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 x14ac:dyDescent="0.25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 x14ac:dyDescent="0.25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 x14ac:dyDescent="0.25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 x14ac:dyDescent="0.25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 x14ac:dyDescent="0.25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 x14ac:dyDescent="0.25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 x14ac:dyDescent="0.25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 x14ac:dyDescent="0.25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 x14ac:dyDescent="0.25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 x14ac:dyDescent="0.25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 x14ac:dyDescent="0.25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 x14ac:dyDescent="0.25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 x14ac:dyDescent="0.25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 x14ac:dyDescent="0.25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 x14ac:dyDescent="0.25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 x14ac:dyDescent="0.25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 x14ac:dyDescent="0.25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 x14ac:dyDescent="0.25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 x14ac:dyDescent="0.25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 x14ac:dyDescent="0.25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 x14ac:dyDescent="0.25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 x14ac:dyDescent="0.25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 x14ac:dyDescent="0.25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 x14ac:dyDescent="0.25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 x14ac:dyDescent="0.25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 x14ac:dyDescent="0.25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 x14ac:dyDescent="0.25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 x14ac:dyDescent="0.25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 x14ac:dyDescent="0.25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 x14ac:dyDescent="0.25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 x14ac:dyDescent="0.25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 x14ac:dyDescent="0.25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 x14ac:dyDescent="0.25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 x14ac:dyDescent="0.25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 x14ac:dyDescent="0.25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 x14ac:dyDescent="0.25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 x14ac:dyDescent="0.25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 x14ac:dyDescent="0.25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 x14ac:dyDescent="0.25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 x14ac:dyDescent="0.25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 x14ac:dyDescent="0.25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 x14ac:dyDescent="0.25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 x14ac:dyDescent="0.25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 x14ac:dyDescent="0.25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 x14ac:dyDescent="0.25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 x14ac:dyDescent="0.25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 x14ac:dyDescent="0.25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 x14ac:dyDescent="0.25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 x14ac:dyDescent="0.25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 x14ac:dyDescent="0.25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 x14ac:dyDescent="0.25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 x14ac:dyDescent="0.25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 x14ac:dyDescent="0.25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 x14ac:dyDescent="0.25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 x14ac:dyDescent="0.25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 x14ac:dyDescent="0.25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 x14ac:dyDescent="0.25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 x14ac:dyDescent="0.25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 x14ac:dyDescent="0.25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 x14ac:dyDescent="0.25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 x14ac:dyDescent="0.25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 x14ac:dyDescent="0.25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 x14ac:dyDescent="0.25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 x14ac:dyDescent="0.25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 x14ac:dyDescent="0.25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 x14ac:dyDescent="0.25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 x14ac:dyDescent="0.25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 x14ac:dyDescent="0.25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 x14ac:dyDescent="0.25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 x14ac:dyDescent="0.25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 x14ac:dyDescent="0.25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 x14ac:dyDescent="0.25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 x14ac:dyDescent="0.25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 x14ac:dyDescent="0.25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 x14ac:dyDescent="0.25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 x14ac:dyDescent="0.25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 x14ac:dyDescent="0.25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 x14ac:dyDescent="0.25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 x14ac:dyDescent="0.25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 x14ac:dyDescent="0.25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 x14ac:dyDescent="0.25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 x14ac:dyDescent="0.25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 x14ac:dyDescent="0.25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 x14ac:dyDescent="0.25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 x14ac:dyDescent="0.25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 x14ac:dyDescent="0.25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 x14ac:dyDescent="0.25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 x14ac:dyDescent="0.25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 x14ac:dyDescent="0.25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 x14ac:dyDescent="0.25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 x14ac:dyDescent="0.25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 x14ac:dyDescent="0.25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 x14ac:dyDescent="0.25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 x14ac:dyDescent="0.25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 x14ac:dyDescent="0.25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 x14ac:dyDescent="0.25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 x14ac:dyDescent="0.25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 x14ac:dyDescent="0.25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 x14ac:dyDescent="0.25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 x14ac:dyDescent="0.25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 x14ac:dyDescent="0.25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 x14ac:dyDescent="0.25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 x14ac:dyDescent="0.25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 x14ac:dyDescent="0.25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 x14ac:dyDescent="0.25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 x14ac:dyDescent="0.25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 x14ac:dyDescent="0.25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 x14ac:dyDescent="0.25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 x14ac:dyDescent="0.25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 x14ac:dyDescent="0.25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 x14ac:dyDescent="0.25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 x14ac:dyDescent="0.25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 x14ac:dyDescent="0.25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 x14ac:dyDescent="0.25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 x14ac:dyDescent="0.25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 x14ac:dyDescent="0.25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 x14ac:dyDescent="0.25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 x14ac:dyDescent="0.25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 x14ac:dyDescent="0.25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 x14ac:dyDescent="0.25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 x14ac:dyDescent="0.25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 x14ac:dyDescent="0.25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 x14ac:dyDescent="0.25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 x14ac:dyDescent="0.25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 x14ac:dyDescent="0.25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 x14ac:dyDescent="0.25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 x14ac:dyDescent="0.25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 x14ac:dyDescent="0.25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 x14ac:dyDescent="0.25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 x14ac:dyDescent="0.25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 x14ac:dyDescent="0.25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 x14ac:dyDescent="0.25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 x14ac:dyDescent="0.25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 x14ac:dyDescent="0.25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 x14ac:dyDescent="0.25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 x14ac:dyDescent="0.25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 x14ac:dyDescent="0.25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 x14ac:dyDescent="0.25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 x14ac:dyDescent="0.25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 x14ac:dyDescent="0.25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 x14ac:dyDescent="0.25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 x14ac:dyDescent="0.25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 x14ac:dyDescent="0.25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 x14ac:dyDescent="0.25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 x14ac:dyDescent="0.25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 x14ac:dyDescent="0.25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 x14ac:dyDescent="0.25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 x14ac:dyDescent="0.25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 x14ac:dyDescent="0.25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 x14ac:dyDescent="0.25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 x14ac:dyDescent="0.25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 x14ac:dyDescent="0.25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 x14ac:dyDescent="0.25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 x14ac:dyDescent="0.25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 x14ac:dyDescent="0.25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 x14ac:dyDescent="0.25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 x14ac:dyDescent="0.25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 x14ac:dyDescent="0.25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 x14ac:dyDescent="0.25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 x14ac:dyDescent="0.25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 x14ac:dyDescent="0.25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 x14ac:dyDescent="0.25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 x14ac:dyDescent="0.25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 x14ac:dyDescent="0.25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 x14ac:dyDescent="0.25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 x14ac:dyDescent="0.25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 x14ac:dyDescent="0.25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 x14ac:dyDescent="0.25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 x14ac:dyDescent="0.25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 x14ac:dyDescent="0.25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 x14ac:dyDescent="0.25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 x14ac:dyDescent="0.25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 x14ac:dyDescent="0.25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 x14ac:dyDescent="0.25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 x14ac:dyDescent="0.25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 x14ac:dyDescent="0.25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 x14ac:dyDescent="0.25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 x14ac:dyDescent="0.25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 x14ac:dyDescent="0.25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 x14ac:dyDescent="0.25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 x14ac:dyDescent="0.25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 x14ac:dyDescent="0.25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 x14ac:dyDescent="0.25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 x14ac:dyDescent="0.25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 x14ac:dyDescent="0.25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 x14ac:dyDescent="0.25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 x14ac:dyDescent="0.25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 x14ac:dyDescent="0.25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 x14ac:dyDescent="0.25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 x14ac:dyDescent="0.25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 x14ac:dyDescent="0.25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 x14ac:dyDescent="0.25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 x14ac:dyDescent="0.25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 x14ac:dyDescent="0.25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 x14ac:dyDescent="0.25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 x14ac:dyDescent="0.25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 x14ac:dyDescent="0.25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 x14ac:dyDescent="0.25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 x14ac:dyDescent="0.25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 x14ac:dyDescent="0.25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 x14ac:dyDescent="0.25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 x14ac:dyDescent="0.25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 x14ac:dyDescent="0.25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 x14ac:dyDescent="0.25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 x14ac:dyDescent="0.25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 x14ac:dyDescent="0.25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 x14ac:dyDescent="0.25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 x14ac:dyDescent="0.25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 x14ac:dyDescent="0.25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 x14ac:dyDescent="0.25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 x14ac:dyDescent="0.25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 x14ac:dyDescent="0.25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 x14ac:dyDescent="0.25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 x14ac:dyDescent="0.25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 x14ac:dyDescent="0.25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 x14ac:dyDescent="0.25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 x14ac:dyDescent="0.25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 x14ac:dyDescent="0.25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 x14ac:dyDescent="0.25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 x14ac:dyDescent="0.25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 x14ac:dyDescent="0.25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 x14ac:dyDescent="0.25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 x14ac:dyDescent="0.25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 x14ac:dyDescent="0.25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 x14ac:dyDescent="0.25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 x14ac:dyDescent="0.25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 x14ac:dyDescent="0.25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 x14ac:dyDescent="0.25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 x14ac:dyDescent="0.25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 x14ac:dyDescent="0.25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 x14ac:dyDescent="0.25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 x14ac:dyDescent="0.25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 x14ac:dyDescent="0.25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 x14ac:dyDescent="0.25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 x14ac:dyDescent="0.25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 x14ac:dyDescent="0.25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 x14ac:dyDescent="0.25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 x14ac:dyDescent="0.25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 x14ac:dyDescent="0.25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 x14ac:dyDescent="0.25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 x14ac:dyDescent="0.25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 x14ac:dyDescent="0.25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 x14ac:dyDescent="0.25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 x14ac:dyDescent="0.25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 x14ac:dyDescent="0.25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 x14ac:dyDescent="0.25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 x14ac:dyDescent="0.25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 x14ac:dyDescent="0.25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 x14ac:dyDescent="0.25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 x14ac:dyDescent="0.25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 x14ac:dyDescent="0.25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 x14ac:dyDescent="0.25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 x14ac:dyDescent="0.25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 x14ac:dyDescent="0.25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 x14ac:dyDescent="0.25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 x14ac:dyDescent="0.25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 x14ac:dyDescent="0.25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 x14ac:dyDescent="0.25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 x14ac:dyDescent="0.25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 x14ac:dyDescent="0.25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 x14ac:dyDescent="0.25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 x14ac:dyDescent="0.25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 x14ac:dyDescent="0.25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 x14ac:dyDescent="0.25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 x14ac:dyDescent="0.25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 x14ac:dyDescent="0.25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 x14ac:dyDescent="0.25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 x14ac:dyDescent="0.25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 x14ac:dyDescent="0.25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 x14ac:dyDescent="0.25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 x14ac:dyDescent="0.25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 x14ac:dyDescent="0.25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 x14ac:dyDescent="0.25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 x14ac:dyDescent="0.25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 x14ac:dyDescent="0.25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 x14ac:dyDescent="0.25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 x14ac:dyDescent="0.25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 x14ac:dyDescent="0.25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 x14ac:dyDescent="0.25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 x14ac:dyDescent="0.25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 x14ac:dyDescent="0.25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 x14ac:dyDescent="0.25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 x14ac:dyDescent="0.25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 x14ac:dyDescent="0.25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 x14ac:dyDescent="0.25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 x14ac:dyDescent="0.25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 x14ac:dyDescent="0.25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 x14ac:dyDescent="0.25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 x14ac:dyDescent="0.25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 x14ac:dyDescent="0.25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 x14ac:dyDescent="0.25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 x14ac:dyDescent="0.25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 x14ac:dyDescent="0.25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 x14ac:dyDescent="0.25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 x14ac:dyDescent="0.25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 x14ac:dyDescent="0.25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 x14ac:dyDescent="0.25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 x14ac:dyDescent="0.25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 x14ac:dyDescent="0.25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 x14ac:dyDescent="0.25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 x14ac:dyDescent="0.25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 x14ac:dyDescent="0.25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 x14ac:dyDescent="0.25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 x14ac:dyDescent="0.25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 x14ac:dyDescent="0.25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 x14ac:dyDescent="0.25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 x14ac:dyDescent="0.25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 x14ac:dyDescent="0.25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 x14ac:dyDescent="0.25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 x14ac:dyDescent="0.25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 x14ac:dyDescent="0.25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 x14ac:dyDescent="0.25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 x14ac:dyDescent="0.25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 x14ac:dyDescent="0.25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 x14ac:dyDescent="0.25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 x14ac:dyDescent="0.25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 x14ac:dyDescent="0.25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 x14ac:dyDescent="0.25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 x14ac:dyDescent="0.25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 x14ac:dyDescent="0.25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 x14ac:dyDescent="0.25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 x14ac:dyDescent="0.25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 x14ac:dyDescent="0.25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 x14ac:dyDescent="0.25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 x14ac:dyDescent="0.25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 x14ac:dyDescent="0.25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 x14ac:dyDescent="0.25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 x14ac:dyDescent="0.25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 x14ac:dyDescent="0.25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 x14ac:dyDescent="0.25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 x14ac:dyDescent="0.25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 x14ac:dyDescent="0.25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 x14ac:dyDescent="0.25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 x14ac:dyDescent="0.25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 x14ac:dyDescent="0.25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 x14ac:dyDescent="0.25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 x14ac:dyDescent="0.25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 x14ac:dyDescent="0.25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 x14ac:dyDescent="0.25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 x14ac:dyDescent="0.25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 x14ac:dyDescent="0.25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 x14ac:dyDescent="0.25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 x14ac:dyDescent="0.25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 x14ac:dyDescent="0.25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 x14ac:dyDescent="0.25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 x14ac:dyDescent="0.25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 x14ac:dyDescent="0.25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 x14ac:dyDescent="0.25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 x14ac:dyDescent="0.25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 x14ac:dyDescent="0.25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 x14ac:dyDescent="0.25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 x14ac:dyDescent="0.25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 x14ac:dyDescent="0.25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 x14ac:dyDescent="0.25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 x14ac:dyDescent="0.25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 x14ac:dyDescent="0.25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 x14ac:dyDescent="0.25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 x14ac:dyDescent="0.25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 x14ac:dyDescent="0.25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 x14ac:dyDescent="0.25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 x14ac:dyDescent="0.25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 x14ac:dyDescent="0.25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 x14ac:dyDescent="0.25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 x14ac:dyDescent="0.25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 x14ac:dyDescent="0.25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 x14ac:dyDescent="0.25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 x14ac:dyDescent="0.25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 x14ac:dyDescent="0.25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 x14ac:dyDescent="0.25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 x14ac:dyDescent="0.25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 x14ac:dyDescent="0.25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 x14ac:dyDescent="0.25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 x14ac:dyDescent="0.25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 x14ac:dyDescent="0.25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 x14ac:dyDescent="0.25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 x14ac:dyDescent="0.25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 x14ac:dyDescent="0.25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 x14ac:dyDescent="0.25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 x14ac:dyDescent="0.25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 x14ac:dyDescent="0.25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 x14ac:dyDescent="0.25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 x14ac:dyDescent="0.25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 x14ac:dyDescent="0.25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 x14ac:dyDescent="0.25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 x14ac:dyDescent="0.25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 x14ac:dyDescent="0.25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 x14ac:dyDescent="0.25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 x14ac:dyDescent="0.25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 x14ac:dyDescent="0.25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 x14ac:dyDescent="0.25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 x14ac:dyDescent="0.25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 x14ac:dyDescent="0.25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 x14ac:dyDescent="0.25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 x14ac:dyDescent="0.25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 x14ac:dyDescent="0.25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 x14ac:dyDescent="0.25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 x14ac:dyDescent="0.25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 x14ac:dyDescent="0.25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 x14ac:dyDescent="0.25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 x14ac:dyDescent="0.25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 x14ac:dyDescent="0.25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 x14ac:dyDescent="0.25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 x14ac:dyDescent="0.25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 x14ac:dyDescent="0.25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 x14ac:dyDescent="0.25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 x14ac:dyDescent="0.25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 x14ac:dyDescent="0.25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 x14ac:dyDescent="0.25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 x14ac:dyDescent="0.25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 x14ac:dyDescent="0.25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 x14ac:dyDescent="0.25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 x14ac:dyDescent="0.25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 x14ac:dyDescent="0.25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 x14ac:dyDescent="0.25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 x14ac:dyDescent="0.25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 x14ac:dyDescent="0.25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 x14ac:dyDescent="0.25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 x14ac:dyDescent="0.25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 x14ac:dyDescent="0.25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 x14ac:dyDescent="0.25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 x14ac:dyDescent="0.25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 x14ac:dyDescent="0.25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 x14ac:dyDescent="0.25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 x14ac:dyDescent="0.25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 x14ac:dyDescent="0.25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 x14ac:dyDescent="0.25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 x14ac:dyDescent="0.25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 x14ac:dyDescent="0.25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 x14ac:dyDescent="0.25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 x14ac:dyDescent="0.25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 x14ac:dyDescent="0.25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 x14ac:dyDescent="0.25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 x14ac:dyDescent="0.25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 x14ac:dyDescent="0.25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 x14ac:dyDescent="0.25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 x14ac:dyDescent="0.25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 x14ac:dyDescent="0.25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 x14ac:dyDescent="0.25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 x14ac:dyDescent="0.25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 x14ac:dyDescent="0.25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 x14ac:dyDescent="0.25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 x14ac:dyDescent="0.25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 x14ac:dyDescent="0.25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 x14ac:dyDescent="0.25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 x14ac:dyDescent="0.25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 x14ac:dyDescent="0.25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 x14ac:dyDescent="0.25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 x14ac:dyDescent="0.25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 x14ac:dyDescent="0.25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 x14ac:dyDescent="0.25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 x14ac:dyDescent="0.25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 x14ac:dyDescent="0.25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 x14ac:dyDescent="0.25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 x14ac:dyDescent="0.25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 x14ac:dyDescent="0.25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 x14ac:dyDescent="0.25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 x14ac:dyDescent="0.25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 x14ac:dyDescent="0.25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 x14ac:dyDescent="0.25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 x14ac:dyDescent="0.25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 x14ac:dyDescent="0.25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 x14ac:dyDescent="0.25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 x14ac:dyDescent="0.25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 x14ac:dyDescent="0.25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 x14ac:dyDescent="0.25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 x14ac:dyDescent="0.25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 x14ac:dyDescent="0.25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 x14ac:dyDescent="0.25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 x14ac:dyDescent="0.25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 x14ac:dyDescent="0.25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 x14ac:dyDescent="0.25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 x14ac:dyDescent="0.25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 x14ac:dyDescent="0.25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 x14ac:dyDescent="0.25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 x14ac:dyDescent="0.25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 x14ac:dyDescent="0.25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 x14ac:dyDescent="0.25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 x14ac:dyDescent="0.25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 x14ac:dyDescent="0.25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 x14ac:dyDescent="0.25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 x14ac:dyDescent="0.25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 x14ac:dyDescent="0.25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 x14ac:dyDescent="0.25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 x14ac:dyDescent="0.25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 x14ac:dyDescent="0.25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 x14ac:dyDescent="0.25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 x14ac:dyDescent="0.25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 x14ac:dyDescent="0.25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 x14ac:dyDescent="0.25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 x14ac:dyDescent="0.25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 x14ac:dyDescent="0.25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 x14ac:dyDescent="0.25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 x14ac:dyDescent="0.25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 x14ac:dyDescent="0.25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 x14ac:dyDescent="0.25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 x14ac:dyDescent="0.25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 x14ac:dyDescent="0.25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 x14ac:dyDescent="0.25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 x14ac:dyDescent="0.25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 x14ac:dyDescent="0.25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 x14ac:dyDescent="0.25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 x14ac:dyDescent="0.25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 x14ac:dyDescent="0.25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 x14ac:dyDescent="0.25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 x14ac:dyDescent="0.25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 x14ac:dyDescent="0.25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 x14ac:dyDescent="0.25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 x14ac:dyDescent="0.25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 x14ac:dyDescent="0.25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 x14ac:dyDescent="0.25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 x14ac:dyDescent="0.25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 x14ac:dyDescent="0.25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 x14ac:dyDescent="0.25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 x14ac:dyDescent="0.25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 x14ac:dyDescent="0.25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 x14ac:dyDescent="0.25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 x14ac:dyDescent="0.25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 x14ac:dyDescent="0.25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 x14ac:dyDescent="0.25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 x14ac:dyDescent="0.25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 x14ac:dyDescent="0.25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 x14ac:dyDescent="0.25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 x14ac:dyDescent="0.25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 x14ac:dyDescent="0.25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 x14ac:dyDescent="0.25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 x14ac:dyDescent="0.25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 x14ac:dyDescent="0.25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 x14ac:dyDescent="0.25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 x14ac:dyDescent="0.25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 x14ac:dyDescent="0.25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 x14ac:dyDescent="0.25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 x14ac:dyDescent="0.25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 x14ac:dyDescent="0.25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 x14ac:dyDescent="0.25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 x14ac:dyDescent="0.25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 x14ac:dyDescent="0.25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 x14ac:dyDescent="0.25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 x14ac:dyDescent="0.25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 x14ac:dyDescent="0.25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 x14ac:dyDescent="0.25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 x14ac:dyDescent="0.25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 x14ac:dyDescent="0.25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 x14ac:dyDescent="0.25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 x14ac:dyDescent="0.25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 x14ac:dyDescent="0.25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 x14ac:dyDescent="0.25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 x14ac:dyDescent="0.25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 x14ac:dyDescent="0.25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 x14ac:dyDescent="0.25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 x14ac:dyDescent="0.25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 x14ac:dyDescent="0.25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 x14ac:dyDescent="0.25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 x14ac:dyDescent="0.25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 x14ac:dyDescent="0.25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 x14ac:dyDescent="0.25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 x14ac:dyDescent="0.25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 x14ac:dyDescent="0.25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 x14ac:dyDescent="0.25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 x14ac:dyDescent="0.25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 x14ac:dyDescent="0.25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 x14ac:dyDescent="0.25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 x14ac:dyDescent="0.25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 x14ac:dyDescent="0.25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 x14ac:dyDescent="0.25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 x14ac:dyDescent="0.25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 x14ac:dyDescent="0.25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 x14ac:dyDescent="0.25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 x14ac:dyDescent="0.25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 x14ac:dyDescent="0.25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 x14ac:dyDescent="0.25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 x14ac:dyDescent="0.25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 x14ac:dyDescent="0.25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 x14ac:dyDescent="0.25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 x14ac:dyDescent="0.25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 x14ac:dyDescent="0.25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 x14ac:dyDescent="0.25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 x14ac:dyDescent="0.25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 x14ac:dyDescent="0.25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 x14ac:dyDescent="0.25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 x14ac:dyDescent="0.25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 x14ac:dyDescent="0.25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 x14ac:dyDescent="0.25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 x14ac:dyDescent="0.25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 x14ac:dyDescent="0.25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 x14ac:dyDescent="0.25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 x14ac:dyDescent="0.25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 x14ac:dyDescent="0.25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 x14ac:dyDescent="0.25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 x14ac:dyDescent="0.25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 x14ac:dyDescent="0.25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 x14ac:dyDescent="0.25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 x14ac:dyDescent="0.25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 x14ac:dyDescent="0.25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 x14ac:dyDescent="0.25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 x14ac:dyDescent="0.25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 x14ac:dyDescent="0.25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 x14ac:dyDescent="0.25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 x14ac:dyDescent="0.25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 x14ac:dyDescent="0.25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 x14ac:dyDescent="0.25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 x14ac:dyDescent="0.25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 x14ac:dyDescent="0.25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 x14ac:dyDescent="0.25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 x14ac:dyDescent="0.25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 x14ac:dyDescent="0.25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 x14ac:dyDescent="0.25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 x14ac:dyDescent="0.25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 x14ac:dyDescent="0.25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 x14ac:dyDescent="0.25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 x14ac:dyDescent="0.25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 x14ac:dyDescent="0.25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 x14ac:dyDescent="0.25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 x14ac:dyDescent="0.25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 x14ac:dyDescent="0.25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 x14ac:dyDescent="0.25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 x14ac:dyDescent="0.25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 x14ac:dyDescent="0.25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 x14ac:dyDescent="0.25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 x14ac:dyDescent="0.25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 x14ac:dyDescent="0.25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 x14ac:dyDescent="0.25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 x14ac:dyDescent="0.25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 x14ac:dyDescent="0.25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 x14ac:dyDescent="0.25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 x14ac:dyDescent="0.25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 x14ac:dyDescent="0.25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 x14ac:dyDescent="0.25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 x14ac:dyDescent="0.25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 x14ac:dyDescent="0.25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 x14ac:dyDescent="0.25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 x14ac:dyDescent="0.25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 x14ac:dyDescent="0.25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 x14ac:dyDescent="0.25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 x14ac:dyDescent="0.25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 x14ac:dyDescent="0.25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 x14ac:dyDescent="0.25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 x14ac:dyDescent="0.25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 x14ac:dyDescent="0.25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 x14ac:dyDescent="0.25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 x14ac:dyDescent="0.25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 x14ac:dyDescent="0.25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 x14ac:dyDescent="0.25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 x14ac:dyDescent="0.25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 x14ac:dyDescent="0.25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 x14ac:dyDescent="0.25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 x14ac:dyDescent="0.25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 x14ac:dyDescent="0.25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 x14ac:dyDescent="0.25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 x14ac:dyDescent="0.25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 x14ac:dyDescent="0.25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 x14ac:dyDescent="0.25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 x14ac:dyDescent="0.25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 x14ac:dyDescent="0.25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 x14ac:dyDescent="0.25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 x14ac:dyDescent="0.25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 x14ac:dyDescent="0.25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 x14ac:dyDescent="0.25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 x14ac:dyDescent="0.25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 x14ac:dyDescent="0.25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 x14ac:dyDescent="0.25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 x14ac:dyDescent="0.25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 x14ac:dyDescent="0.25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 x14ac:dyDescent="0.25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 x14ac:dyDescent="0.25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 x14ac:dyDescent="0.25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 x14ac:dyDescent="0.25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 x14ac:dyDescent="0.25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 x14ac:dyDescent="0.25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 x14ac:dyDescent="0.25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 x14ac:dyDescent="0.25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 x14ac:dyDescent="0.25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 x14ac:dyDescent="0.25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 x14ac:dyDescent="0.25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 x14ac:dyDescent="0.25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 x14ac:dyDescent="0.25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 x14ac:dyDescent="0.25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 x14ac:dyDescent="0.25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 x14ac:dyDescent="0.25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 x14ac:dyDescent="0.25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 x14ac:dyDescent="0.25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 x14ac:dyDescent="0.25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 x14ac:dyDescent="0.25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 x14ac:dyDescent="0.25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 x14ac:dyDescent="0.25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 x14ac:dyDescent="0.25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 x14ac:dyDescent="0.25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 x14ac:dyDescent="0.25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 x14ac:dyDescent="0.25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 x14ac:dyDescent="0.25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 x14ac:dyDescent="0.25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 x14ac:dyDescent="0.25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 x14ac:dyDescent="0.25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 x14ac:dyDescent="0.25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 x14ac:dyDescent="0.25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 x14ac:dyDescent="0.25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 x14ac:dyDescent="0.25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 x14ac:dyDescent="0.25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 x14ac:dyDescent="0.25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 x14ac:dyDescent="0.25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 x14ac:dyDescent="0.25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 x14ac:dyDescent="0.25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 x14ac:dyDescent="0.25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 x14ac:dyDescent="0.25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 x14ac:dyDescent="0.25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 x14ac:dyDescent="0.25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 x14ac:dyDescent="0.25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 x14ac:dyDescent="0.25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 x14ac:dyDescent="0.25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 x14ac:dyDescent="0.25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 x14ac:dyDescent="0.25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 x14ac:dyDescent="0.25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 x14ac:dyDescent="0.25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 x14ac:dyDescent="0.25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 x14ac:dyDescent="0.25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 x14ac:dyDescent="0.25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 x14ac:dyDescent="0.25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 x14ac:dyDescent="0.25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 x14ac:dyDescent="0.25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 x14ac:dyDescent="0.25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 x14ac:dyDescent="0.25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 x14ac:dyDescent="0.25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 x14ac:dyDescent="0.25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 x14ac:dyDescent="0.25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 x14ac:dyDescent="0.25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 x14ac:dyDescent="0.25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 x14ac:dyDescent="0.25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 x14ac:dyDescent="0.25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 x14ac:dyDescent="0.25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 x14ac:dyDescent="0.25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 x14ac:dyDescent="0.25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 x14ac:dyDescent="0.25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 x14ac:dyDescent="0.25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 x14ac:dyDescent="0.25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 x14ac:dyDescent="0.25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 x14ac:dyDescent="0.25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 x14ac:dyDescent="0.25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 x14ac:dyDescent="0.25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 x14ac:dyDescent="0.25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 x14ac:dyDescent="0.25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 x14ac:dyDescent="0.25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 x14ac:dyDescent="0.25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 x14ac:dyDescent="0.25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 x14ac:dyDescent="0.25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 x14ac:dyDescent="0.25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 x14ac:dyDescent="0.25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 x14ac:dyDescent="0.25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 x14ac:dyDescent="0.25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 x14ac:dyDescent="0.25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 x14ac:dyDescent="0.25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 x14ac:dyDescent="0.25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 x14ac:dyDescent="0.25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 x14ac:dyDescent="0.25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 x14ac:dyDescent="0.25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 x14ac:dyDescent="0.25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 x14ac:dyDescent="0.25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 x14ac:dyDescent="0.25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 x14ac:dyDescent="0.25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 x14ac:dyDescent="0.25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 x14ac:dyDescent="0.25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 x14ac:dyDescent="0.25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 x14ac:dyDescent="0.25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 x14ac:dyDescent="0.25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 x14ac:dyDescent="0.25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 x14ac:dyDescent="0.25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 x14ac:dyDescent="0.25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 x14ac:dyDescent="0.25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 x14ac:dyDescent="0.25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 x14ac:dyDescent="0.25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 x14ac:dyDescent="0.25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 x14ac:dyDescent="0.25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 x14ac:dyDescent="0.25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 x14ac:dyDescent="0.25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 x14ac:dyDescent="0.25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 x14ac:dyDescent="0.25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 x14ac:dyDescent="0.25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 x14ac:dyDescent="0.25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 x14ac:dyDescent="0.25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 x14ac:dyDescent="0.25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 x14ac:dyDescent="0.25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 x14ac:dyDescent="0.25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 x14ac:dyDescent="0.25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 x14ac:dyDescent="0.25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 x14ac:dyDescent="0.25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 x14ac:dyDescent="0.25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 x14ac:dyDescent="0.25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 x14ac:dyDescent="0.25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 x14ac:dyDescent="0.25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 x14ac:dyDescent="0.25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 x14ac:dyDescent="0.25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 x14ac:dyDescent="0.25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 x14ac:dyDescent="0.25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 x14ac:dyDescent="0.25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 x14ac:dyDescent="0.25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 x14ac:dyDescent="0.25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 x14ac:dyDescent="0.25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 x14ac:dyDescent="0.25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 x14ac:dyDescent="0.25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 x14ac:dyDescent="0.25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 x14ac:dyDescent="0.25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 x14ac:dyDescent="0.25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 x14ac:dyDescent="0.25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 x14ac:dyDescent="0.25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 x14ac:dyDescent="0.25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 x14ac:dyDescent="0.25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 x14ac:dyDescent="0.25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 x14ac:dyDescent="0.25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 x14ac:dyDescent="0.25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 x14ac:dyDescent="0.25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 x14ac:dyDescent="0.25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 x14ac:dyDescent="0.25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 x14ac:dyDescent="0.25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 x14ac:dyDescent="0.25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 x14ac:dyDescent="0.25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 x14ac:dyDescent="0.25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 x14ac:dyDescent="0.25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 x14ac:dyDescent="0.25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 x14ac:dyDescent="0.25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 x14ac:dyDescent="0.25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 x14ac:dyDescent="0.25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 x14ac:dyDescent="0.25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 x14ac:dyDescent="0.25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 x14ac:dyDescent="0.25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 x14ac:dyDescent="0.25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 x14ac:dyDescent="0.25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 x14ac:dyDescent="0.25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 x14ac:dyDescent="0.25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 x14ac:dyDescent="0.25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 x14ac:dyDescent="0.25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 x14ac:dyDescent="0.25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 x14ac:dyDescent="0.25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 x14ac:dyDescent="0.25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 x14ac:dyDescent="0.25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 x14ac:dyDescent="0.25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 x14ac:dyDescent="0.25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 x14ac:dyDescent="0.25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 x14ac:dyDescent="0.25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 x14ac:dyDescent="0.25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 x14ac:dyDescent="0.25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 x14ac:dyDescent="0.25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 x14ac:dyDescent="0.25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 x14ac:dyDescent="0.25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 x14ac:dyDescent="0.25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 x14ac:dyDescent="0.25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 x14ac:dyDescent="0.25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 x14ac:dyDescent="0.25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 x14ac:dyDescent="0.25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 x14ac:dyDescent="0.25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 x14ac:dyDescent="0.25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 x14ac:dyDescent="0.25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 x14ac:dyDescent="0.25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 x14ac:dyDescent="0.25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 x14ac:dyDescent="0.25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 x14ac:dyDescent="0.25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 x14ac:dyDescent="0.25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 x14ac:dyDescent="0.25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 x14ac:dyDescent="0.25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 x14ac:dyDescent="0.25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 x14ac:dyDescent="0.25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 x14ac:dyDescent="0.25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 x14ac:dyDescent="0.25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 x14ac:dyDescent="0.25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 x14ac:dyDescent="0.25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 x14ac:dyDescent="0.25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 x14ac:dyDescent="0.25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 x14ac:dyDescent="0.25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 x14ac:dyDescent="0.25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 x14ac:dyDescent="0.25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 x14ac:dyDescent="0.25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 x14ac:dyDescent="0.25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 x14ac:dyDescent="0.25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 x14ac:dyDescent="0.25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 x14ac:dyDescent="0.25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 x14ac:dyDescent="0.25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 x14ac:dyDescent="0.25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 x14ac:dyDescent="0.25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 x14ac:dyDescent="0.25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 x14ac:dyDescent="0.25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 x14ac:dyDescent="0.25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 x14ac:dyDescent="0.25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 x14ac:dyDescent="0.25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 x14ac:dyDescent="0.25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 x14ac:dyDescent="0.25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 x14ac:dyDescent="0.25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 x14ac:dyDescent="0.25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 x14ac:dyDescent="0.25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 x14ac:dyDescent="0.25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 x14ac:dyDescent="0.25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 x14ac:dyDescent="0.25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 x14ac:dyDescent="0.25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 x14ac:dyDescent="0.25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 x14ac:dyDescent="0.25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 x14ac:dyDescent="0.25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 x14ac:dyDescent="0.25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 x14ac:dyDescent="0.25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 x14ac:dyDescent="0.25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 x14ac:dyDescent="0.25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 x14ac:dyDescent="0.25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 x14ac:dyDescent="0.25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 x14ac:dyDescent="0.25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 x14ac:dyDescent="0.25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 x14ac:dyDescent="0.25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 x14ac:dyDescent="0.25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 x14ac:dyDescent="0.25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 x14ac:dyDescent="0.25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 x14ac:dyDescent="0.25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 x14ac:dyDescent="0.25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 x14ac:dyDescent="0.25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 x14ac:dyDescent="0.25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 x14ac:dyDescent="0.25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 x14ac:dyDescent="0.25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 x14ac:dyDescent="0.25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 x14ac:dyDescent="0.25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 x14ac:dyDescent="0.25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 x14ac:dyDescent="0.25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 x14ac:dyDescent="0.25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 x14ac:dyDescent="0.25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 x14ac:dyDescent="0.25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 x14ac:dyDescent="0.25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 x14ac:dyDescent="0.25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 x14ac:dyDescent="0.25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 x14ac:dyDescent="0.25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 x14ac:dyDescent="0.25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 x14ac:dyDescent="0.25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 x14ac:dyDescent="0.25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 x14ac:dyDescent="0.25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 x14ac:dyDescent="0.25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 x14ac:dyDescent="0.25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 x14ac:dyDescent="0.25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 x14ac:dyDescent="0.25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 x14ac:dyDescent="0.25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 x14ac:dyDescent="0.25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 x14ac:dyDescent="0.25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 x14ac:dyDescent="0.25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 x14ac:dyDescent="0.25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 x14ac:dyDescent="0.25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 x14ac:dyDescent="0.25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 x14ac:dyDescent="0.25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 x14ac:dyDescent="0.25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 x14ac:dyDescent="0.25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 x14ac:dyDescent="0.25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 x14ac:dyDescent="0.25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 x14ac:dyDescent="0.25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 x14ac:dyDescent="0.25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 x14ac:dyDescent="0.25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 x14ac:dyDescent="0.25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 x14ac:dyDescent="0.25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 x14ac:dyDescent="0.25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 x14ac:dyDescent="0.25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 x14ac:dyDescent="0.25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 x14ac:dyDescent="0.25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 x14ac:dyDescent="0.25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 x14ac:dyDescent="0.25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 x14ac:dyDescent="0.25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 x14ac:dyDescent="0.25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 x14ac:dyDescent="0.25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 x14ac:dyDescent="0.25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 x14ac:dyDescent="0.25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 x14ac:dyDescent="0.25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 x14ac:dyDescent="0.25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 x14ac:dyDescent="0.25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 x14ac:dyDescent="0.25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 x14ac:dyDescent="0.25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 x14ac:dyDescent="0.25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 x14ac:dyDescent="0.25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 x14ac:dyDescent="0.25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 x14ac:dyDescent="0.25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 x14ac:dyDescent="0.25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 x14ac:dyDescent="0.25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 x14ac:dyDescent="0.25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 x14ac:dyDescent="0.25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 x14ac:dyDescent="0.25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 x14ac:dyDescent="0.25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 x14ac:dyDescent="0.25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 x14ac:dyDescent="0.25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 x14ac:dyDescent="0.25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 x14ac:dyDescent="0.25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 x14ac:dyDescent="0.25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 x14ac:dyDescent="0.25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 x14ac:dyDescent="0.25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 x14ac:dyDescent="0.25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 x14ac:dyDescent="0.25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 x14ac:dyDescent="0.25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 x14ac:dyDescent="0.25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 x14ac:dyDescent="0.25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 x14ac:dyDescent="0.25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 x14ac:dyDescent="0.25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 x14ac:dyDescent="0.25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 x14ac:dyDescent="0.25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 x14ac:dyDescent="0.25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 x14ac:dyDescent="0.25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 x14ac:dyDescent="0.25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 x14ac:dyDescent="0.25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 x14ac:dyDescent="0.25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 x14ac:dyDescent="0.25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 x14ac:dyDescent="0.25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 x14ac:dyDescent="0.25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 x14ac:dyDescent="0.25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 x14ac:dyDescent="0.25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 x14ac:dyDescent="0.25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 x14ac:dyDescent="0.25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 x14ac:dyDescent="0.25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 x14ac:dyDescent="0.25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 x14ac:dyDescent="0.25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 x14ac:dyDescent="0.25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 x14ac:dyDescent="0.25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 x14ac:dyDescent="0.25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 x14ac:dyDescent="0.25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 x14ac:dyDescent="0.25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 x14ac:dyDescent="0.25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 x14ac:dyDescent="0.25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 x14ac:dyDescent="0.25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 x14ac:dyDescent="0.25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 x14ac:dyDescent="0.25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 x14ac:dyDescent="0.25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 x14ac:dyDescent="0.25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 x14ac:dyDescent="0.25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 x14ac:dyDescent="0.25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 x14ac:dyDescent="0.25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 x14ac:dyDescent="0.25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 x14ac:dyDescent="0.25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 x14ac:dyDescent="0.25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 x14ac:dyDescent="0.25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 x14ac:dyDescent="0.25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 x14ac:dyDescent="0.25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 x14ac:dyDescent="0.25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 x14ac:dyDescent="0.25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 x14ac:dyDescent="0.25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 x14ac:dyDescent="0.25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 x14ac:dyDescent="0.25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 x14ac:dyDescent="0.25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 x14ac:dyDescent="0.25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 x14ac:dyDescent="0.25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 x14ac:dyDescent="0.25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 x14ac:dyDescent="0.25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 x14ac:dyDescent="0.25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 x14ac:dyDescent="0.25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 x14ac:dyDescent="0.25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 x14ac:dyDescent="0.25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 x14ac:dyDescent="0.25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 x14ac:dyDescent="0.25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 x14ac:dyDescent="0.25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 x14ac:dyDescent="0.25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 x14ac:dyDescent="0.25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 x14ac:dyDescent="0.25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 x14ac:dyDescent="0.25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 x14ac:dyDescent="0.25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 x14ac:dyDescent="0.25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 x14ac:dyDescent="0.25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 x14ac:dyDescent="0.25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 x14ac:dyDescent="0.25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 x14ac:dyDescent="0.25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 x14ac:dyDescent="0.25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 x14ac:dyDescent="0.25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 x14ac:dyDescent="0.25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 x14ac:dyDescent="0.25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 x14ac:dyDescent="0.25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 x14ac:dyDescent="0.25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 x14ac:dyDescent="0.25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 x14ac:dyDescent="0.25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 x14ac:dyDescent="0.25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 x14ac:dyDescent="0.25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 x14ac:dyDescent="0.25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 x14ac:dyDescent="0.25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 x14ac:dyDescent="0.25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 x14ac:dyDescent="0.25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 x14ac:dyDescent="0.25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 x14ac:dyDescent="0.25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 x14ac:dyDescent="0.25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 x14ac:dyDescent="0.25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 x14ac:dyDescent="0.25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 x14ac:dyDescent="0.25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 x14ac:dyDescent="0.25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 x14ac:dyDescent="0.25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 x14ac:dyDescent="0.25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 x14ac:dyDescent="0.25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 x14ac:dyDescent="0.25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 x14ac:dyDescent="0.25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 x14ac:dyDescent="0.25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 x14ac:dyDescent="0.25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 x14ac:dyDescent="0.25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 x14ac:dyDescent="0.25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 x14ac:dyDescent="0.25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 x14ac:dyDescent="0.25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 x14ac:dyDescent="0.25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 x14ac:dyDescent="0.25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 x14ac:dyDescent="0.25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 x14ac:dyDescent="0.25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 x14ac:dyDescent="0.25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 x14ac:dyDescent="0.25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 x14ac:dyDescent="0.25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 x14ac:dyDescent="0.25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 x14ac:dyDescent="0.25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 x14ac:dyDescent="0.25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 x14ac:dyDescent="0.25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 x14ac:dyDescent="0.25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 x14ac:dyDescent="0.25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 x14ac:dyDescent="0.25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 x14ac:dyDescent="0.25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 x14ac:dyDescent="0.25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 x14ac:dyDescent="0.25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 x14ac:dyDescent="0.25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 x14ac:dyDescent="0.25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 x14ac:dyDescent="0.25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 x14ac:dyDescent="0.25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 x14ac:dyDescent="0.25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 x14ac:dyDescent="0.25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 x14ac:dyDescent="0.25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 x14ac:dyDescent="0.25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 x14ac:dyDescent="0.25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 x14ac:dyDescent="0.25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 x14ac:dyDescent="0.25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 x14ac:dyDescent="0.25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 x14ac:dyDescent="0.25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 x14ac:dyDescent="0.25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 x14ac:dyDescent="0.25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 x14ac:dyDescent="0.25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 x14ac:dyDescent="0.25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 x14ac:dyDescent="0.25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 x14ac:dyDescent="0.25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 x14ac:dyDescent="0.25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 x14ac:dyDescent="0.25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 x14ac:dyDescent="0.25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 x14ac:dyDescent="0.25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 x14ac:dyDescent="0.25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 x14ac:dyDescent="0.25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 x14ac:dyDescent="0.25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 x14ac:dyDescent="0.25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 x14ac:dyDescent="0.25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 x14ac:dyDescent="0.25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 x14ac:dyDescent="0.25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 x14ac:dyDescent="0.25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 x14ac:dyDescent="0.25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 x14ac:dyDescent="0.25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 x14ac:dyDescent="0.25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 x14ac:dyDescent="0.25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 x14ac:dyDescent="0.25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 x14ac:dyDescent="0.25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 x14ac:dyDescent="0.25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 x14ac:dyDescent="0.25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 x14ac:dyDescent="0.25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 x14ac:dyDescent="0.25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 x14ac:dyDescent="0.25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 x14ac:dyDescent="0.25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 x14ac:dyDescent="0.25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 x14ac:dyDescent="0.25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 x14ac:dyDescent="0.25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 x14ac:dyDescent="0.25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 x14ac:dyDescent="0.25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 x14ac:dyDescent="0.25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 x14ac:dyDescent="0.25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 x14ac:dyDescent="0.25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 x14ac:dyDescent="0.25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 x14ac:dyDescent="0.25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 x14ac:dyDescent="0.25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 x14ac:dyDescent="0.25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 x14ac:dyDescent="0.25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 x14ac:dyDescent="0.25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 x14ac:dyDescent="0.25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 x14ac:dyDescent="0.25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 x14ac:dyDescent="0.25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 x14ac:dyDescent="0.25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 x14ac:dyDescent="0.25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 x14ac:dyDescent="0.25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 x14ac:dyDescent="0.25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 x14ac:dyDescent="0.25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 x14ac:dyDescent="0.25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 x14ac:dyDescent="0.25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 x14ac:dyDescent="0.25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 x14ac:dyDescent="0.25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 x14ac:dyDescent="0.25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 x14ac:dyDescent="0.25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 x14ac:dyDescent="0.25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 x14ac:dyDescent="0.25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 x14ac:dyDescent="0.25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 x14ac:dyDescent="0.25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 x14ac:dyDescent="0.25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 x14ac:dyDescent="0.25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 x14ac:dyDescent="0.25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 x14ac:dyDescent="0.25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 x14ac:dyDescent="0.25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 x14ac:dyDescent="0.25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 x14ac:dyDescent="0.25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 x14ac:dyDescent="0.25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 x14ac:dyDescent="0.25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 x14ac:dyDescent="0.25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 x14ac:dyDescent="0.25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 x14ac:dyDescent="0.25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 x14ac:dyDescent="0.25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 x14ac:dyDescent="0.25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 x14ac:dyDescent="0.25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 x14ac:dyDescent="0.25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 x14ac:dyDescent="0.25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 x14ac:dyDescent="0.25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 x14ac:dyDescent="0.25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 x14ac:dyDescent="0.25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 x14ac:dyDescent="0.25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 x14ac:dyDescent="0.25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 x14ac:dyDescent="0.25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 x14ac:dyDescent="0.25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 x14ac:dyDescent="0.25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 x14ac:dyDescent="0.25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 x14ac:dyDescent="0.25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 x14ac:dyDescent="0.25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 x14ac:dyDescent="0.25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 x14ac:dyDescent="0.25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 x14ac:dyDescent="0.25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 x14ac:dyDescent="0.25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 x14ac:dyDescent="0.25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 x14ac:dyDescent="0.25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 x14ac:dyDescent="0.25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 x14ac:dyDescent="0.25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 x14ac:dyDescent="0.25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 x14ac:dyDescent="0.25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 x14ac:dyDescent="0.25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 x14ac:dyDescent="0.25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 x14ac:dyDescent="0.25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 x14ac:dyDescent="0.25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 x14ac:dyDescent="0.25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 x14ac:dyDescent="0.25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 x14ac:dyDescent="0.25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 x14ac:dyDescent="0.25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 x14ac:dyDescent="0.25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 x14ac:dyDescent="0.25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 x14ac:dyDescent="0.25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 x14ac:dyDescent="0.25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 x14ac:dyDescent="0.25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 x14ac:dyDescent="0.25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 x14ac:dyDescent="0.25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 x14ac:dyDescent="0.25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 x14ac:dyDescent="0.25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 x14ac:dyDescent="0.25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 x14ac:dyDescent="0.25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 x14ac:dyDescent="0.25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 x14ac:dyDescent="0.25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 x14ac:dyDescent="0.25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 x14ac:dyDescent="0.25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 x14ac:dyDescent="0.25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 x14ac:dyDescent="0.25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 x14ac:dyDescent="0.25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 x14ac:dyDescent="0.25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 x14ac:dyDescent="0.25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 x14ac:dyDescent="0.25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 x14ac:dyDescent="0.25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 x14ac:dyDescent="0.25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 x14ac:dyDescent="0.25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 x14ac:dyDescent="0.25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 x14ac:dyDescent="0.25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 x14ac:dyDescent="0.25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 x14ac:dyDescent="0.25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 x14ac:dyDescent="0.25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 x14ac:dyDescent="0.25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 x14ac:dyDescent="0.25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 x14ac:dyDescent="0.25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 x14ac:dyDescent="0.25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 x14ac:dyDescent="0.25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 x14ac:dyDescent="0.25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 x14ac:dyDescent="0.25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 x14ac:dyDescent="0.25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 x14ac:dyDescent="0.25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 x14ac:dyDescent="0.25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 x14ac:dyDescent="0.25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 x14ac:dyDescent="0.25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 x14ac:dyDescent="0.25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 x14ac:dyDescent="0.25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 x14ac:dyDescent="0.25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 x14ac:dyDescent="0.25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 x14ac:dyDescent="0.25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 x14ac:dyDescent="0.25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 x14ac:dyDescent="0.25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 x14ac:dyDescent="0.25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 x14ac:dyDescent="0.25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 x14ac:dyDescent="0.25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 x14ac:dyDescent="0.25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 x14ac:dyDescent="0.25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 x14ac:dyDescent="0.25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 x14ac:dyDescent="0.25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 x14ac:dyDescent="0.25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 x14ac:dyDescent="0.25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 x14ac:dyDescent="0.25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 x14ac:dyDescent="0.25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 x14ac:dyDescent="0.25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 x14ac:dyDescent="0.25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 x14ac:dyDescent="0.25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 x14ac:dyDescent="0.25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 x14ac:dyDescent="0.25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 x14ac:dyDescent="0.25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 x14ac:dyDescent="0.25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 x14ac:dyDescent="0.25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 x14ac:dyDescent="0.25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 x14ac:dyDescent="0.25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 x14ac:dyDescent="0.25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 x14ac:dyDescent="0.25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 x14ac:dyDescent="0.25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 x14ac:dyDescent="0.25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 x14ac:dyDescent="0.25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 x14ac:dyDescent="0.25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 x14ac:dyDescent="0.25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 x14ac:dyDescent="0.25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 x14ac:dyDescent="0.25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 x14ac:dyDescent="0.25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 x14ac:dyDescent="0.25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 x14ac:dyDescent="0.25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 x14ac:dyDescent="0.25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 x14ac:dyDescent="0.25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 x14ac:dyDescent="0.25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 x14ac:dyDescent="0.25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 x14ac:dyDescent="0.25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 x14ac:dyDescent="0.25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 x14ac:dyDescent="0.25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 x14ac:dyDescent="0.25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 x14ac:dyDescent="0.25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 x14ac:dyDescent="0.25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 x14ac:dyDescent="0.25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 x14ac:dyDescent="0.25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 x14ac:dyDescent="0.25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 x14ac:dyDescent="0.25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 x14ac:dyDescent="0.25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 x14ac:dyDescent="0.25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 x14ac:dyDescent="0.25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 x14ac:dyDescent="0.25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 x14ac:dyDescent="0.25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 x14ac:dyDescent="0.25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 x14ac:dyDescent="0.25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 x14ac:dyDescent="0.25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 x14ac:dyDescent="0.25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 x14ac:dyDescent="0.25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 x14ac:dyDescent="0.25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 x14ac:dyDescent="0.25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 x14ac:dyDescent="0.25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 x14ac:dyDescent="0.25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 x14ac:dyDescent="0.25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 x14ac:dyDescent="0.25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 x14ac:dyDescent="0.25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 x14ac:dyDescent="0.25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 x14ac:dyDescent="0.25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 x14ac:dyDescent="0.25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 x14ac:dyDescent="0.25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 x14ac:dyDescent="0.25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 x14ac:dyDescent="0.25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 x14ac:dyDescent="0.25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 x14ac:dyDescent="0.25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 x14ac:dyDescent="0.25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 x14ac:dyDescent="0.25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 x14ac:dyDescent="0.25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 x14ac:dyDescent="0.25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 x14ac:dyDescent="0.25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 x14ac:dyDescent="0.25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 x14ac:dyDescent="0.25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 x14ac:dyDescent="0.25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 x14ac:dyDescent="0.25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 x14ac:dyDescent="0.25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 x14ac:dyDescent="0.25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 x14ac:dyDescent="0.25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 x14ac:dyDescent="0.25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 x14ac:dyDescent="0.25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 x14ac:dyDescent="0.25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 x14ac:dyDescent="0.25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 x14ac:dyDescent="0.25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 x14ac:dyDescent="0.25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 x14ac:dyDescent="0.25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 x14ac:dyDescent="0.25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 x14ac:dyDescent="0.25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 x14ac:dyDescent="0.25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 x14ac:dyDescent="0.25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 x14ac:dyDescent="0.25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 x14ac:dyDescent="0.25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 x14ac:dyDescent="0.25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 x14ac:dyDescent="0.25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 x14ac:dyDescent="0.25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 x14ac:dyDescent="0.25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 x14ac:dyDescent="0.25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 x14ac:dyDescent="0.25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 x14ac:dyDescent="0.25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 x14ac:dyDescent="0.25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 x14ac:dyDescent="0.25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 x14ac:dyDescent="0.25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 x14ac:dyDescent="0.25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 x14ac:dyDescent="0.25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 x14ac:dyDescent="0.25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 x14ac:dyDescent="0.25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 x14ac:dyDescent="0.25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 x14ac:dyDescent="0.25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 x14ac:dyDescent="0.25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 x14ac:dyDescent="0.25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 x14ac:dyDescent="0.25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 x14ac:dyDescent="0.25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 x14ac:dyDescent="0.25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 x14ac:dyDescent="0.25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 x14ac:dyDescent="0.25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 x14ac:dyDescent="0.25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 x14ac:dyDescent="0.25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 x14ac:dyDescent="0.25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 x14ac:dyDescent="0.25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 x14ac:dyDescent="0.25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 x14ac:dyDescent="0.25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 x14ac:dyDescent="0.25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 x14ac:dyDescent="0.25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 x14ac:dyDescent="0.25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 x14ac:dyDescent="0.25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 x14ac:dyDescent="0.25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 x14ac:dyDescent="0.25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 x14ac:dyDescent="0.25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 x14ac:dyDescent="0.25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 x14ac:dyDescent="0.25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 x14ac:dyDescent="0.25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 x14ac:dyDescent="0.25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 x14ac:dyDescent="0.25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 x14ac:dyDescent="0.25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 x14ac:dyDescent="0.25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 x14ac:dyDescent="0.25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 x14ac:dyDescent="0.25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 x14ac:dyDescent="0.25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 x14ac:dyDescent="0.25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 x14ac:dyDescent="0.25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 x14ac:dyDescent="0.25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 x14ac:dyDescent="0.25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 x14ac:dyDescent="0.25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 x14ac:dyDescent="0.25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 x14ac:dyDescent="0.25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 x14ac:dyDescent="0.25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 x14ac:dyDescent="0.25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 x14ac:dyDescent="0.25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 x14ac:dyDescent="0.25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 x14ac:dyDescent="0.25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 x14ac:dyDescent="0.25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 x14ac:dyDescent="0.25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 x14ac:dyDescent="0.25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 x14ac:dyDescent="0.25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 x14ac:dyDescent="0.25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 x14ac:dyDescent="0.25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 x14ac:dyDescent="0.25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 x14ac:dyDescent="0.25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 x14ac:dyDescent="0.25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 x14ac:dyDescent="0.25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 x14ac:dyDescent="0.25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 x14ac:dyDescent="0.25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 x14ac:dyDescent="0.25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 x14ac:dyDescent="0.25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 x14ac:dyDescent="0.25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 x14ac:dyDescent="0.25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 x14ac:dyDescent="0.25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 x14ac:dyDescent="0.25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 x14ac:dyDescent="0.25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 x14ac:dyDescent="0.25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 x14ac:dyDescent="0.25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 x14ac:dyDescent="0.25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 x14ac:dyDescent="0.25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 x14ac:dyDescent="0.25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 x14ac:dyDescent="0.25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 x14ac:dyDescent="0.25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 x14ac:dyDescent="0.25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 x14ac:dyDescent="0.25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 x14ac:dyDescent="0.25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 x14ac:dyDescent="0.25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 x14ac:dyDescent="0.25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 x14ac:dyDescent="0.25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 x14ac:dyDescent="0.25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 x14ac:dyDescent="0.25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 x14ac:dyDescent="0.25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 x14ac:dyDescent="0.25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 x14ac:dyDescent="0.25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 x14ac:dyDescent="0.25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 x14ac:dyDescent="0.25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 x14ac:dyDescent="0.25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 x14ac:dyDescent="0.25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 x14ac:dyDescent="0.25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 x14ac:dyDescent="0.25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 x14ac:dyDescent="0.25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 x14ac:dyDescent="0.25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 x14ac:dyDescent="0.25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 x14ac:dyDescent="0.25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 x14ac:dyDescent="0.25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 x14ac:dyDescent="0.25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 x14ac:dyDescent="0.25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 x14ac:dyDescent="0.25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 x14ac:dyDescent="0.25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 x14ac:dyDescent="0.25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 x14ac:dyDescent="0.25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 x14ac:dyDescent="0.25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 x14ac:dyDescent="0.25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 x14ac:dyDescent="0.25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 x14ac:dyDescent="0.25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 x14ac:dyDescent="0.25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 x14ac:dyDescent="0.25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 x14ac:dyDescent="0.25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 x14ac:dyDescent="0.25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 x14ac:dyDescent="0.25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 x14ac:dyDescent="0.25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 x14ac:dyDescent="0.25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 x14ac:dyDescent="0.25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 x14ac:dyDescent="0.25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 x14ac:dyDescent="0.25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 x14ac:dyDescent="0.25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 x14ac:dyDescent="0.25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 x14ac:dyDescent="0.25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 x14ac:dyDescent="0.25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 x14ac:dyDescent="0.25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 x14ac:dyDescent="0.25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 x14ac:dyDescent="0.25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 x14ac:dyDescent="0.25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 x14ac:dyDescent="0.25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 x14ac:dyDescent="0.25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 x14ac:dyDescent="0.25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 x14ac:dyDescent="0.25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 x14ac:dyDescent="0.25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 x14ac:dyDescent="0.25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 x14ac:dyDescent="0.25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 x14ac:dyDescent="0.25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 x14ac:dyDescent="0.25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 x14ac:dyDescent="0.25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 x14ac:dyDescent="0.25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 x14ac:dyDescent="0.25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 x14ac:dyDescent="0.25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 x14ac:dyDescent="0.25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 x14ac:dyDescent="0.25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 x14ac:dyDescent="0.25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 x14ac:dyDescent="0.25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 x14ac:dyDescent="0.25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 x14ac:dyDescent="0.25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 x14ac:dyDescent="0.25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 x14ac:dyDescent="0.25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 x14ac:dyDescent="0.25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 x14ac:dyDescent="0.25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 x14ac:dyDescent="0.25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 x14ac:dyDescent="0.25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 x14ac:dyDescent="0.25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 x14ac:dyDescent="0.25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 x14ac:dyDescent="0.25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 x14ac:dyDescent="0.25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 x14ac:dyDescent="0.25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 x14ac:dyDescent="0.25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 x14ac:dyDescent="0.25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 x14ac:dyDescent="0.25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 x14ac:dyDescent="0.25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 x14ac:dyDescent="0.25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 x14ac:dyDescent="0.25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 x14ac:dyDescent="0.25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 x14ac:dyDescent="0.25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 x14ac:dyDescent="0.25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 x14ac:dyDescent="0.25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 x14ac:dyDescent="0.25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 x14ac:dyDescent="0.25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 x14ac:dyDescent="0.25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 x14ac:dyDescent="0.25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 x14ac:dyDescent="0.25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 x14ac:dyDescent="0.25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 x14ac:dyDescent="0.25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 x14ac:dyDescent="0.25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 x14ac:dyDescent="0.25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 x14ac:dyDescent="0.25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 x14ac:dyDescent="0.25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 x14ac:dyDescent="0.25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 x14ac:dyDescent="0.25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 x14ac:dyDescent="0.25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 x14ac:dyDescent="0.25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 x14ac:dyDescent="0.25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 x14ac:dyDescent="0.25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 x14ac:dyDescent="0.25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 x14ac:dyDescent="0.25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 x14ac:dyDescent="0.25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 x14ac:dyDescent="0.25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 x14ac:dyDescent="0.25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 x14ac:dyDescent="0.25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 x14ac:dyDescent="0.25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 x14ac:dyDescent="0.25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 x14ac:dyDescent="0.25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 x14ac:dyDescent="0.25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 x14ac:dyDescent="0.25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 x14ac:dyDescent="0.25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 x14ac:dyDescent="0.25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 x14ac:dyDescent="0.25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 x14ac:dyDescent="0.25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 x14ac:dyDescent="0.25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 x14ac:dyDescent="0.25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 x14ac:dyDescent="0.25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 x14ac:dyDescent="0.25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 x14ac:dyDescent="0.25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 x14ac:dyDescent="0.25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 x14ac:dyDescent="0.25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 x14ac:dyDescent="0.25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 x14ac:dyDescent="0.25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 x14ac:dyDescent="0.25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 x14ac:dyDescent="0.25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 x14ac:dyDescent="0.25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 x14ac:dyDescent="0.25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 x14ac:dyDescent="0.25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 x14ac:dyDescent="0.25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 x14ac:dyDescent="0.25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 x14ac:dyDescent="0.25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 x14ac:dyDescent="0.25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 x14ac:dyDescent="0.25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 x14ac:dyDescent="0.25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 x14ac:dyDescent="0.25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 x14ac:dyDescent="0.25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 x14ac:dyDescent="0.25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 x14ac:dyDescent="0.25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 x14ac:dyDescent="0.25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 x14ac:dyDescent="0.25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 x14ac:dyDescent="0.25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 x14ac:dyDescent="0.25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 x14ac:dyDescent="0.25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 x14ac:dyDescent="0.25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 x14ac:dyDescent="0.25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 x14ac:dyDescent="0.25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 x14ac:dyDescent="0.25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 x14ac:dyDescent="0.25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 x14ac:dyDescent="0.25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 x14ac:dyDescent="0.25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 x14ac:dyDescent="0.25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 x14ac:dyDescent="0.25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 x14ac:dyDescent="0.25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 x14ac:dyDescent="0.25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 x14ac:dyDescent="0.25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 x14ac:dyDescent="0.25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 x14ac:dyDescent="0.25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 x14ac:dyDescent="0.25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 x14ac:dyDescent="0.25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 x14ac:dyDescent="0.25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 x14ac:dyDescent="0.25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 x14ac:dyDescent="0.25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 x14ac:dyDescent="0.25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 x14ac:dyDescent="0.25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 x14ac:dyDescent="0.25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 x14ac:dyDescent="0.25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 x14ac:dyDescent="0.25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 x14ac:dyDescent="0.25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 x14ac:dyDescent="0.25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 x14ac:dyDescent="0.25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 x14ac:dyDescent="0.25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 x14ac:dyDescent="0.25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 x14ac:dyDescent="0.25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 x14ac:dyDescent="0.25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 x14ac:dyDescent="0.25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 x14ac:dyDescent="0.25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 x14ac:dyDescent="0.25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 x14ac:dyDescent="0.25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 x14ac:dyDescent="0.25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 x14ac:dyDescent="0.25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 x14ac:dyDescent="0.25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 x14ac:dyDescent="0.25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 x14ac:dyDescent="0.25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 x14ac:dyDescent="0.25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 x14ac:dyDescent="0.25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 x14ac:dyDescent="0.25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 x14ac:dyDescent="0.25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 x14ac:dyDescent="0.25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 x14ac:dyDescent="0.25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 x14ac:dyDescent="0.25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 x14ac:dyDescent="0.25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 x14ac:dyDescent="0.25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 x14ac:dyDescent="0.25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 x14ac:dyDescent="0.25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 x14ac:dyDescent="0.25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 x14ac:dyDescent="0.25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 x14ac:dyDescent="0.25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 x14ac:dyDescent="0.25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 x14ac:dyDescent="0.25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 x14ac:dyDescent="0.25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 x14ac:dyDescent="0.25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 x14ac:dyDescent="0.25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 x14ac:dyDescent="0.25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 x14ac:dyDescent="0.25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 x14ac:dyDescent="0.25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 x14ac:dyDescent="0.25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 x14ac:dyDescent="0.25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 x14ac:dyDescent="0.25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 x14ac:dyDescent="0.25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 x14ac:dyDescent="0.25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 x14ac:dyDescent="0.25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 x14ac:dyDescent="0.25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 x14ac:dyDescent="0.25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 x14ac:dyDescent="0.25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 x14ac:dyDescent="0.25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 x14ac:dyDescent="0.25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 x14ac:dyDescent="0.25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 x14ac:dyDescent="0.25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 x14ac:dyDescent="0.25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 x14ac:dyDescent="0.25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 x14ac:dyDescent="0.25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 x14ac:dyDescent="0.25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 x14ac:dyDescent="0.25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 x14ac:dyDescent="0.25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 x14ac:dyDescent="0.25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 x14ac:dyDescent="0.25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 x14ac:dyDescent="0.25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 x14ac:dyDescent="0.25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 x14ac:dyDescent="0.25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 x14ac:dyDescent="0.25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 x14ac:dyDescent="0.25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 x14ac:dyDescent="0.25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 x14ac:dyDescent="0.25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 x14ac:dyDescent="0.25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 x14ac:dyDescent="0.25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 x14ac:dyDescent="0.25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 x14ac:dyDescent="0.25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 x14ac:dyDescent="0.25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 x14ac:dyDescent="0.25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 x14ac:dyDescent="0.25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 x14ac:dyDescent="0.25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 x14ac:dyDescent="0.25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 x14ac:dyDescent="0.25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 x14ac:dyDescent="0.25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 x14ac:dyDescent="0.25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 x14ac:dyDescent="0.25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 x14ac:dyDescent="0.25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 x14ac:dyDescent="0.25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 x14ac:dyDescent="0.25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 x14ac:dyDescent="0.25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 x14ac:dyDescent="0.25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 x14ac:dyDescent="0.25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 x14ac:dyDescent="0.25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 x14ac:dyDescent="0.25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 x14ac:dyDescent="0.25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 x14ac:dyDescent="0.25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 x14ac:dyDescent="0.25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 x14ac:dyDescent="0.25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 x14ac:dyDescent="0.25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 x14ac:dyDescent="0.25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 x14ac:dyDescent="0.25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 x14ac:dyDescent="0.25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 x14ac:dyDescent="0.25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 x14ac:dyDescent="0.25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 x14ac:dyDescent="0.25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 x14ac:dyDescent="0.25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 x14ac:dyDescent="0.25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 x14ac:dyDescent="0.25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 x14ac:dyDescent="0.25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 x14ac:dyDescent="0.25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 x14ac:dyDescent="0.25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 x14ac:dyDescent="0.25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 x14ac:dyDescent="0.25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 x14ac:dyDescent="0.25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 x14ac:dyDescent="0.25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 x14ac:dyDescent="0.25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 x14ac:dyDescent="0.25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 x14ac:dyDescent="0.25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 x14ac:dyDescent="0.25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 x14ac:dyDescent="0.25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 x14ac:dyDescent="0.25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 x14ac:dyDescent="0.25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 x14ac:dyDescent="0.25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 x14ac:dyDescent="0.25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 x14ac:dyDescent="0.25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 x14ac:dyDescent="0.25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 x14ac:dyDescent="0.25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 x14ac:dyDescent="0.25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 x14ac:dyDescent="0.25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 x14ac:dyDescent="0.25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 x14ac:dyDescent="0.25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 x14ac:dyDescent="0.25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 x14ac:dyDescent="0.25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 x14ac:dyDescent="0.25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 x14ac:dyDescent="0.25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 x14ac:dyDescent="0.25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 x14ac:dyDescent="0.25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 x14ac:dyDescent="0.25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 x14ac:dyDescent="0.25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 x14ac:dyDescent="0.25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 x14ac:dyDescent="0.25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 x14ac:dyDescent="0.25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 x14ac:dyDescent="0.25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 x14ac:dyDescent="0.25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 x14ac:dyDescent="0.25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 x14ac:dyDescent="0.25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 x14ac:dyDescent="0.25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 x14ac:dyDescent="0.25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 x14ac:dyDescent="0.25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 x14ac:dyDescent="0.25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 x14ac:dyDescent="0.25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 x14ac:dyDescent="0.25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 x14ac:dyDescent="0.25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 x14ac:dyDescent="0.25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 x14ac:dyDescent="0.25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 x14ac:dyDescent="0.25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 x14ac:dyDescent="0.25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 x14ac:dyDescent="0.25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 x14ac:dyDescent="0.25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 x14ac:dyDescent="0.25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 x14ac:dyDescent="0.25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 x14ac:dyDescent="0.25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 x14ac:dyDescent="0.25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 x14ac:dyDescent="0.25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 x14ac:dyDescent="0.25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 x14ac:dyDescent="0.25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 x14ac:dyDescent="0.25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 x14ac:dyDescent="0.25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 x14ac:dyDescent="0.25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 x14ac:dyDescent="0.25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 x14ac:dyDescent="0.25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 x14ac:dyDescent="0.25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 x14ac:dyDescent="0.25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 x14ac:dyDescent="0.25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 x14ac:dyDescent="0.25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 x14ac:dyDescent="0.25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 x14ac:dyDescent="0.25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 x14ac:dyDescent="0.25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 x14ac:dyDescent="0.25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 x14ac:dyDescent="0.25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 x14ac:dyDescent="0.25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 x14ac:dyDescent="0.25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 x14ac:dyDescent="0.25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 x14ac:dyDescent="0.25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 x14ac:dyDescent="0.25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 x14ac:dyDescent="0.25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 x14ac:dyDescent="0.25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 x14ac:dyDescent="0.25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 x14ac:dyDescent="0.25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 x14ac:dyDescent="0.25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 x14ac:dyDescent="0.25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 x14ac:dyDescent="0.25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 x14ac:dyDescent="0.25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 x14ac:dyDescent="0.25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 x14ac:dyDescent="0.25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 x14ac:dyDescent="0.25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 x14ac:dyDescent="0.25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 x14ac:dyDescent="0.25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 x14ac:dyDescent="0.25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 x14ac:dyDescent="0.25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 x14ac:dyDescent="0.25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 x14ac:dyDescent="0.25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 x14ac:dyDescent="0.25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 x14ac:dyDescent="0.25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 x14ac:dyDescent="0.25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 x14ac:dyDescent="0.25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 x14ac:dyDescent="0.25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 x14ac:dyDescent="0.25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 x14ac:dyDescent="0.25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 x14ac:dyDescent="0.25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 x14ac:dyDescent="0.25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 x14ac:dyDescent="0.25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 x14ac:dyDescent="0.25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 x14ac:dyDescent="0.25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 x14ac:dyDescent="0.25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 x14ac:dyDescent="0.25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 x14ac:dyDescent="0.25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 x14ac:dyDescent="0.25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 x14ac:dyDescent="0.25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 x14ac:dyDescent="0.25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 x14ac:dyDescent="0.25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 x14ac:dyDescent="0.25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 x14ac:dyDescent="0.25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 x14ac:dyDescent="0.25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 x14ac:dyDescent="0.25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 x14ac:dyDescent="0.25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 x14ac:dyDescent="0.25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 x14ac:dyDescent="0.25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 x14ac:dyDescent="0.25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 x14ac:dyDescent="0.25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 x14ac:dyDescent="0.25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 x14ac:dyDescent="0.25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 x14ac:dyDescent="0.25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 x14ac:dyDescent="0.25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 x14ac:dyDescent="0.25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 x14ac:dyDescent="0.25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 x14ac:dyDescent="0.25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 x14ac:dyDescent="0.25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 x14ac:dyDescent="0.25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 x14ac:dyDescent="0.25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 x14ac:dyDescent="0.25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 x14ac:dyDescent="0.25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 x14ac:dyDescent="0.25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 x14ac:dyDescent="0.25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 x14ac:dyDescent="0.25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 x14ac:dyDescent="0.25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 x14ac:dyDescent="0.25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 x14ac:dyDescent="0.25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 x14ac:dyDescent="0.25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 x14ac:dyDescent="0.25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 x14ac:dyDescent="0.25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 x14ac:dyDescent="0.25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 x14ac:dyDescent="0.25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 x14ac:dyDescent="0.25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 x14ac:dyDescent="0.25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 x14ac:dyDescent="0.25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 x14ac:dyDescent="0.25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 x14ac:dyDescent="0.25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 x14ac:dyDescent="0.25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 x14ac:dyDescent="0.25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 x14ac:dyDescent="0.25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 x14ac:dyDescent="0.25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 x14ac:dyDescent="0.25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 x14ac:dyDescent="0.25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 x14ac:dyDescent="0.25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 x14ac:dyDescent="0.25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 x14ac:dyDescent="0.25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 x14ac:dyDescent="0.25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 x14ac:dyDescent="0.25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 x14ac:dyDescent="0.25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 x14ac:dyDescent="0.25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 x14ac:dyDescent="0.25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 x14ac:dyDescent="0.25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 x14ac:dyDescent="0.25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 x14ac:dyDescent="0.25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 x14ac:dyDescent="0.25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 x14ac:dyDescent="0.25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 x14ac:dyDescent="0.25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 x14ac:dyDescent="0.25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 x14ac:dyDescent="0.25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 x14ac:dyDescent="0.25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 x14ac:dyDescent="0.25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 x14ac:dyDescent="0.25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60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 x14ac:dyDescent="0.25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 x14ac:dyDescent="0.25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 x14ac:dyDescent="0.25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 x14ac:dyDescent="0.25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 x14ac:dyDescent="0.25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 x14ac:dyDescent="0.25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 x14ac:dyDescent="0.25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 x14ac:dyDescent="0.25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 x14ac:dyDescent="0.25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 x14ac:dyDescent="0.25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 x14ac:dyDescent="0.25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 x14ac:dyDescent="0.25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 x14ac:dyDescent="0.25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 x14ac:dyDescent="0.25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 x14ac:dyDescent="0.25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60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 x14ac:dyDescent="0.25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 x14ac:dyDescent="0.25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 x14ac:dyDescent="0.25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 x14ac:dyDescent="0.25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 x14ac:dyDescent="0.25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 x14ac:dyDescent="0.25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 x14ac:dyDescent="0.25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 x14ac:dyDescent="0.25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 x14ac:dyDescent="0.25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 x14ac:dyDescent="0.25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 x14ac:dyDescent="0.25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 x14ac:dyDescent="0.25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 x14ac:dyDescent="0.25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 x14ac:dyDescent="0.25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 x14ac:dyDescent="0.25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 x14ac:dyDescent="0.25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 x14ac:dyDescent="0.25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60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 x14ac:dyDescent="0.25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 x14ac:dyDescent="0.25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 x14ac:dyDescent="0.25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 x14ac:dyDescent="0.25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 x14ac:dyDescent="0.25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 x14ac:dyDescent="0.25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 x14ac:dyDescent="0.25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 x14ac:dyDescent="0.25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 x14ac:dyDescent="0.25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 x14ac:dyDescent="0.25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 x14ac:dyDescent="0.25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 x14ac:dyDescent="0.25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 x14ac:dyDescent="0.25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 x14ac:dyDescent="0.25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 x14ac:dyDescent="0.25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 x14ac:dyDescent="0.25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 x14ac:dyDescent="0.25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 x14ac:dyDescent="0.25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 x14ac:dyDescent="0.25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 x14ac:dyDescent="0.25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 x14ac:dyDescent="0.25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 x14ac:dyDescent="0.25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 x14ac:dyDescent="0.25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 x14ac:dyDescent="0.25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 x14ac:dyDescent="0.25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 x14ac:dyDescent="0.25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 x14ac:dyDescent="0.25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 x14ac:dyDescent="0.25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 x14ac:dyDescent="0.25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 x14ac:dyDescent="0.25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 x14ac:dyDescent="0.25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 x14ac:dyDescent="0.25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 x14ac:dyDescent="0.25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60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 x14ac:dyDescent="0.25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 x14ac:dyDescent="0.25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 x14ac:dyDescent="0.25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 x14ac:dyDescent="0.25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60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 x14ac:dyDescent="0.25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 x14ac:dyDescent="0.25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 x14ac:dyDescent="0.25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 x14ac:dyDescent="0.25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 x14ac:dyDescent="0.25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 x14ac:dyDescent="0.25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 x14ac:dyDescent="0.25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 x14ac:dyDescent="0.25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 x14ac:dyDescent="0.25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60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 x14ac:dyDescent="0.25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 x14ac:dyDescent="0.25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 x14ac:dyDescent="0.25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 x14ac:dyDescent="0.25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 x14ac:dyDescent="0.25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 x14ac:dyDescent="0.25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 x14ac:dyDescent="0.25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 x14ac:dyDescent="0.25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 x14ac:dyDescent="0.25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 x14ac:dyDescent="0.25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 x14ac:dyDescent="0.25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 x14ac:dyDescent="0.25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 x14ac:dyDescent="0.25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 x14ac:dyDescent="0.25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 x14ac:dyDescent="0.25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 x14ac:dyDescent="0.25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 x14ac:dyDescent="0.25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 x14ac:dyDescent="0.25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 x14ac:dyDescent="0.25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 x14ac:dyDescent="0.25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 x14ac:dyDescent="0.25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 x14ac:dyDescent="0.25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 x14ac:dyDescent="0.25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 x14ac:dyDescent="0.25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 x14ac:dyDescent="0.25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 x14ac:dyDescent="0.25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60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 x14ac:dyDescent="0.25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 x14ac:dyDescent="0.25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 x14ac:dyDescent="0.25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 x14ac:dyDescent="0.25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 x14ac:dyDescent="0.25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 x14ac:dyDescent="0.25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 x14ac:dyDescent="0.25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 x14ac:dyDescent="0.25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 x14ac:dyDescent="0.25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 x14ac:dyDescent="0.25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 x14ac:dyDescent="0.25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 x14ac:dyDescent="0.25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 x14ac:dyDescent="0.25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 x14ac:dyDescent="0.25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 x14ac:dyDescent="0.25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60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 x14ac:dyDescent="0.25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 x14ac:dyDescent="0.25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 x14ac:dyDescent="0.25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 x14ac:dyDescent="0.25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 x14ac:dyDescent="0.25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 x14ac:dyDescent="0.25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60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 x14ac:dyDescent="0.25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 x14ac:dyDescent="0.25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 x14ac:dyDescent="0.25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60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 x14ac:dyDescent="0.25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 x14ac:dyDescent="0.25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 x14ac:dyDescent="0.25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 x14ac:dyDescent="0.25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 x14ac:dyDescent="0.25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 x14ac:dyDescent="0.25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 x14ac:dyDescent="0.25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 x14ac:dyDescent="0.25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60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 x14ac:dyDescent="0.25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 x14ac:dyDescent="0.25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 x14ac:dyDescent="0.25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 x14ac:dyDescent="0.25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 x14ac:dyDescent="0.25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 x14ac:dyDescent="0.25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 x14ac:dyDescent="0.25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 x14ac:dyDescent="0.25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 x14ac:dyDescent="0.25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 x14ac:dyDescent="0.25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 x14ac:dyDescent="0.25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 x14ac:dyDescent="0.25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 x14ac:dyDescent="0.25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 x14ac:dyDescent="0.25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 x14ac:dyDescent="0.25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 x14ac:dyDescent="0.25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60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 x14ac:dyDescent="0.25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 x14ac:dyDescent="0.25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 x14ac:dyDescent="0.25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 x14ac:dyDescent="0.25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 x14ac:dyDescent="0.25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 x14ac:dyDescent="0.25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 x14ac:dyDescent="0.25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 x14ac:dyDescent="0.25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 x14ac:dyDescent="0.25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 x14ac:dyDescent="0.25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 x14ac:dyDescent="0.25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 x14ac:dyDescent="0.25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 x14ac:dyDescent="0.25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 x14ac:dyDescent="0.25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 x14ac:dyDescent="0.25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 x14ac:dyDescent="0.25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 x14ac:dyDescent="0.25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 x14ac:dyDescent="0.25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60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 x14ac:dyDescent="0.25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 x14ac:dyDescent="0.25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 x14ac:dyDescent="0.25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60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 x14ac:dyDescent="0.25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 x14ac:dyDescent="0.25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 x14ac:dyDescent="0.25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 x14ac:dyDescent="0.25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 x14ac:dyDescent="0.25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 x14ac:dyDescent="0.25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 x14ac:dyDescent="0.25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 x14ac:dyDescent="0.25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 x14ac:dyDescent="0.25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 x14ac:dyDescent="0.25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 x14ac:dyDescent="0.25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 x14ac:dyDescent="0.25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 x14ac:dyDescent="0.25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 x14ac:dyDescent="0.25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 x14ac:dyDescent="0.25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 x14ac:dyDescent="0.25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 x14ac:dyDescent="0.25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 x14ac:dyDescent="0.25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 x14ac:dyDescent="0.25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 x14ac:dyDescent="0.25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 x14ac:dyDescent="0.25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 x14ac:dyDescent="0.25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 x14ac:dyDescent="0.25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 x14ac:dyDescent="0.25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 x14ac:dyDescent="0.25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 x14ac:dyDescent="0.25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 x14ac:dyDescent="0.25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 x14ac:dyDescent="0.25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 x14ac:dyDescent="0.25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 x14ac:dyDescent="0.25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 x14ac:dyDescent="0.25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 x14ac:dyDescent="0.25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 x14ac:dyDescent="0.25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 x14ac:dyDescent="0.25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 x14ac:dyDescent="0.25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 x14ac:dyDescent="0.25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 x14ac:dyDescent="0.25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 x14ac:dyDescent="0.25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 x14ac:dyDescent="0.25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 x14ac:dyDescent="0.25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 x14ac:dyDescent="0.25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 x14ac:dyDescent="0.25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 x14ac:dyDescent="0.25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 x14ac:dyDescent="0.25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 x14ac:dyDescent="0.25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 x14ac:dyDescent="0.25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 x14ac:dyDescent="0.25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 x14ac:dyDescent="0.25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 x14ac:dyDescent="0.25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 x14ac:dyDescent="0.25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 x14ac:dyDescent="0.25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 x14ac:dyDescent="0.25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 x14ac:dyDescent="0.25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60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 x14ac:dyDescent="0.25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 x14ac:dyDescent="0.25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 x14ac:dyDescent="0.25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 x14ac:dyDescent="0.25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60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 x14ac:dyDescent="0.25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 x14ac:dyDescent="0.25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 x14ac:dyDescent="0.25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60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 x14ac:dyDescent="0.25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 x14ac:dyDescent="0.25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 x14ac:dyDescent="0.25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 x14ac:dyDescent="0.25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60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 x14ac:dyDescent="0.25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 x14ac:dyDescent="0.25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 x14ac:dyDescent="0.25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 x14ac:dyDescent="0.25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 x14ac:dyDescent="0.25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 x14ac:dyDescent="0.25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 x14ac:dyDescent="0.25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 x14ac:dyDescent="0.25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 x14ac:dyDescent="0.25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 x14ac:dyDescent="0.25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 x14ac:dyDescent="0.25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 x14ac:dyDescent="0.25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 x14ac:dyDescent="0.25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 x14ac:dyDescent="0.25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 x14ac:dyDescent="0.25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 x14ac:dyDescent="0.25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 x14ac:dyDescent="0.25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60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 x14ac:dyDescent="0.25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 x14ac:dyDescent="0.25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 x14ac:dyDescent="0.25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 x14ac:dyDescent="0.25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 x14ac:dyDescent="0.25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 x14ac:dyDescent="0.25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 x14ac:dyDescent="0.25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60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 x14ac:dyDescent="0.25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 x14ac:dyDescent="0.25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 x14ac:dyDescent="0.25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 x14ac:dyDescent="0.25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 x14ac:dyDescent="0.25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 x14ac:dyDescent="0.25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 x14ac:dyDescent="0.25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 x14ac:dyDescent="0.25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 x14ac:dyDescent="0.25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 x14ac:dyDescent="0.25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 x14ac:dyDescent="0.25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 x14ac:dyDescent="0.25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 x14ac:dyDescent="0.25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 x14ac:dyDescent="0.25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 x14ac:dyDescent="0.25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 x14ac:dyDescent="0.25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60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 x14ac:dyDescent="0.25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 x14ac:dyDescent="0.25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 x14ac:dyDescent="0.25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 x14ac:dyDescent="0.25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 x14ac:dyDescent="0.25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 x14ac:dyDescent="0.25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60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 x14ac:dyDescent="0.25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 x14ac:dyDescent="0.25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 x14ac:dyDescent="0.25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 x14ac:dyDescent="0.25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 x14ac:dyDescent="0.25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 x14ac:dyDescent="0.25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 x14ac:dyDescent="0.25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 x14ac:dyDescent="0.25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 x14ac:dyDescent="0.25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 x14ac:dyDescent="0.25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 x14ac:dyDescent="0.25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60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 x14ac:dyDescent="0.25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 x14ac:dyDescent="0.25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 x14ac:dyDescent="0.25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 x14ac:dyDescent="0.25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60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 x14ac:dyDescent="0.25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 x14ac:dyDescent="0.25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 x14ac:dyDescent="0.25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 x14ac:dyDescent="0.25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 x14ac:dyDescent="0.25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 x14ac:dyDescent="0.25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 x14ac:dyDescent="0.25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 x14ac:dyDescent="0.25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60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 x14ac:dyDescent="0.25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 x14ac:dyDescent="0.25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 x14ac:dyDescent="0.25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 x14ac:dyDescent="0.25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 x14ac:dyDescent="0.25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 x14ac:dyDescent="0.25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 x14ac:dyDescent="0.25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 x14ac:dyDescent="0.25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 x14ac:dyDescent="0.25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 x14ac:dyDescent="0.25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 x14ac:dyDescent="0.25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 x14ac:dyDescent="0.25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 x14ac:dyDescent="0.25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 x14ac:dyDescent="0.25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 x14ac:dyDescent="0.25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 x14ac:dyDescent="0.25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 x14ac:dyDescent="0.25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 x14ac:dyDescent="0.25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 x14ac:dyDescent="0.25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 x14ac:dyDescent="0.25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 x14ac:dyDescent="0.25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 x14ac:dyDescent="0.25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 x14ac:dyDescent="0.25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 x14ac:dyDescent="0.25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 x14ac:dyDescent="0.25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 x14ac:dyDescent="0.25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 x14ac:dyDescent="0.25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 x14ac:dyDescent="0.25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60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 x14ac:dyDescent="0.25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 x14ac:dyDescent="0.25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 x14ac:dyDescent="0.25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60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 x14ac:dyDescent="0.25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 x14ac:dyDescent="0.25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 x14ac:dyDescent="0.25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 x14ac:dyDescent="0.25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60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 x14ac:dyDescent="0.25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 x14ac:dyDescent="0.25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 x14ac:dyDescent="0.25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 x14ac:dyDescent="0.25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 x14ac:dyDescent="0.25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 x14ac:dyDescent="0.25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 x14ac:dyDescent="0.25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 x14ac:dyDescent="0.25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 x14ac:dyDescent="0.25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 x14ac:dyDescent="0.25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 x14ac:dyDescent="0.25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 x14ac:dyDescent="0.25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 x14ac:dyDescent="0.25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 x14ac:dyDescent="0.25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 x14ac:dyDescent="0.25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60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 x14ac:dyDescent="0.25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 x14ac:dyDescent="0.25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 x14ac:dyDescent="0.25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 x14ac:dyDescent="0.25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 x14ac:dyDescent="0.25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 x14ac:dyDescent="0.25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 x14ac:dyDescent="0.25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 x14ac:dyDescent="0.25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 x14ac:dyDescent="0.25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 x14ac:dyDescent="0.25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 x14ac:dyDescent="0.25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 x14ac:dyDescent="0.25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 x14ac:dyDescent="0.25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 x14ac:dyDescent="0.25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 x14ac:dyDescent="0.25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 x14ac:dyDescent="0.25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 x14ac:dyDescent="0.25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 x14ac:dyDescent="0.25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60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 x14ac:dyDescent="0.25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 x14ac:dyDescent="0.25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 x14ac:dyDescent="0.25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 x14ac:dyDescent="0.25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 x14ac:dyDescent="0.25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60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 x14ac:dyDescent="0.25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 x14ac:dyDescent="0.25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 x14ac:dyDescent="0.25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 x14ac:dyDescent="0.25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 x14ac:dyDescent="0.25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 x14ac:dyDescent="0.25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 x14ac:dyDescent="0.25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 x14ac:dyDescent="0.25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 x14ac:dyDescent="0.25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60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 x14ac:dyDescent="0.25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 x14ac:dyDescent="0.25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 x14ac:dyDescent="0.25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 x14ac:dyDescent="0.25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 x14ac:dyDescent="0.25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 x14ac:dyDescent="0.25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 x14ac:dyDescent="0.25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 x14ac:dyDescent="0.25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 x14ac:dyDescent="0.25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 x14ac:dyDescent="0.25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 x14ac:dyDescent="0.25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60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 x14ac:dyDescent="0.25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 x14ac:dyDescent="0.25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 x14ac:dyDescent="0.25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 x14ac:dyDescent="0.25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 x14ac:dyDescent="0.25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 x14ac:dyDescent="0.25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 x14ac:dyDescent="0.25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 x14ac:dyDescent="0.25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 x14ac:dyDescent="0.25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 x14ac:dyDescent="0.25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60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 x14ac:dyDescent="0.25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 x14ac:dyDescent="0.25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 x14ac:dyDescent="0.25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 x14ac:dyDescent="0.25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 x14ac:dyDescent="0.25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 x14ac:dyDescent="0.25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 x14ac:dyDescent="0.25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 x14ac:dyDescent="0.25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 x14ac:dyDescent="0.25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 x14ac:dyDescent="0.25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 x14ac:dyDescent="0.25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60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 x14ac:dyDescent="0.25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 x14ac:dyDescent="0.25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 x14ac:dyDescent="0.25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 x14ac:dyDescent="0.25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 x14ac:dyDescent="0.25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 x14ac:dyDescent="0.25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 x14ac:dyDescent="0.25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 x14ac:dyDescent="0.25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 x14ac:dyDescent="0.25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 x14ac:dyDescent="0.25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 x14ac:dyDescent="0.25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 x14ac:dyDescent="0.25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 x14ac:dyDescent="0.25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 x14ac:dyDescent="0.25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 x14ac:dyDescent="0.25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 x14ac:dyDescent="0.25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 x14ac:dyDescent="0.25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 x14ac:dyDescent="0.25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 x14ac:dyDescent="0.25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 x14ac:dyDescent="0.25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 x14ac:dyDescent="0.25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 x14ac:dyDescent="0.25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 x14ac:dyDescent="0.25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 x14ac:dyDescent="0.25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 x14ac:dyDescent="0.25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 x14ac:dyDescent="0.25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 x14ac:dyDescent="0.25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 x14ac:dyDescent="0.25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 x14ac:dyDescent="0.25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 x14ac:dyDescent="0.25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 x14ac:dyDescent="0.25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 x14ac:dyDescent="0.25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 x14ac:dyDescent="0.25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 x14ac:dyDescent="0.25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 x14ac:dyDescent="0.25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 x14ac:dyDescent="0.25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 x14ac:dyDescent="0.25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 x14ac:dyDescent="0.25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 x14ac:dyDescent="0.25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 x14ac:dyDescent="0.25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 x14ac:dyDescent="0.25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 x14ac:dyDescent="0.25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 x14ac:dyDescent="0.25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 x14ac:dyDescent="0.25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 x14ac:dyDescent="0.25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 x14ac:dyDescent="0.25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 x14ac:dyDescent="0.25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 x14ac:dyDescent="0.25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 x14ac:dyDescent="0.25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 x14ac:dyDescent="0.25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 x14ac:dyDescent="0.25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 x14ac:dyDescent="0.25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 x14ac:dyDescent="0.25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 x14ac:dyDescent="0.25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 x14ac:dyDescent="0.25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 x14ac:dyDescent="0.25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 x14ac:dyDescent="0.25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 x14ac:dyDescent="0.25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 x14ac:dyDescent="0.25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 x14ac:dyDescent="0.25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 x14ac:dyDescent="0.25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 x14ac:dyDescent="0.25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 x14ac:dyDescent="0.25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 x14ac:dyDescent="0.25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 x14ac:dyDescent="0.25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 x14ac:dyDescent="0.25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 x14ac:dyDescent="0.25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 x14ac:dyDescent="0.25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 x14ac:dyDescent="0.25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 x14ac:dyDescent="0.25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 x14ac:dyDescent="0.25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 x14ac:dyDescent="0.25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 x14ac:dyDescent="0.25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 x14ac:dyDescent="0.25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 x14ac:dyDescent="0.25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 x14ac:dyDescent="0.25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60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 x14ac:dyDescent="0.25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 x14ac:dyDescent="0.25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 x14ac:dyDescent="0.25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 x14ac:dyDescent="0.25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 x14ac:dyDescent="0.25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 x14ac:dyDescent="0.25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 x14ac:dyDescent="0.25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 x14ac:dyDescent="0.25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 x14ac:dyDescent="0.25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60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 x14ac:dyDescent="0.25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 x14ac:dyDescent="0.25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 x14ac:dyDescent="0.25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 x14ac:dyDescent="0.25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 x14ac:dyDescent="0.25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 x14ac:dyDescent="0.25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 x14ac:dyDescent="0.25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 x14ac:dyDescent="0.25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 x14ac:dyDescent="0.25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 x14ac:dyDescent="0.25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 x14ac:dyDescent="0.25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 x14ac:dyDescent="0.25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 x14ac:dyDescent="0.25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 x14ac:dyDescent="0.25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 x14ac:dyDescent="0.25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60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 x14ac:dyDescent="0.25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 x14ac:dyDescent="0.25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 x14ac:dyDescent="0.25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 x14ac:dyDescent="0.25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 x14ac:dyDescent="0.25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 x14ac:dyDescent="0.25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 x14ac:dyDescent="0.25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 x14ac:dyDescent="0.25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 x14ac:dyDescent="0.25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 x14ac:dyDescent="0.25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 x14ac:dyDescent="0.25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60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 x14ac:dyDescent="0.25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 x14ac:dyDescent="0.25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 x14ac:dyDescent="0.25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 x14ac:dyDescent="0.25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60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 x14ac:dyDescent="0.25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 x14ac:dyDescent="0.25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 x14ac:dyDescent="0.25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 x14ac:dyDescent="0.25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60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 x14ac:dyDescent="0.25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 x14ac:dyDescent="0.25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 x14ac:dyDescent="0.25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 x14ac:dyDescent="0.25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 x14ac:dyDescent="0.25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 x14ac:dyDescent="0.25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 x14ac:dyDescent="0.25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 x14ac:dyDescent="0.25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 x14ac:dyDescent="0.25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 x14ac:dyDescent="0.25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 x14ac:dyDescent="0.25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 x14ac:dyDescent="0.25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 x14ac:dyDescent="0.25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 x14ac:dyDescent="0.25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 x14ac:dyDescent="0.25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 x14ac:dyDescent="0.25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 x14ac:dyDescent="0.25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 x14ac:dyDescent="0.25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 x14ac:dyDescent="0.25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 x14ac:dyDescent="0.25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 x14ac:dyDescent="0.25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 x14ac:dyDescent="0.25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 x14ac:dyDescent="0.25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 x14ac:dyDescent="0.25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60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 x14ac:dyDescent="0.25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 x14ac:dyDescent="0.25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 x14ac:dyDescent="0.25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 x14ac:dyDescent="0.25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 x14ac:dyDescent="0.25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 x14ac:dyDescent="0.25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 x14ac:dyDescent="0.25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 x14ac:dyDescent="0.25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 x14ac:dyDescent="0.25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 x14ac:dyDescent="0.25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 x14ac:dyDescent="0.25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 x14ac:dyDescent="0.25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 x14ac:dyDescent="0.25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 x14ac:dyDescent="0.25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 x14ac:dyDescent="0.25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 x14ac:dyDescent="0.25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 x14ac:dyDescent="0.25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 x14ac:dyDescent="0.25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 x14ac:dyDescent="0.25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 x14ac:dyDescent="0.25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 x14ac:dyDescent="0.25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 x14ac:dyDescent="0.25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 x14ac:dyDescent="0.25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 x14ac:dyDescent="0.25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 x14ac:dyDescent="0.25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 x14ac:dyDescent="0.25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 x14ac:dyDescent="0.25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 x14ac:dyDescent="0.25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 x14ac:dyDescent="0.25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 x14ac:dyDescent="0.25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 x14ac:dyDescent="0.25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 x14ac:dyDescent="0.25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 x14ac:dyDescent="0.25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 x14ac:dyDescent="0.25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 x14ac:dyDescent="0.25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 x14ac:dyDescent="0.25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 x14ac:dyDescent="0.25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60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 x14ac:dyDescent="0.25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 x14ac:dyDescent="0.25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 x14ac:dyDescent="0.25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 x14ac:dyDescent="0.25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 x14ac:dyDescent="0.25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 x14ac:dyDescent="0.25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 x14ac:dyDescent="0.25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 x14ac:dyDescent="0.25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 x14ac:dyDescent="0.25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 x14ac:dyDescent="0.25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 x14ac:dyDescent="0.25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 x14ac:dyDescent="0.25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 x14ac:dyDescent="0.25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60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 x14ac:dyDescent="0.25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 x14ac:dyDescent="0.25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 x14ac:dyDescent="0.25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 x14ac:dyDescent="0.25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 x14ac:dyDescent="0.25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 x14ac:dyDescent="0.25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 x14ac:dyDescent="0.25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 x14ac:dyDescent="0.25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 x14ac:dyDescent="0.25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 x14ac:dyDescent="0.25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 x14ac:dyDescent="0.25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 x14ac:dyDescent="0.25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 x14ac:dyDescent="0.25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 x14ac:dyDescent="0.25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 x14ac:dyDescent="0.25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 x14ac:dyDescent="0.25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 x14ac:dyDescent="0.25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 x14ac:dyDescent="0.25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 x14ac:dyDescent="0.25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 x14ac:dyDescent="0.25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60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 x14ac:dyDescent="0.25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 x14ac:dyDescent="0.25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 x14ac:dyDescent="0.25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 x14ac:dyDescent="0.25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 x14ac:dyDescent="0.25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 x14ac:dyDescent="0.25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 x14ac:dyDescent="0.25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 x14ac:dyDescent="0.25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 x14ac:dyDescent="0.25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 x14ac:dyDescent="0.25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 x14ac:dyDescent="0.25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 x14ac:dyDescent="0.25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 x14ac:dyDescent="0.25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 x14ac:dyDescent="0.25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 x14ac:dyDescent="0.25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 x14ac:dyDescent="0.25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 x14ac:dyDescent="0.25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 x14ac:dyDescent="0.25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 x14ac:dyDescent="0.25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 x14ac:dyDescent="0.25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 x14ac:dyDescent="0.25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 x14ac:dyDescent="0.25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 x14ac:dyDescent="0.25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 x14ac:dyDescent="0.25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 x14ac:dyDescent="0.25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 x14ac:dyDescent="0.25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 x14ac:dyDescent="0.25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 x14ac:dyDescent="0.25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 x14ac:dyDescent="0.25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 x14ac:dyDescent="0.25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 x14ac:dyDescent="0.25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 x14ac:dyDescent="0.25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 x14ac:dyDescent="0.25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 x14ac:dyDescent="0.25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 x14ac:dyDescent="0.25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 x14ac:dyDescent="0.25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 x14ac:dyDescent="0.25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 x14ac:dyDescent="0.25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 x14ac:dyDescent="0.25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 x14ac:dyDescent="0.25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 x14ac:dyDescent="0.25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 x14ac:dyDescent="0.25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 x14ac:dyDescent="0.25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60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 x14ac:dyDescent="0.25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 x14ac:dyDescent="0.25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 x14ac:dyDescent="0.25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 x14ac:dyDescent="0.25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 x14ac:dyDescent="0.25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 x14ac:dyDescent="0.25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 x14ac:dyDescent="0.25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 x14ac:dyDescent="0.25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 x14ac:dyDescent="0.25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 x14ac:dyDescent="0.25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 x14ac:dyDescent="0.25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 x14ac:dyDescent="0.25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 x14ac:dyDescent="0.25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60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 x14ac:dyDescent="0.25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 x14ac:dyDescent="0.25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 x14ac:dyDescent="0.25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 x14ac:dyDescent="0.25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 x14ac:dyDescent="0.25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 x14ac:dyDescent="0.25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 x14ac:dyDescent="0.25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 x14ac:dyDescent="0.25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 x14ac:dyDescent="0.25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60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 x14ac:dyDescent="0.25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 x14ac:dyDescent="0.25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 x14ac:dyDescent="0.25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 x14ac:dyDescent="0.25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 x14ac:dyDescent="0.25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 x14ac:dyDescent="0.25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 x14ac:dyDescent="0.25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 x14ac:dyDescent="0.25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 x14ac:dyDescent="0.25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 x14ac:dyDescent="0.25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 x14ac:dyDescent="0.25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 x14ac:dyDescent="0.25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 x14ac:dyDescent="0.25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 x14ac:dyDescent="0.25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 x14ac:dyDescent="0.25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 x14ac:dyDescent="0.25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 x14ac:dyDescent="0.25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 x14ac:dyDescent="0.25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 x14ac:dyDescent="0.25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 x14ac:dyDescent="0.25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 x14ac:dyDescent="0.25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 x14ac:dyDescent="0.25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 x14ac:dyDescent="0.25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 x14ac:dyDescent="0.25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 x14ac:dyDescent="0.25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 x14ac:dyDescent="0.25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 x14ac:dyDescent="0.25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 x14ac:dyDescent="0.25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 x14ac:dyDescent="0.25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 x14ac:dyDescent="0.25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 x14ac:dyDescent="0.25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 x14ac:dyDescent="0.25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 x14ac:dyDescent="0.25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 x14ac:dyDescent="0.25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 x14ac:dyDescent="0.25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 x14ac:dyDescent="0.25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 x14ac:dyDescent="0.25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 x14ac:dyDescent="0.25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 x14ac:dyDescent="0.25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 x14ac:dyDescent="0.25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60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 x14ac:dyDescent="0.25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 x14ac:dyDescent="0.25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 x14ac:dyDescent="0.25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 x14ac:dyDescent="0.25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 x14ac:dyDescent="0.25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 x14ac:dyDescent="0.25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 x14ac:dyDescent="0.25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 x14ac:dyDescent="0.25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 x14ac:dyDescent="0.25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 x14ac:dyDescent="0.25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60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 x14ac:dyDescent="0.25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 x14ac:dyDescent="0.25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 x14ac:dyDescent="0.25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 x14ac:dyDescent="0.25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 x14ac:dyDescent="0.25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 x14ac:dyDescent="0.25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 x14ac:dyDescent="0.25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 x14ac:dyDescent="0.25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 x14ac:dyDescent="0.25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 x14ac:dyDescent="0.25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 x14ac:dyDescent="0.25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 x14ac:dyDescent="0.25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 x14ac:dyDescent="0.25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 x14ac:dyDescent="0.25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 x14ac:dyDescent="0.25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 x14ac:dyDescent="0.25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 x14ac:dyDescent="0.25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 x14ac:dyDescent="0.25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 x14ac:dyDescent="0.25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 x14ac:dyDescent="0.25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 x14ac:dyDescent="0.25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 x14ac:dyDescent="0.25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 x14ac:dyDescent="0.25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 x14ac:dyDescent="0.25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 x14ac:dyDescent="0.25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 x14ac:dyDescent="0.25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 x14ac:dyDescent="0.25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 x14ac:dyDescent="0.25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 x14ac:dyDescent="0.25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 x14ac:dyDescent="0.25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 x14ac:dyDescent="0.25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 x14ac:dyDescent="0.25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 x14ac:dyDescent="0.25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 x14ac:dyDescent="0.25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60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 x14ac:dyDescent="0.25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60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 x14ac:dyDescent="0.25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 x14ac:dyDescent="0.25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 x14ac:dyDescent="0.25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 x14ac:dyDescent="0.25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 x14ac:dyDescent="0.25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 x14ac:dyDescent="0.25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 x14ac:dyDescent="0.25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 x14ac:dyDescent="0.25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 x14ac:dyDescent="0.25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60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 x14ac:dyDescent="0.25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 x14ac:dyDescent="0.25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 x14ac:dyDescent="0.25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 x14ac:dyDescent="0.25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 x14ac:dyDescent="0.25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 x14ac:dyDescent="0.25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 x14ac:dyDescent="0.25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 x14ac:dyDescent="0.25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 x14ac:dyDescent="0.25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 x14ac:dyDescent="0.25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 x14ac:dyDescent="0.25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 x14ac:dyDescent="0.25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 x14ac:dyDescent="0.25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 x14ac:dyDescent="0.25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60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 x14ac:dyDescent="0.25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 x14ac:dyDescent="0.25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 x14ac:dyDescent="0.25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 x14ac:dyDescent="0.25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 x14ac:dyDescent="0.25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 x14ac:dyDescent="0.25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 x14ac:dyDescent="0.25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60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 x14ac:dyDescent="0.25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 x14ac:dyDescent="0.25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 x14ac:dyDescent="0.25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60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 x14ac:dyDescent="0.25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 x14ac:dyDescent="0.25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 x14ac:dyDescent="0.25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 x14ac:dyDescent="0.25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 x14ac:dyDescent="0.25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60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 x14ac:dyDescent="0.25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 x14ac:dyDescent="0.25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 x14ac:dyDescent="0.25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 x14ac:dyDescent="0.25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 x14ac:dyDescent="0.25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 x14ac:dyDescent="0.25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 x14ac:dyDescent="0.25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60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 x14ac:dyDescent="0.25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 x14ac:dyDescent="0.25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 x14ac:dyDescent="0.25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 x14ac:dyDescent="0.25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60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 x14ac:dyDescent="0.25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 x14ac:dyDescent="0.25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 x14ac:dyDescent="0.25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 x14ac:dyDescent="0.25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 x14ac:dyDescent="0.25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 x14ac:dyDescent="0.25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 x14ac:dyDescent="0.25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 x14ac:dyDescent="0.25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 x14ac:dyDescent="0.25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 x14ac:dyDescent="0.25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 x14ac:dyDescent="0.25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 x14ac:dyDescent="0.25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 x14ac:dyDescent="0.25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 x14ac:dyDescent="0.25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 x14ac:dyDescent="0.25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 x14ac:dyDescent="0.25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 x14ac:dyDescent="0.25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 x14ac:dyDescent="0.25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 x14ac:dyDescent="0.25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 x14ac:dyDescent="0.25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 x14ac:dyDescent="0.25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 x14ac:dyDescent="0.25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60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 x14ac:dyDescent="0.25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 x14ac:dyDescent="0.25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 x14ac:dyDescent="0.25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 x14ac:dyDescent="0.25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 x14ac:dyDescent="0.25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 x14ac:dyDescent="0.25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 x14ac:dyDescent="0.25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 x14ac:dyDescent="0.25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 x14ac:dyDescent="0.25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 x14ac:dyDescent="0.25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 x14ac:dyDescent="0.25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 x14ac:dyDescent="0.25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 x14ac:dyDescent="0.25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 x14ac:dyDescent="0.25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 x14ac:dyDescent="0.25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 x14ac:dyDescent="0.25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60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 x14ac:dyDescent="0.25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 x14ac:dyDescent="0.25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60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 x14ac:dyDescent="0.25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 x14ac:dyDescent="0.25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 x14ac:dyDescent="0.25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 x14ac:dyDescent="0.25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customHeight="1" x14ac:dyDescent="0.25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customHeight="1" x14ac:dyDescent="0.25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customHeight="1" x14ac:dyDescent="0.25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</row>
    <row r="3621" spans="2:19" ht="15" customHeight="1" x14ac:dyDescent="0.25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</row>
    <row r="3622" spans="2:19" ht="15" customHeight="1" x14ac:dyDescent="0.25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</row>
    <row r="3623" spans="2:19" ht="15" customHeight="1" x14ac:dyDescent="0.25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</row>
    <row r="3624" spans="2:19" ht="15" customHeight="1" x14ac:dyDescent="0.25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</row>
    <row r="3625" spans="2:19" ht="15" customHeight="1" x14ac:dyDescent="0.25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</row>
    <row r="3626" spans="2:19" ht="15" customHeight="1" x14ac:dyDescent="0.25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</row>
    <row r="3627" spans="2:19" ht="15" customHeight="1" x14ac:dyDescent="0.25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</row>
    <row r="3628" spans="2:19" ht="15" customHeight="1" x14ac:dyDescent="0.25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</row>
    <row r="3629" spans="2:19" ht="15" customHeight="1" x14ac:dyDescent="0.25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</row>
    <row r="3630" spans="2:19" ht="15" customHeight="1" x14ac:dyDescent="0.25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</row>
    <row r="3631" spans="2:19" ht="15" customHeight="1" x14ac:dyDescent="0.25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60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</row>
    <row r="3632" spans="2:19" ht="15" customHeight="1" x14ac:dyDescent="0.25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</row>
    <row r="3633" spans="2:19" ht="15" customHeight="1" x14ac:dyDescent="0.25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</row>
    <row r="3634" spans="2:19" ht="15" customHeight="1" x14ac:dyDescent="0.25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</row>
    <row r="3635" spans="2:19" ht="15" customHeight="1" x14ac:dyDescent="0.25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</row>
    <row r="3636" spans="2:19" ht="15" customHeight="1" x14ac:dyDescent="0.25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</row>
    <row r="3637" spans="2:19" ht="15" customHeight="1" x14ac:dyDescent="0.25">
      <c r="B3637" s="1233" t="s">
        <v>4338</v>
      </c>
      <c r="C3637" s="935" t="s">
        <v>3556</v>
      </c>
      <c r="D3637" s="1234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</row>
    <row r="3638" spans="2:19" ht="15" customHeight="1" x14ac:dyDescent="0.25">
      <c r="B3638" s="1233" t="s">
        <v>4337</v>
      </c>
      <c r="C3638" s="935" t="s">
        <v>3556</v>
      </c>
      <c r="D3638" s="1234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60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</row>
    <row r="3639" spans="2:19" ht="15" customHeight="1" x14ac:dyDescent="0.25">
      <c r="B3639" s="1233" t="s">
        <v>4336</v>
      </c>
      <c r="C3639" s="935" t="s">
        <v>3556</v>
      </c>
      <c r="D3639" s="1234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</row>
    <row r="3640" spans="2:19" ht="15" customHeight="1" x14ac:dyDescent="0.25">
      <c r="B3640" s="1233" t="s">
        <v>4335</v>
      </c>
      <c r="C3640" s="935" t="s">
        <v>3556</v>
      </c>
      <c r="D3640" s="1234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</row>
    <row r="3641" spans="2:19" ht="15" customHeight="1" x14ac:dyDescent="0.25">
      <c r="B3641" s="1233" t="s">
        <v>4334</v>
      </c>
      <c r="C3641" s="935" t="s">
        <v>3556</v>
      </c>
      <c r="D3641" s="1234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</row>
    <row r="3642" spans="2:19" ht="15" customHeight="1" x14ac:dyDescent="0.25">
      <c r="B3642" s="1233" t="s">
        <v>4333</v>
      </c>
      <c r="C3642" s="935" t="s">
        <v>3556</v>
      </c>
      <c r="D3642" s="1234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</row>
    <row r="3643" spans="2:19" ht="15" customHeight="1" x14ac:dyDescent="0.25">
      <c r="B3643" s="1233" t="s">
        <v>4332</v>
      </c>
      <c r="C3643" s="935" t="s">
        <v>3556</v>
      </c>
      <c r="D3643" s="1234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</row>
    <row r="3644" spans="2:19" ht="15" customHeight="1" x14ac:dyDescent="0.25">
      <c r="B3644" s="1233" t="s">
        <v>4331</v>
      </c>
      <c r="C3644" s="935" t="s">
        <v>3556</v>
      </c>
      <c r="D3644" s="1234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</row>
    <row r="3645" spans="2:19" ht="15" customHeight="1" x14ac:dyDescent="0.25">
      <c r="B3645" s="1233" t="s">
        <v>4330</v>
      </c>
      <c r="C3645" s="935" t="s">
        <v>3556</v>
      </c>
      <c r="D3645" s="1234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60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</row>
    <row r="3646" spans="2:19" ht="15" customHeight="1" x14ac:dyDescent="0.25">
      <c r="B3646" s="1233" t="s">
        <v>4329</v>
      </c>
      <c r="C3646" s="935" t="s">
        <v>3556</v>
      </c>
      <c r="D3646" s="1234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</row>
    <row r="3647" spans="2:19" ht="15" customHeight="1" x14ac:dyDescent="0.25">
      <c r="B3647" s="1233" t="s">
        <v>4328</v>
      </c>
      <c r="C3647" s="935" t="s">
        <v>3556</v>
      </c>
      <c r="D3647" s="1234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</row>
    <row r="3648" spans="2:19" ht="15" customHeight="1" x14ac:dyDescent="0.25">
      <c r="B3648" s="1233" t="s">
        <v>4327</v>
      </c>
      <c r="C3648" s="935" t="s">
        <v>3556</v>
      </c>
      <c r="D3648" s="1234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60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</row>
    <row r="3649" spans="2:19" ht="15" customHeight="1" x14ac:dyDescent="0.25">
      <c r="B3649" s="1233" t="s">
        <v>4326</v>
      </c>
      <c r="C3649" s="935" t="s">
        <v>3556</v>
      </c>
      <c r="D3649" s="1234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</row>
    <row r="3650" spans="2:19" ht="15" customHeight="1" x14ac:dyDescent="0.25">
      <c r="B3650" s="1233" t="s">
        <v>4325</v>
      </c>
      <c r="C3650" s="935" t="s">
        <v>3556</v>
      </c>
      <c r="D3650" s="1234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60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</row>
    <row r="3651" spans="2:19" ht="15" customHeight="1" x14ac:dyDescent="0.25">
      <c r="B3651" s="1233" t="s">
        <v>4324</v>
      </c>
      <c r="C3651" s="935" t="s">
        <v>3556</v>
      </c>
      <c r="D3651" s="1234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</row>
    <row r="3652" spans="2:19" ht="15" customHeight="1" x14ac:dyDescent="0.25">
      <c r="B3652" s="1233" t="s">
        <v>4323</v>
      </c>
      <c r="C3652" s="935" t="s">
        <v>3556</v>
      </c>
      <c r="D3652" s="1234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</row>
    <row r="3653" spans="2:19" ht="15" customHeight="1" x14ac:dyDescent="0.25">
      <c r="B3653" s="1233" t="s">
        <v>4322</v>
      </c>
      <c r="C3653" s="935" t="s">
        <v>3556</v>
      </c>
      <c r="D3653" s="1234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</row>
    <row r="3654" spans="2:19" ht="15" customHeight="1" x14ac:dyDescent="0.25">
      <c r="B3654" s="1233" t="s">
        <v>4321</v>
      </c>
      <c r="C3654" s="935" t="s">
        <v>3556</v>
      </c>
      <c r="D3654" s="1234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</row>
    <row r="3655" spans="2:19" ht="15" customHeight="1" x14ac:dyDescent="0.25">
      <c r="B3655" s="1233" t="s">
        <v>4320</v>
      </c>
      <c r="C3655" s="935" t="s">
        <v>3556</v>
      </c>
      <c r="D3655" s="1234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</row>
    <row r="3656" spans="2:19" ht="15" customHeight="1" x14ac:dyDescent="0.25">
      <c r="B3656" s="1233" t="s">
        <v>4319</v>
      </c>
      <c r="C3656" s="935" t="s">
        <v>3556</v>
      </c>
      <c r="D3656" s="1234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</row>
    <row r="3657" spans="2:19" ht="15" customHeight="1" x14ac:dyDescent="0.25">
      <c r="B3657" s="1233" t="s">
        <v>4318</v>
      </c>
      <c r="C3657" s="935" t="s">
        <v>3556</v>
      </c>
      <c r="D3657" s="1234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</row>
    <row r="3658" spans="2:19" ht="15" customHeight="1" x14ac:dyDescent="0.25">
      <c r="B3658" s="1233" t="s">
        <v>4317</v>
      </c>
      <c r="C3658" s="935" t="s">
        <v>3556</v>
      </c>
      <c r="D3658" s="1234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</row>
    <row r="3659" spans="2:19" ht="15" customHeight="1" x14ac:dyDescent="0.25">
      <c r="B3659" s="1233" t="s">
        <v>4316</v>
      </c>
      <c r="C3659" s="935" t="s">
        <v>3556</v>
      </c>
      <c r="D3659" s="1234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</row>
    <row r="3660" spans="2:19" ht="15" customHeight="1" x14ac:dyDescent="0.25">
      <c r="B3660" s="1233" t="s">
        <v>4315</v>
      </c>
      <c r="C3660" s="935" t="s">
        <v>3556</v>
      </c>
      <c r="D3660" s="1234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</row>
    <row r="3661" spans="2:19" ht="15" customHeight="1" x14ac:dyDescent="0.25">
      <c r="B3661" s="1233" t="s">
        <v>4314</v>
      </c>
      <c r="C3661" s="935" t="s">
        <v>3556</v>
      </c>
      <c r="D3661" s="1234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</row>
    <row r="3662" spans="2:19" ht="15" customHeight="1" x14ac:dyDescent="0.25">
      <c r="B3662" s="1256" t="s">
        <v>4366</v>
      </c>
      <c r="C3662" s="935" t="s">
        <v>3556</v>
      </c>
      <c r="D3662" s="1257">
        <v>46243.435914351852</v>
      </c>
      <c r="E3662" s="1258">
        <v>0.86</v>
      </c>
      <c r="F3662" s="654">
        <v>4.4999999999999998E-2</v>
      </c>
      <c r="G3662" s="1259">
        <f t="shared" ref="G3662:G3690" si="121">IF(E3662&gt;0,E3662/(1-F3662),E3662)</f>
        <v>0.90052356020942415</v>
      </c>
      <c r="H3662" s="1259" t="s">
        <v>1666</v>
      </c>
      <c r="I3662" s="1260" t="s">
        <v>3333</v>
      </c>
      <c r="J3662" s="1259">
        <v>1.45</v>
      </c>
      <c r="K3662" s="1259">
        <v>2</v>
      </c>
      <c r="L3662" s="1257">
        <f>INT(base[[#This Row],[Data de liquidação]])</f>
        <v>46243</v>
      </c>
      <c r="M3662" s="1259">
        <f>base[[#This Row],[L/P Bruto]]-base[[#This Row],[L/P Líquido]]</f>
        <v>4.0523560209424159E-2</v>
      </c>
      <c r="N3662" s="1259">
        <f>base[[#This Row],[L/P Líquido]]/base[[#This Row],[Stake/Responsabilidade]]</f>
        <v>0.43</v>
      </c>
      <c r="O3662" s="1261">
        <f>IF(base[[#This Row],[L/P Líquido]]&gt;0,1,0)</f>
        <v>1</v>
      </c>
      <c r="P3662" s="1261"/>
      <c r="Q3662" s="1261" t="str">
        <f>LEFT(base[[#This Row],[Evento / Mercado]],FIND("vs",base[[#This Row],[Evento / Mercado]])-2)</f>
        <v>Malmö FF</v>
      </c>
      <c r="R366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61" t="str">
        <f>LEFT(base[[#This Row],[Evento / Mercado]],FIND("/",base[[#This Row],[Evento / Mercado]])-2)</f>
        <v>Malmö FF vs Degerfors IF</v>
      </c>
    </row>
    <row r="3663" spans="2:19" ht="15" customHeight="1" x14ac:dyDescent="0.25">
      <c r="B3663" s="1256" t="s">
        <v>4365</v>
      </c>
      <c r="C3663" s="935" t="s">
        <v>3556</v>
      </c>
      <c r="D3663" s="1257">
        <v>46243.443298611113</v>
      </c>
      <c r="E3663" s="1258">
        <v>6.69</v>
      </c>
      <c r="F3663" s="654">
        <v>4.4999999999999998E-2</v>
      </c>
      <c r="G3663" s="1259">
        <f t="shared" si="121"/>
        <v>7.0052356020942419</v>
      </c>
      <c r="H3663" s="1232" t="s">
        <v>4313</v>
      </c>
      <c r="I3663" s="1217" t="s">
        <v>75</v>
      </c>
      <c r="J3663" s="1259">
        <v>1.35</v>
      </c>
      <c r="K3663" s="1259">
        <v>20</v>
      </c>
      <c r="L3663" s="1257">
        <f>INT(base[[#This Row],[Data de liquidação]])</f>
        <v>46243</v>
      </c>
      <c r="M3663" s="1259">
        <f>base[[#This Row],[L/P Bruto]]-base[[#This Row],[L/P Líquido]]</f>
        <v>0.31523560209424151</v>
      </c>
      <c r="N3663" s="1259">
        <f>base[[#This Row],[L/P Líquido]]/base[[#This Row],[Stake/Responsabilidade]]</f>
        <v>0.33450000000000002</v>
      </c>
      <c r="O3663" s="1261">
        <f>IF(base[[#This Row],[L/P Líquido]]&gt;0,1,0)</f>
        <v>1</v>
      </c>
      <c r="P3663" s="1261"/>
      <c r="Q3663" s="1261" t="str">
        <f>LEFT(base[[#This Row],[Evento / Mercado]],FIND("vs",base[[#This Row],[Evento / Mercado]])-2)</f>
        <v>Shandong Taishan</v>
      </c>
      <c r="R366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61" t="str">
        <f>LEFT(base[[#This Row],[Evento / Mercado]],FIND("/",base[[#This Row],[Evento / Mercado]])-2)</f>
        <v>Shandong Taishan vs Tianjin Jinmenhu</v>
      </c>
    </row>
    <row r="3664" spans="2:19" ht="15" customHeight="1" x14ac:dyDescent="0.25">
      <c r="B3664" s="1256" t="s">
        <v>4364</v>
      </c>
      <c r="C3664" s="935" t="s">
        <v>3556</v>
      </c>
      <c r="D3664" s="1257">
        <v>46243.452037037037</v>
      </c>
      <c r="E3664" s="1258">
        <v>10.53</v>
      </c>
      <c r="F3664" s="654">
        <v>4.4999999999999998E-2</v>
      </c>
      <c r="G3664" s="1259">
        <f t="shared" si="121"/>
        <v>11.026178010471204</v>
      </c>
      <c r="H3664" s="1259" t="s">
        <v>3334</v>
      </c>
      <c r="I3664" s="1260" t="s">
        <v>627</v>
      </c>
      <c r="J3664" s="1259">
        <v>40</v>
      </c>
      <c r="K3664" s="1259">
        <v>430.17</v>
      </c>
      <c r="L3664" s="1257">
        <f>INT(base[[#This Row],[Data de liquidação]])</f>
        <v>46243</v>
      </c>
      <c r="M3664" s="1259">
        <f>base[[#This Row],[L/P Bruto]]-base[[#This Row],[L/P Líquido]]</f>
        <v>0.4961780104712048</v>
      </c>
      <c r="N3664" s="1259">
        <f>base[[#This Row],[L/P Líquido]]/base[[#This Row],[Stake/Responsabilidade]]</f>
        <v>2.4478694469628283E-2</v>
      </c>
      <c r="O3664" s="1261">
        <f>IF(base[[#This Row],[L/P Líquido]]&gt;0,1,0)</f>
        <v>1</v>
      </c>
      <c r="P3664" s="1261"/>
      <c r="Q3664" s="1261" t="str">
        <f>LEFT(base[[#This Row],[Evento / Mercado]],FIND("vs",base[[#This Row],[Evento / Mercado]])-2)</f>
        <v>Hammarby IF</v>
      </c>
      <c r="R366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61" t="str">
        <f>LEFT(base[[#This Row],[Evento / Mercado]],FIND("/",base[[#This Row],[Evento / Mercado]])-2)</f>
        <v>Hammarby IF vs BK Häcken</v>
      </c>
    </row>
    <row r="3665" spans="2:19" ht="15" customHeight="1" x14ac:dyDescent="0.25">
      <c r="B3665" s="1256" t="s">
        <v>4363</v>
      </c>
      <c r="C3665" s="935" t="s">
        <v>3556</v>
      </c>
      <c r="D3665" s="1257">
        <v>46243.453449074077</v>
      </c>
      <c r="E3665" s="1258">
        <v>-70.64</v>
      </c>
      <c r="F3665" s="654">
        <v>4.4999999999999998E-2</v>
      </c>
      <c r="G3665" s="1259">
        <f t="shared" si="121"/>
        <v>-70.64</v>
      </c>
      <c r="H3665" s="1259" t="s">
        <v>3868</v>
      </c>
      <c r="I3665" s="1260" t="s">
        <v>627</v>
      </c>
      <c r="J3665" s="1259">
        <v>26</v>
      </c>
      <c r="K3665" s="1259">
        <v>600</v>
      </c>
      <c r="L3665" s="1257">
        <f>INT(base[[#This Row],[Data de liquidação]])</f>
        <v>46243</v>
      </c>
      <c r="M3665" s="1259">
        <f>base[[#This Row],[L/P Bruto]]-base[[#This Row],[L/P Líquido]]</f>
        <v>0</v>
      </c>
      <c r="N3665" s="1259">
        <f>base[[#This Row],[L/P Líquido]]/base[[#This Row],[Stake/Responsabilidade]]</f>
        <v>-0.11773333333333333</v>
      </c>
      <c r="O3665" s="1261">
        <f>IF(base[[#This Row],[L/P Líquido]]&gt;0,1,0)</f>
        <v>0</v>
      </c>
      <c r="P3665" s="1261"/>
      <c r="Q3665" s="1261" t="str">
        <f>LEFT(base[[#This Row],[Evento / Mercado]],FIND("vs",base[[#This Row],[Evento / Mercado]])-2)</f>
        <v>Malmö FF</v>
      </c>
      <c r="R366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61" t="str">
        <f>LEFT(base[[#This Row],[Evento / Mercado]],FIND("/",base[[#This Row],[Evento / Mercado]])-2)</f>
        <v>Malmö FF vs Degerfors IF</v>
      </c>
    </row>
    <row r="3666" spans="2:19" ht="15" customHeight="1" x14ac:dyDescent="0.25">
      <c r="B3666" s="1256" t="s">
        <v>4362</v>
      </c>
      <c r="C3666" s="935" t="s">
        <v>3556</v>
      </c>
      <c r="D3666" s="1257">
        <v>46243.473298611112</v>
      </c>
      <c r="E3666" s="1258">
        <v>4.97</v>
      </c>
      <c r="F3666" s="654">
        <v>4.4999999999999998E-2</v>
      </c>
      <c r="G3666" s="1259">
        <f t="shared" si="121"/>
        <v>5.2041884816753923</v>
      </c>
      <c r="H3666" s="1232" t="s">
        <v>4313</v>
      </c>
      <c r="I3666" s="1260" t="s">
        <v>13</v>
      </c>
      <c r="J3666" s="1259">
        <v>1.26</v>
      </c>
      <c r="K3666" s="1259">
        <v>20</v>
      </c>
      <c r="L3666" s="1257">
        <f>INT(base[[#This Row],[Data de liquidação]])</f>
        <v>46243</v>
      </c>
      <c r="M3666" s="1259">
        <f>base[[#This Row],[L/P Bruto]]-base[[#This Row],[L/P Líquido]]</f>
        <v>0.23418848167539252</v>
      </c>
      <c r="N3666" s="1259">
        <f>base[[#This Row],[L/P Líquido]]/base[[#This Row],[Stake/Responsabilidade]]</f>
        <v>0.2485</v>
      </c>
      <c r="O3666" s="1261">
        <f>IF(base[[#This Row],[L/P Líquido]]&gt;0,1,0)</f>
        <v>1</v>
      </c>
      <c r="P3666" s="1261"/>
      <c r="Q3666" s="1261" t="str">
        <f>LEFT(base[[#This Row],[Evento / Mercado]],FIND("vs",base[[#This Row],[Evento / Mercado]])-2)</f>
        <v>Lillestrøm SK</v>
      </c>
      <c r="R366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61" t="str">
        <f>LEFT(base[[#This Row],[Evento / Mercado]],FIND("/",base[[#This Row],[Evento / Mercado]])-2)</f>
        <v>Lillestrøm SK vs Rosenborg BK</v>
      </c>
    </row>
    <row r="3667" spans="2:19" ht="15" customHeight="1" x14ac:dyDescent="0.25">
      <c r="B3667" s="1256" t="s">
        <v>4361</v>
      </c>
      <c r="C3667" s="935" t="s">
        <v>3556</v>
      </c>
      <c r="D3667" s="1257">
        <v>46243.479189814818</v>
      </c>
      <c r="E3667" s="1258">
        <v>112.13</v>
      </c>
      <c r="F3667" s="654">
        <v>4.4999999999999998E-2</v>
      </c>
      <c r="G3667" s="1259">
        <f t="shared" si="121"/>
        <v>117.41361256544502</v>
      </c>
      <c r="H3667" s="1259" t="s">
        <v>314</v>
      </c>
      <c r="I3667" s="1260" t="s">
        <v>349</v>
      </c>
      <c r="J3667" s="1259">
        <v>1.98</v>
      </c>
      <c r="K3667" s="1259">
        <v>119.81</v>
      </c>
      <c r="L3667" s="1257">
        <f>INT(base[[#This Row],[Data de liquidação]])</f>
        <v>46243</v>
      </c>
      <c r="M3667" s="1259">
        <f>base[[#This Row],[L/P Bruto]]-base[[#This Row],[L/P Líquido]]</f>
        <v>5.2836125654450257</v>
      </c>
      <c r="N3667" s="1259">
        <f>base[[#This Row],[L/P Líquido]]/base[[#This Row],[Stake/Responsabilidade]]</f>
        <v>0.93589850596778223</v>
      </c>
      <c r="O3667" s="1261">
        <f>IF(base[[#This Row],[L/P Líquido]]&gt;0,1,0)</f>
        <v>1</v>
      </c>
      <c r="P3667" s="1261"/>
      <c r="Q3667" s="1261" t="str">
        <f>LEFT(base[[#This Row],[Evento / Mercado]],FIND("vs",base[[#This Row],[Evento / Mercado]])-2)</f>
        <v>Cruzeiro</v>
      </c>
      <c r="R366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61" t="str">
        <f>LEFT(base[[#This Row],[Evento / Mercado]],FIND("/",base[[#This Row],[Evento / Mercado]])-2)</f>
        <v>Cruzeiro vs Mirassol FC</v>
      </c>
    </row>
    <row r="3668" spans="2:19" ht="15" customHeight="1" x14ac:dyDescent="0.25">
      <c r="B3668" s="1256" t="s">
        <v>4360</v>
      </c>
      <c r="C3668" s="935" t="s">
        <v>3556</v>
      </c>
      <c r="D3668" s="1257">
        <v>46243.493993055556</v>
      </c>
      <c r="E3668" s="1258">
        <v>70.98</v>
      </c>
      <c r="F3668" s="654">
        <v>4.4999999999999998E-2</v>
      </c>
      <c r="G3668" s="1259">
        <f t="shared" si="121"/>
        <v>74.324607329842934</v>
      </c>
      <c r="H3668" s="1259" t="s">
        <v>3330</v>
      </c>
      <c r="I3668" s="1260" t="s">
        <v>4367</v>
      </c>
      <c r="J3668" s="1259">
        <f>(2.96*123.73+5.1*124.8)/base[[#This Row],[Stake/Responsabilidade]]</f>
        <v>4.0347690326734265</v>
      </c>
      <c r="K3668" s="1259">
        <f>123.72+124.8</f>
        <v>248.51999999999998</v>
      </c>
      <c r="L3668" s="1257">
        <f>INT(base[[#This Row],[Data de liquidação]])</f>
        <v>46243</v>
      </c>
      <c r="M3668" s="1259">
        <f>base[[#This Row],[L/P Bruto]]-base[[#This Row],[L/P Líquido]]</f>
        <v>3.3446073298429297</v>
      </c>
      <c r="N3668" s="1259">
        <f>base[[#This Row],[L/P Líquido]]/base[[#This Row],[Stake/Responsabilidade]]</f>
        <v>0.28561081603090299</v>
      </c>
      <c r="O3668" s="1261">
        <f>IF(base[[#This Row],[L/P Líquido]]&gt;0,1,0)</f>
        <v>1</v>
      </c>
      <c r="P3668" s="1261"/>
      <c r="Q3668" s="1261" t="str">
        <f>LEFT(base[[#This Row],[Evento / Mercado]],FIND("vs",base[[#This Row],[Evento / Mercado]])-2)</f>
        <v>FC Fredericia</v>
      </c>
      <c r="R366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61" t="str">
        <f>LEFT(base[[#This Row],[Evento / Mercado]],FIND("/",base[[#This Row],[Evento / Mercado]])-2)</f>
        <v>FC Fredericia vs Vendsyssel FF</v>
      </c>
    </row>
    <row r="3669" spans="2:19" ht="15" customHeight="1" x14ac:dyDescent="0.25">
      <c r="B3669" s="1256" t="s">
        <v>4359</v>
      </c>
      <c r="C3669" s="935" t="s">
        <v>3556</v>
      </c>
      <c r="D3669" s="1257">
        <v>46243.494849537034</v>
      </c>
      <c r="E3669" s="1258">
        <v>-450.01</v>
      </c>
      <c r="F3669" s="654">
        <v>4.4999999999999998E-2</v>
      </c>
      <c r="G3669" s="1259">
        <f t="shared" si="121"/>
        <v>-450.01</v>
      </c>
      <c r="H3669" s="1259" t="s">
        <v>3271</v>
      </c>
      <c r="I3669" s="1260" t="s">
        <v>627</v>
      </c>
      <c r="J3669" s="1259">
        <v>6.2</v>
      </c>
      <c r="K3669" s="1259">
        <v>450.01</v>
      </c>
      <c r="L3669" s="1257">
        <f>INT(base[[#This Row],[Data de liquidação]])</f>
        <v>46243</v>
      </c>
      <c r="M3669" s="1259">
        <f>base[[#This Row],[L/P Bruto]]-base[[#This Row],[L/P Líquido]]</f>
        <v>0</v>
      </c>
      <c r="N3669" s="1259">
        <f>base[[#This Row],[L/P Líquido]]/base[[#This Row],[Stake/Responsabilidade]]</f>
        <v>-1</v>
      </c>
      <c r="O3669" s="1261">
        <f>IF(base[[#This Row],[L/P Líquido]]&gt;0,1,0)</f>
        <v>0</v>
      </c>
      <c r="P3669" s="1261"/>
      <c r="Q3669" s="1261" t="str">
        <f>LEFT(base[[#This Row],[Evento / Mercado]],FIND("vs",base[[#This Row],[Evento / Mercado]])-2)</f>
        <v>Varbergs BoIS</v>
      </c>
      <c r="R366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61" t="str">
        <f>LEFT(base[[#This Row],[Evento / Mercado]],FIND("/",base[[#This Row],[Evento / Mercado]])-2)</f>
        <v>Varbergs BoIS vs Sandvikens IF</v>
      </c>
    </row>
    <row r="3670" spans="2:19" ht="15" customHeight="1" x14ac:dyDescent="0.25">
      <c r="B3670" s="1256" t="s">
        <v>4358</v>
      </c>
      <c r="C3670" s="935" t="s">
        <v>3556</v>
      </c>
      <c r="D3670" s="1257">
        <v>46243.495069444441</v>
      </c>
      <c r="E3670" s="1258">
        <v>-450</v>
      </c>
      <c r="F3670" s="654">
        <v>4.4999999999999998E-2</v>
      </c>
      <c r="G3670" s="1259">
        <f t="shared" si="121"/>
        <v>-450</v>
      </c>
      <c r="H3670" s="1259" t="s">
        <v>179</v>
      </c>
      <c r="I3670" s="1260" t="s">
        <v>392</v>
      </c>
      <c r="J3670" s="1259">
        <v>4</v>
      </c>
      <c r="K3670" s="1259">
        <v>450</v>
      </c>
      <c r="L3670" s="1257">
        <f>INT(base[[#This Row],[Data de liquidação]])</f>
        <v>46243</v>
      </c>
      <c r="M3670" s="1259">
        <f>base[[#This Row],[L/P Bruto]]-base[[#This Row],[L/P Líquido]]</f>
        <v>0</v>
      </c>
      <c r="N3670" s="1259">
        <f>base[[#This Row],[L/P Líquido]]/base[[#This Row],[Stake/Responsabilidade]]</f>
        <v>-1</v>
      </c>
      <c r="O3670" s="1261">
        <f>IF(base[[#This Row],[L/P Líquido]]&gt;0,1,0)</f>
        <v>0</v>
      </c>
      <c r="P3670" s="1261"/>
      <c r="Q3670" s="1261" t="str">
        <f>LEFT(base[[#This Row],[Evento / Mercado]],FIND("vs",base[[#This Row],[Evento / Mercado]])-2)</f>
        <v>Varbergs BoIS</v>
      </c>
      <c r="R367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61" t="str">
        <f>LEFT(base[[#This Row],[Evento / Mercado]],FIND("/",base[[#This Row],[Evento / Mercado]])-2)</f>
        <v>Varbergs BoIS vs Sandvikens IF</v>
      </c>
    </row>
    <row r="3671" spans="2:19" ht="15" customHeight="1" x14ac:dyDescent="0.25">
      <c r="B3671" s="1256" t="s">
        <v>4358</v>
      </c>
      <c r="C3671" s="1256" t="s">
        <v>3555</v>
      </c>
      <c r="D3671" s="1257">
        <v>46243.495069444441</v>
      </c>
      <c r="E3671" s="1258">
        <v>-250</v>
      </c>
      <c r="F3671" s="654">
        <v>4.4999999999999998E-2</v>
      </c>
      <c r="G3671" s="1259">
        <f t="shared" si="121"/>
        <v>-250</v>
      </c>
      <c r="H3671" s="1259" t="s">
        <v>3330</v>
      </c>
      <c r="I3671" s="1260" t="s">
        <v>4367</v>
      </c>
      <c r="J3671" s="1259">
        <f>(1.94+4)/2</f>
        <v>2.9699999999999998</v>
      </c>
      <c r="K3671" s="1259">
        <v>250</v>
      </c>
      <c r="L3671" s="1257">
        <f>INT(base[[#This Row],[Data de liquidação]])</f>
        <v>46243</v>
      </c>
      <c r="M3671" s="1259">
        <f>base[[#This Row],[L/P Bruto]]-base[[#This Row],[L/P Líquido]]</f>
        <v>0</v>
      </c>
      <c r="N3671" s="1259">
        <f>base[[#This Row],[L/P Líquido]]/base[[#This Row],[Stake/Responsabilidade]]</f>
        <v>-1</v>
      </c>
      <c r="O3671" s="1261">
        <f>IF(base[[#This Row],[L/P Líquido]]&gt;0,1,0)</f>
        <v>0</v>
      </c>
      <c r="P3671" s="1261"/>
      <c r="Q3671" s="1261" t="str">
        <f>LEFT(base[[#This Row],[Evento / Mercado]],FIND("vs",base[[#This Row],[Evento / Mercado]])-2)</f>
        <v>Varbergs BoIS</v>
      </c>
      <c r="R367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61" t="str">
        <f>LEFT(base[[#This Row],[Evento / Mercado]],FIND("/",base[[#This Row],[Evento / Mercado]])-2)</f>
        <v>Varbergs BoIS vs Sandvikens IF</v>
      </c>
    </row>
    <row r="3672" spans="2:19" ht="15" customHeight="1" x14ac:dyDescent="0.25">
      <c r="B3672" s="1256" t="s">
        <v>4357</v>
      </c>
      <c r="C3672" s="935" t="s">
        <v>3556</v>
      </c>
      <c r="D3672" s="1257">
        <v>46243.577696759261</v>
      </c>
      <c r="E3672" s="1258">
        <v>7.12</v>
      </c>
      <c r="F3672" s="654">
        <v>4.4999999999999998E-2</v>
      </c>
      <c r="G3672" s="1259">
        <f t="shared" si="121"/>
        <v>7.4554973821989536</v>
      </c>
      <c r="H3672" s="1259" t="s">
        <v>3334</v>
      </c>
      <c r="I3672" s="1260" t="s">
        <v>627</v>
      </c>
      <c r="J3672" s="1259">
        <v>60</v>
      </c>
      <c r="K3672" s="1259">
        <v>440.14</v>
      </c>
      <c r="L3672" s="1257">
        <f>INT(base[[#This Row],[Data de liquidação]])</f>
        <v>46243</v>
      </c>
      <c r="M3672" s="1259">
        <f>base[[#This Row],[L/P Bruto]]-base[[#This Row],[L/P Líquido]]</f>
        <v>0.33549738219895353</v>
      </c>
      <c r="N3672" s="1259">
        <f>base[[#This Row],[L/P Líquido]]/base[[#This Row],[Stake/Responsabilidade]]</f>
        <v>1.6176671059208433E-2</v>
      </c>
      <c r="O3672" s="1261">
        <f>IF(base[[#This Row],[L/P Líquido]]&gt;0,1,0)</f>
        <v>1</v>
      </c>
      <c r="P3672" s="1261"/>
      <c r="Q3672" s="1261" t="str">
        <f>LEFT(base[[#This Row],[Evento / Mercado]],FIND("vs",base[[#This Row],[Evento / Mercado]])-2)</f>
        <v>Strømsgodset</v>
      </c>
      <c r="R367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61" t="str">
        <f>LEFT(base[[#This Row],[Evento / Mercado]],FIND("/",base[[#This Row],[Evento / Mercado]])-2)</f>
        <v>Strømsgodset vs Egersund</v>
      </c>
    </row>
    <row r="3673" spans="2:19" ht="15" customHeight="1" x14ac:dyDescent="0.25">
      <c r="B3673" s="1256" t="s">
        <v>4356</v>
      </c>
      <c r="C3673" s="935" t="s">
        <v>3556</v>
      </c>
      <c r="D3673" s="1257">
        <v>46243.579097222224</v>
      </c>
      <c r="E3673" s="1258">
        <v>46.58</v>
      </c>
      <c r="F3673" s="654">
        <v>4.4999999999999998E-2</v>
      </c>
      <c r="G3673" s="1259">
        <f t="shared" si="121"/>
        <v>48.774869109947645</v>
      </c>
      <c r="H3673" s="1259" t="s">
        <v>179</v>
      </c>
      <c r="I3673" s="1260" t="s">
        <v>392</v>
      </c>
      <c r="J3673" s="1259">
        <v>9.1999999999999993</v>
      </c>
      <c r="K3673" s="1259">
        <v>400</v>
      </c>
      <c r="L3673" s="1257">
        <f>INT(base[[#This Row],[Data de liquidação]])</f>
        <v>46243</v>
      </c>
      <c r="M3673" s="1259">
        <f>base[[#This Row],[L/P Bruto]]-base[[#This Row],[L/P Líquido]]</f>
        <v>2.1948691099476463</v>
      </c>
      <c r="N3673" s="1259">
        <f>base[[#This Row],[L/P Líquido]]/base[[#This Row],[Stake/Responsabilidade]]</f>
        <v>0.11645</v>
      </c>
      <c r="O3673" s="1261">
        <f>IF(base[[#This Row],[L/P Líquido]]&gt;0,1,0)</f>
        <v>1</v>
      </c>
      <c r="P3673" s="1261"/>
      <c r="Q3673" s="1261" t="str">
        <f>LEFT(base[[#This Row],[Evento / Mercado]],FIND("vs",base[[#This Row],[Evento / Mercado]])-2)</f>
        <v>Haugesund</v>
      </c>
      <c r="R367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61" t="str">
        <f>LEFT(base[[#This Row],[Evento / Mercado]],FIND("/",base[[#This Row],[Evento / Mercado]])-2)</f>
        <v>Haugesund vs Raufoss</v>
      </c>
    </row>
    <row r="3674" spans="2:19" ht="15" customHeight="1" x14ac:dyDescent="0.25">
      <c r="B3674" s="1256" t="s">
        <v>4355</v>
      </c>
      <c r="C3674" s="935" t="s">
        <v>3556</v>
      </c>
      <c r="D3674" s="1257">
        <v>46243.58</v>
      </c>
      <c r="E3674" s="1258">
        <v>80.84</v>
      </c>
      <c r="F3674" s="654">
        <v>4.4999999999999998E-2</v>
      </c>
      <c r="G3674" s="1259">
        <f t="shared" si="121"/>
        <v>84.649214659685867</v>
      </c>
      <c r="H3674" s="1259" t="s">
        <v>3330</v>
      </c>
      <c r="I3674" s="1260" t="s">
        <v>4367</v>
      </c>
      <c r="J3674" s="1259">
        <f>(3.45+1.77)/2</f>
        <v>2.6100000000000003</v>
      </c>
      <c r="K3674" s="1259">
        <v>250</v>
      </c>
      <c r="L3674" s="1257">
        <f>INT(base[[#This Row],[Data de liquidação]])</f>
        <v>46243</v>
      </c>
      <c r="M3674" s="1259">
        <f>base[[#This Row],[L/P Bruto]]-base[[#This Row],[L/P Líquido]]</f>
        <v>3.809214659685864</v>
      </c>
      <c r="N3674" s="1259">
        <f>base[[#This Row],[L/P Líquido]]/base[[#This Row],[Stake/Responsabilidade]]</f>
        <v>0.32336000000000004</v>
      </c>
      <c r="O3674" s="1261">
        <f>IF(base[[#This Row],[L/P Líquido]]&gt;0,1,0)</f>
        <v>1</v>
      </c>
      <c r="P3674" s="1261"/>
      <c r="Q3674" s="1261" t="str">
        <f>LEFT(base[[#This Row],[Evento / Mercado]],FIND("vs",base[[#This Row],[Evento / Mercado]])-2)</f>
        <v>Hamarkameratene</v>
      </c>
      <c r="R367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61" t="str">
        <f>LEFT(base[[#This Row],[Evento / Mercado]],FIND("/",base[[#This Row],[Evento / Mercado]])-2)</f>
        <v>Hamarkameratene vs Aalesunds FK</v>
      </c>
    </row>
    <row r="3675" spans="2:19" ht="15" customHeight="1" x14ac:dyDescent="0.25">
      <c r="B3675" s="1256" t="s">
        <v>4354</v>
      </c>
      <c r="C3675" s="935" t="s">
        <v>3556</v>
      </c>
      <c r="D3675" s="1257">
        <v>46243.600393518522</v>
      </c>
      <c r="E3675" s="1258">
        <v>6.37</v>
      </c>
      <c r="F3675" s="654">
        <v>4.4999999999999998E-2</v>
      </c>
      <c r="G3675" s="1259">
        <f t="shared" si="121"/>
        <v>6.6701570680628279</v>
      </c>
      <c r="H3675" s="1259" t="s">
        <v>1666</v>
      </c>
      <c r="I3675" s="1260" t="s">
        <v>1759</v>
      </c>
      <c r="J3675" s="1259">
        <v>19</v>
      </c>
      <c r="K3675" s="1259">
        <v>120.06</v>
      </c>
      <c r="L3675" s="1257">
        <f>INT(base[[#This Row],[Data de liquidação]])</f>
        <v>46243</v>
      </c>
      <c r="M3675" s="1259">
        <f>base[[#This Row],[L/P Bruto]]-base[[#This Row],[L/P Líquido]]</f>
        <v>0.30015706806282783</v>
      </c>
      <c r="N3675" s="1259">
        <f>base[[#This Row],[L/P Líquido]]/base[[#This Row],[Stake/Responsabilidade]]</f>
        <v>5.3056804930867903E-2</v>
      </c>
      <c r="O3675" s="1261">
        <f>IF(base[[#This Row],[L/P Líquido]]&gt;0,1,0)</f>
        <v>1</v>
      </c>
      <c r="P3675" s="1261"/>
      <c r="Q3675" s="1261" t="str">
        <f>LEFT(base[[#This Row],[Evento / Mercado]],FIND("vs",base[[#This Row],[Evento / Mercado]])-2)</f>
        <v>Debreceni VSC</v>
      </c>
      <c r="R367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61" t="str">
        <f>LEFT(base[[#This Row],[Evento / Mercado]],FIND("/",base[[#This Row],[Evento / Mercado]])-2)</f>
        <v>Debreceni VSC vs Nyíregyháza Spartacus</v>
      </c>
    </row>
    <row r="3676" spans="2:19" ht="15" customHeight="1" x14ac:dyDescent="0.25">
      <c r="B3676" s="1256" t="s">
        <v>4353</v>
      </c>
      <c r="C3676" s="935" t="s">
        <v>3556</v>
      </c>
      <c r="D3676" s="1257">
        <v>46243.618726851855</v>
      </c>
      <c r="E3676" s="1258">
        <v>-20</v>
      </c>
      <c r="F3676" s="654">
        <v>4.4999999999999998E-2</v>
      </c>
      <c r="G3676" s="1259">
        <f t="shared" si="121"/>
        <v>-20</v>
      </c>
      <c r="H3676" s="1232" t="s">
        <v>4313</v>
      </c>
      <c r="I3676" s="1260" t="s">
        <v>13</v>
      </c>
      <c r="J3676" s="1259">
        <v>1.3</v>
      </c>
      <c r="K3676" s="1259">
        <v>20</v>
      </c>
      <c r="L3676" s="1257">
        <f>INT(base[[#This Row],[Data de liquidação]])</f>
        <v>46243</v>
      </c>
      <c r="M3676" s="1259">
        <f>base[[#This Row],[L/P Bruto]]-base[[#This Row],[L/P Líquido]]</f>
        <v>0</v>
      </c>
      <c r="N3676" s="1259">
        <f>base[[#This Row],[L/P Líquido]]/base[[#This Row],[Stake/Responsabilidade]]</f>
        <v>-1</v>
      </c>
      <c r="O3676" s="1261">
        <f>IF(base[[#This Row],[L/P Líquido]]&gt;0,1,0)</f>
        <v>0</v>
      </c>
      <c r="P3676" s="1261"/>
      <c r="Q3676" s="1261" t="str">
        <f>LEFT(base[[#This Row],[Evento / Mercado]],FIND("vs",base[[#This Row],[Evento / Mercado]])-2)</f>
        <v>AC Oulu</v>
      </c>
      <c r="R367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61" t="str">
        <f>LEFT(base[[#This Row],[Evento / Mercado]],FIND("/",base[[#This Row],[Evento / Mercado]])-2)</f>
        <v>AC Oulu vs HJK Helsinki</v>
      </c>
    </row>
    <row r="3677" spans="2:19" ht="15" customHeight="1" x14ac:dyDescent="0.25">
      <c r="B3677" s="1256" t="s">
        <v>4352</v>
      </c>
      <c r="C3677" s="935" t="s">
        <v>3556</v>
      </c>
      <c r="D3677" s="1257">
        <v>46243.704791666663</v>
      </c>
      <c r="E3677" s="1258">
        <v>8.3800000000000008</v>
      </c>
      <c r="F3677" s="654">
        <v>4.4999999999999998E-2</v>
      </c>
      <c r="G3677" s="1259">
        <f t="shared" si="121"/>
        <v>8.7748691099476446</v>
      </c>
      <c r="H3677" s="1259" t="s">
        <v>3334</v>
      </c>
      <c r="I3677" s="1260" t="s">
        <v>627</v>
      </c>
      <c r="J3677" s="1259">
        <v>48</v>
      </c>
      <c r="K3677" s="1259">
        <v>412.66</v>
      </c>
      <c r="L3677" s="1257">
        <f>INT(base[[#This Row],[Data de liquidação]])</f>
        <v>46243</v>
      </c>
      <c r="M3677" s="1259">
        <f>base[[#This Row],[L/P Bruto]]-base[[#This Row],[L/P Líquido]]</f>
        <v>0.39486910994764379</v>
      </c>
      <c r="N3677" s="1259">
        <f>base[[#This Row],[L/P Líquido]]/base[[#This Row],[Stake/Responsabilidade]]</f>
        <v>2.03072747540348E-2</v>
      </c>
      <c r="O3677" s="1261">
        <f>IF(base[[#This Row],[L/P Líquido]]&gt;0,1,0)</f>
        <v>1</v>
      </c>
      <c r="P3677" s="1261"/>
      <c r="Q3677" s="1261" t="str">
        <f>LEFT(base[[#This Row],[Evento / Mercado]],FIND("vs",base[[#This Row],[Evento / Mercado]])-2)</f>
        <v>Víkingur</v>
      </c>
      <c r="R367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61" t="str">
        <f>LEFT(base[[#This Row],[Evento / Mercado]],FIND("/",base[[#This Row],[Evento / Mercado]])-2)</f>
        <v>Víkingur vs ÍB Vestmannaeyja</v>
      </c>
    </row>
    <row r="3678" spans="2:19" ht="15" customHeight="1" x14ac:dyDescent="0.25">
      <c r="B3678" s="1256" t="s">
        <v>4351</v>
      </c>
      <c r="C3678" s="935" t="s">
        <v>3556</v>
      </c>
      <c r="D3678" s="1257">
        <v>46243.704907407409</v>
      </c>
      <c r="E3678" s="1258">
        <v>47.56</v>
      </c>
      <c r="F3678" s="654">
        <v>4.4999999999999998E-2</v>
      </c>
      <c r="G3678" s="1259">
        <f t="shared" si="121"/>
        <v>49.801047120418851</v>
      </c>
      <c r="H3678" s="1259" t="s">
        <v>179</v>
      </c>
      <c r="I3678" s="1260" t="s">
        <v>392</v>
      </c>
      <c r="J3678" s="1259">
        <v>9.8000000000000007</v>
      </c>
      <c r="K3678" s="1259">
        <v>438.26</v>
      </c>
      <c r="L3678" s="1257">
        <f>INT(base[[#This Row],[Data de liquidação]])</f>
        <v>46243</v>
      </c>
      <c r="M3678" s="1259">
        <f>base[[#This Row],[L/P Bruto]]-base[[#This Row],[L/P Líquido]]</f>
        <v>2.2410471204188482</v>
      </c>
      <c r="N3678" s="1259">
        <f>base[[#This Row],[L/P Líquido]]/base[[#This Row],[Stake/Responsabilidade]]</f>
        <v>0.10852005658741387</v>
      </c>
      <c r="O3678" s="1261">
        <f>IF(base[[#This Row],[L/P Líquido]]&gt;0,1,0)</f>
        <v>1</v>
      </c>
      <c r="P3678" s="1261"/>
      <c r="Q3678" s="1261" t="str">
        <f>LEFT(base[[#This Row],[Evento / Mercado]],FIND("vs",base[[#This Row],[Evento / Mercado]])-2)</f>
        <v>Víkingur</v>
      </c>
      <c r="R367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61" t="str">
        <f>LEFT(base[[#This Row],[Evento / Mercado]],FIND("/",base[[#This Row],[Evento / Mercado]])-2)</f>
        <v>Víkingur vs ÍB Vestmannaeyja</v>
      </c>
    </row>
    <row r="3679" spans="2:19" ht="15" customHeight="1" x14ac:dyDescent="0.25">
      <c r="B3679" s="1256" t="s">
        <v>4350</v>
      </c>
      <c r="C3679" s="935" t="s">
        <v>3556</v>
      </c>
      <c r="D3679" s="1257">
        <v>46243.719884259262</v>
      </c>
      <c r="E3679" s="1258">
        <v>7.93</v>
      </c>
      <c r="F3679" s="654">
        <v>4.4999999999999998E-2</v>
      </c>
      <c r="G3679" s="1259">
        <f t="shared" si="121"/>
        <v>8.3036649214659679</v>
      </c>
      <c r="H3679" s="1232" t="s">
        <v>4313</v>
      </c>
      <c r="I3679" s="1217" t="s">
        <v>75</v>
      </c>
      <c r="J3679" s="1259">
        <v>1.42</v>
      </c>
      <c r="K3679" s="1259">
        <v>19.78</v>
      </c>
      <c r="L3679" s="1257">
        <f>INT(base[[#This Row],[Data de liquidação]])</f>
        <v>46243</v>
      </c>
      <c r="M3679" s="1259">
        <f>base[[#This Row],[L/P Bruto]]-base[[#This Row],[L/P Líquido]]</f>
        <v>0.37366492146596819</v>
      </c>
      <c r="N3679" s="1259">
        <f>base[[#This Row],[L/P Líquido]]/base[[#This Row],[Stake/Responsabilidade]]</f>
        <v>0.4009100101112234</v>
      </c>
      <c r="O3679" s="1261">
        <f>IF(base[[#This Row],[L/P Líquido]]&gt;0,1,0)</f>
        <v>1</v>
      </c>
      <c r="P3679" s="1261"/>
      <c r="Q3679" s="1261" t="str">
        <f>LEFT(base[[#This Row],[Evento / Mercado]],FIND("vs",base[[#This Row],[Evento / Mercado]])-2)</f>
        <v>Gremio Novorizontino</v>
      </c>
      <c r="R367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61" t="str">
        <f>LEFT(base[[#This Row],[Evento / Mercado]],FIND("/",base[[#This Row],[Evento / Mercado]])-2)</f>
        <v>Gremio Novorizontino vs EC Juventude</v>
      </c>
    </row>
    <row r="3680" spans="2:19" ht="15" customHeight="1" x14ac:dyDescent="0.25">
      <c r="B3680" s="1256" t="s">
        <v>4349</v>
      </c>
      <c r="C3680" s="935" t="s">
        <v>3556</v>
      </c>
      <c r="D3680" s="1257">
        <v>46243.750810185185</v>
      </c>
      <c r="E3680" s="1258">
        <v>-20</v>
      </c>
      <c r="F3680" s="654">
        <v>4.4999999999999998E-2</v>
      </c>
      <c r="G3680" s="1259">
        <f t="shared" si="121"/>
        <v>-20</v>
      </c>
      <c r="H3680" s="1232" t="s">
        <v>4313</v>
      </c>
      <c r="I3680" s="1217" t="s">
        <v>75</v>
      </c>
      <c r="J3680" s="1259">
        <v>1.35</v>
      </c>
      <c r="K3680" s="1259">
        <v>20</v>
      </c>
      <c r="L3680" s="1257">
        <f>INT(base[[#This Row],[Data de liquidação]])</f>
        <v>46243</v>
      </c>
      <c r="M3680" s="1259">
        <f>base[[#This Row],[L/P Bruto]]-base[[#This Row],[L/P Líquido]]</f>
        <v>0</v>
      </c>
      <c r="N3680" s="1259">
        <f>base[[#This Row],[L/P Líquido]]/base[[#This Row],[Stake/Responsabilidade]]</f>
        <v>-1</v>
      </c>
      <c r="O3680" s="1261">
        <f>IF(base[[#This Row],[L/P Líquido]]&gt;0,1,0)</f>
        <v>0</v>
      </c>
      <c r="P3680" s="1261"/>
      <c r="Q3680" s="1261" t="str">
        <f>LEFT(base[[#This Row],[Evento / Mercado]],FIND("vs",base[[#This Row],[Evento / Mercado]])-2)</f>
        <v>Palmeiras</v>
      </c>
      <c r="R368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61" t="str">
        <f>LEFT(base[[#This Row],[Evento / Mercado]],FIND("/",base[[#This Row],[Evento / Mercado]])-2)</f>
        <v>Palmeiras vs SC Internacional</v>
      </c>
    </row>
    <row r="3681" spans="2:19" ht="15" customHeight="1" x14ac:dyDescent="0.25">
      <c r="B3681" s="1256" t="s">
        <v>4348</v>
      </c>
      <c r="C3681" s="935" t="s">
        <v>3556</v>
      </c>
      <c r="D3681" s="1257">
        <v>46243.750925925924</v>
      </c>
      <c r="E3681" s="1258">
        <v>72.45</v>
      </c>
      <c r="F3681" s="654">
        <v>4.4999999999999998E-2</v>
      </c>
      <c r="G3681" s="1259">
        <f t="shared" si="121"/>
        <v>75.863874345549746</v>
      </c>
      <c r="H3681" s="1259" t="s">
        <v>179</v>
      </c>
      <c r="I3681" s="1260" t="s">
        <v>392</v>
      </c>
      <c r="J3681" s="1259">
        <v>6.8</v>
      </c>
      <c r="K3681" s="1259">
        <v>439.99</v>
      </c>
      <c r="L3681" s="1257">
        <f>INT(base[[#This Row],[Data de liquidação]])</f>
        <v>46243</v>
      </c>
      <c r="M3681" s="1259">
        <f>base[[#This Row],[L/P Bruto]]-base[[#This Row],[L/P Líquido]]</f>
        <v>3.4138743455497433</v>
      </c>
      <c r="N3681" s="1259">
        <f>base[[#This Row],[L/P Líquido]]/base[[#This Row],[Stake/Responsabilidade]]</f>
        <v>0.16466283324621014</v>
      </c>
      <c r="O3681" s="1261">
        <f>IF(base[[#This Row],[L/P Líquido]]&gt;0,1,0)</f>
        <v>1</v>
      </c>
      <c r="P3681" s="1261"/>
      <c r="Q3681" s="1261" t="str">
        <f>LEFT(base[[#This Row],[Evento / Mercado]],FIND("vs",base[[#This Row],[Evento / Mercado]])-2)</f>
        <v>Palmeiras</v>
      </c>
      <c r="R368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61" t="str">
        <f>LEFT(base[[#This Row],[Evento / Mercado]],FIND("/",base[[#This Row],[Evento / Mercado]])-2)</f>
        <v>Palmeiras vs SC Internacional</v>
      </c>
    </row>
    <row r="3682" spans="2:19" ht="15" customHeight="1" x14ac:dyDescent="0.25">
      <c r="B3682" s="1256" t="s">
        <v>4347</v>
      </c>
      <c r="C3682" s="935" t="s">
        <v>3556</v>
      </c>
      <c r="D3682" s="1257">
        <v>46243.751087962963</v>
      </c>
      <c r="E3682" s="1258">
        <v>-20</v>
      </c>
      <c r="F3682" s="654">
        <v>4.4999999999999998E-2</v>
      </c>
      <c r="G3682" s="1259">
        <f t="shared" si="121"/>
        <v>-20</v>
      </c>
      <c r="H3682" s="1232" t="s">
        <v>4313</v>
      </c>
      <c r="I3682" s="1217" t="s">
        <v>75</v>
      </c>
      <c r="J3682" s="1259">
        <v>1.35</v>
      </c>
      <c r="K3682" s="1259">
        <v>20</v>
      </c>
      <c r="L3682" s="1257">
        <f>INT(base[[#This Row],[Data de liquidação]])</f>
        <v>46243</v>
      </c>
      <c r="M3682" s="1259">
        <f>base[[#This Row],[L/P Bruto]]-base[[#This Row],[L/P Líquido]]</f>
        <v>0</v>
      </c>
      <c r="N3682" s="1259">
        <f>base[[#This Row],[L/P Líquido]]/base[[#This Row],[Stake/Responsabilidade]]</f>
        <v>-1</v>
      </c>
      <c r="O3682" s="1261">
        <f>IF(base[[#This Row],[L/P Líquido]]&gt;0,1,0)</f>
        <v>0</v>
      </c>
      <c r="P3682" s="1261"/>
      <c r="Q3682" s="1261" t="str">
        <f>LEFT(base[[#This Row],[Evento / Mercado]],FIND("vs",base[[#This Row],[Evento / Mercado]])-2)</f>
        <v>Esporte Clube Bahia</v>
      </c>
      <c r="R368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61" t="str">
        <f>LEFT(base[[#This Row],[Evento / Mercado]],FIND("/",base[[#This Row],[Evento / Mercado]])-2)</f>
        <v>Esporte Clube Bahia vs Vasco da Gama</v>
      </c>
    </row>
    <row r="3683" spans="2:19" ht="15" customHeight="1" x14ac:dyDescent="0.25">
      <c r="B3683" s="1256" t="s">
        <v>4346</v>
      </c>
      <c r="C3683" s="935" t="s">
        <v>3556</v>
      </c>
      <c r="D3683" s="1257">
        <v>46243.793657407405</v>
      </c>
      <c r="E3683" s="1258">
        <v>12.55</v>
      </c>
      <c r="F3683" s="654">
        <v>4.4999999999999998E-2</v>
      </c>
      <c r="G3683" s="1259">
        <f t="shared" si="121"/>
        <v>13.141361256544505</v>
      </c>
      <c r="H3683" s="1259" t="s">
        <v>3334</v>
      </c>
      <c r="I3683" s="1260" t="s">
        <v>627</v>
      </c>
      <c r="J3683" s="1259">
        <v>36</v>
      </c>
      <c r="K3683" s="1259">
        <v>459.9</v>
      </c>
      <c r="L3683" s="1257">
        <f>INT(base[[#This Row],[Data de liquidação]])</f>
        <v>46243</v>
      </c>
      <c r="M3683" s="1259">
        <f>base[[#This Row],[L/P Bruto]]-base[[#This Row],[L/P Líquido]]</f>
        <v>0.59136125654450389</v>
      </c>
      <c r="N3683" s="1259">
        <f>base[[#This Row],[L/P Líquido]]/base[[#This Row],[Stake/Responsabilidade]]</f>
        <v>2.7288540987171126E-2</v>
      </c>
      <c r="O3683" s="1261">
        <f>IF(base[[#This Row],[L/P Líquido]]&gt;0,1,0)</f>
        <v>1</v>
      </c>
      <c r="P3683" s="1261"/>
      <c r="Q3683" s="1261" t="str">
        <f>LEFT(base[[#This Row],[Evento / Mercado]],FIND("vs",base[[#This Row],[Evento / Mercado]])-2)</f>
        <v>Breidablik</v>
      </c>
      <c r="R368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61" t="str">
        <f>LEFT(base[[#This Row],[Evento / Mercado]],FIND("/",base[[#This Row],[Evento / Mercado]])-2)</f>
        <v>Breidablik vs Valur</v>
      </c>
    </row>
    <row r="3684" spans="2:19" ht="15" customHeight="1" x14ac:dyDescent="0.25">
      <c r="B3684" s="1256" t="s">
        <v>4345</v>
      </c>
      <c r="C3684" s="935" t="s">
        <v>3556</v>
      </c>
      <c r="D3684" s="1257">
        <v>46243.828067129631</v>
      </c>
      <c r="E3684" s="1258">
        <v>9.17</v>
      </c>
      <c r="F3684" s="654">
        <v>4.4999999999999998E-2</v>
      </c>
      <c r="G3684" s="1259">
        <f t="shared" si="121"/>
        <v>9.6020942408376975</v>
      </c>
      <c r="H3684" s="1232" t="s">
        <v>4313</v>
      </c>
      <c r="I3684" s="1217" t="s">
        <v>75</v>
      </c>
      <c r="J3684" s="1259">
        <v>1.48</v>
      </c>
      <c r="K3684" s="1259">
        <v>20</v>
      </c>
      <c r="L3684" s="1257">
        <f>INT(base[[#This Row],[Data de liquidação]])</f>
        <v>46243</v>
      </c>
      <c r="M3684" s="1259">
        <f>base[[#This Row],[L/P Bruto]]-base[[#This Row],[L/P Líquido]]</f>
        <v>0.43209424083769754</v>
      </c>
      <c r="N3684" s="1259">
        <f>base[[#This Row],[L/P Líquido]]/base[[#This Row],[Stake/Responsabilidade]]</f>
        <v>0.45850000000000002</v>
      </c>
      <c r="O3684" s="1261">
        <f>IF(base[[#This Row],[L/P Líquido]]&gt;0,1,0)</f>
        <v>1</v>
      </c>
      <c r="P3684" s="1261"/>
      <c r="Q3684" s="1261" t="str">
        <f>LEFT(base[[#This Row],[Evento / Mercado]],FIND("vs",base[[#This Row],[Evento / Mercado]])-2)</f>
        <v>Red Bull Bragantino</v>
      </c>
      <c r="R368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61" t="str">
        <f>LEFT(base[[#This Row],[Evento / Mercado]],FIND("/",base[[#This Row],[Evento / Mercado]])-2)</f>
        <v>Red Bull Bragantino vs Corinthians</v>
      </c>
    </row>
    <row r="3685" spans="2:19" ht="15" customHeight="1" x14ac:dyDescent="0.25">
      <c r="B3685" s="1256" t="s">
        <v>4344</v>
      </c>
      <c r="C3685" s="935" t="s">
        <v>3556</v>
      </c>
      <c r="D3685" s="1257">
        <v>46243.851076388892</v>
      </c>
      <c r="E3685" s="1258">
        <v>-28.57</v>
      </c>
      <c r="F3685" s="654">
        <v>4.4999999999999998E-2</v>
      </c>
      <c r="G3685" s="1259">
        <f t="shared" si="121"/>
        <v>-28.57</v>
      </c>
      <c r="H3685" s="1259" t="s">
        <v>3868</v>
      </c>
      <c r="I3685" s="1260" t="s">
        <v>627</v>
      </c>
      <c r="J3685" s="1259">
        <v>22</v>
      </c>
      <c r="K3685" s="1259">
        <v>599.97</v>
      </c>
      <c r="L3685" s="1257">
        <f>INT(base[[#This Row],[Data de liquidação]])</f>
        <v>46243</v>
      </c>
      <c r="M3685" s="1259">
        <f>base[[#This Row],[L/P Bruto]]-base[[#This Row],[L/P Líquido]]</f>
        <v>0</v>
      </c>
      <c r="N3685" s="1259">
        <f>base[[#This Row],[L/P Líquido]]/base[[#This Row],[Stake/Responsabilidade]]</f>
        <v>-4.7619047619047616E-2</v>
      </c>
      <c r="O3685" s="1261">
        <f>IF(base[[#This Row],[L/P Líquido]]&gt;0,1,0)</f>
        <v>0</v>
      </c>
      <c r="P3685" s="1261"/>
      <c r="Q3685" s="1261" t="str">
        <f>LEFT(base[[#This Row],[Evento / Mercado]],FIND("vs",base[[#This Row],[Evento / Mercado]])-2)</f>
        <v>Club Nacional</v>
      </c>
      <c r="R368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61" t="str">
        <f>LEFT(base[[#This Row],[Evento / Mercado]],FIND("/",base[[#This Row],[Evento / Mercado]])-2)</f>
        <v>Club Nacional vs CA Boston River</v>
      </c>
    </row>
    <row r="3686" spans="2:19" ht="15" customHeight="1" x14ac:dyDescent="0.25">
      <c r="B3686" s="1256" t="s">
        <v>4343</v>
      </c>
      <c r="C3686" s="935" t="s">
        <v>3556</v>
      </c>
      <c r="D3686" s="1257">
        <v>46243.853009259263</v>
      </c>
      <c r="E3686" s="1258">
        <v>-249.99</v>
      </c>
      <c r="F3686" s="654">
        <v>4.4999999999999998E-2</v>
      </c>
      <c r="G3686" s="1259">
        <f t="shared" si="121"/>
        <v>-249.99</v>
      </c>
      <c r="H3686" s="1259" t="s">
        <v>3330</v>
      </c>
      <c r="I3686" s="1260" t="s">
        <v>4367</v>
      </c>
      <c r="J3686" s="1259">
        <f>(3.8+1.42)/2</f>
        <v>2.61</v>
      </c>
      <c r="K3686" s="1259">
        <v>249.99</v>
      </c>
      <c r="L3686" s="1257">
        <f>INT(base[[#This Row],[Data de liquidação]])</f>
        <v>46243</v>
      </c>
      <c r="M3686" s="1259">
        <f>base[[#This Row],[L/P Bruto]]-base[[#This Row],[L/P Líquido]]</f>
        <v>0</v>
      </c>
      <c r="N3686" s="1259">
        <f>base[[#This Row],[L/P Líquido]]/base[[#This Row],[Stake/Responsabilidade]]</f>
        <v>-1</v>
      </c>
      <c r="O3686" s="1261">
        <f>IF(base[[#This Row],[L/P Líquido]]&gt;0,1,0)</f>
        <v>0</v>
      </c>
      <c r="P3686" s="1261"/>
      <c r="Q3686" s="1261" t="str">
        <f>LEFT(base[[#This Row],[Evento / Mercado]],FIND("vs",base[[#This Row],[Evento / Mercado]])-2)</f>
        <v>Red Bull Bragantino</v>
      </c>
      <c r="R368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61" t="str">
        <f>LEFT(base[[#This Row],[Evento / Mercado]],FIND("/",base[[#This Row],[Evento / Mercado]])-2)</f>
        <v>Red Bull Bragantino vs Corinthians</v>
      </c>
    </row>
    <row r="3687" spans="2:19" ht="15" customHeight="1" x14ac:dyDescent="0.25">
      <c r="B3687" s="1256" t="s">
        <v>4342</v>
      </c>
      <c r="C3687" s="935" t="s">
        <v>3556</v>
      </c>
      <c r="D3687" s="1257">
        <v>46243.891793981478</v>
      </c>
      <c r="E3687" s="1258">
        <v>5.45</v>
      </c>
      <c r="F3687" s="654">
        <v>4.4999999999999998E-2</v>
      </c>
      <c r="G3687" s="1259">
        <f t="shared" si="121"/>
        <v>5.7068062827225132</v>
      </c>
      <c r="H3687" s="1259" t="s">
        <v>1666</v>
      </c>
      <c r="I3687" s="1260" t="s">
        <v>1759</v>
      </c>
      <c r="J3687" s="1259">
        <v>23</v>
      </c>
      <c r="K3687" s="1259">
        <v>125.62</v>
      </c>
      <c r="L3687" s="1257">
        <f>INT(base[[#This Row],[Data de liquidação]])</f>
        <v>46243</v>
      </c>
      <c r="M3687" s="1259">
        <f>base[[#This Row],[L/P Bruto]]-base[[#This Row],[L/P Líquido]]</f>
        <v>0.25680628272251305</v>
      </c>
      <c r="N3687" s="1259">
        <f>base[[#This Row],[L/P Líquido]]/base[[#This Row],[Stake/Responsabilidade]]</f>
        <v>4.3384811335774556E-2</v>
      </c>
      <c r="O3687" s="1261">
        <f>IF(base[[#This Row],[L/P Líquido]]&gt;0,1,0)</f>
        <v>1</v>
      </c>
      <c r="P3687" s="1261"/>
      <c r="Q3687" s="1261" t="str">
        <f>LEFT(base[[#This Row],[Evento / Mercado]],FIND("vs",base[[#This Row],[Evento / Mercado]])-2)</f>
        <v>Metropolitanos FC</v>
      </c>
      <c r="R368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61" t="str">
        <f>LEFT(base[[#This Row],[Evento / Mercado]],FIND("/",base[[#This Row],[Evento / Mercado]])-2)</f>
        <v>Metropolitanos FC vs Universidad Central de Venezuela FC</v>
      </c>
    </row>
    <row r="3688" spans="2:19" ht="15" customHeight="1" x14ac:dyDescent="0.25">
      <c r="B3688" s="1256" t="s">
        <v>4341</v>
      </c>
      <c r="C3688" s="935" t="s">
        <v>3556</v>
      </c>
      <c r="D3688" s="1257">
        <v>46243.892094907409</v>
      </c>
      <c r="E3688" s="1258">
        <v>38.36</v>
      </c>
      <c r="F3688" s="654">
        <v>4.4999999999999998E-2</v>
      </c>
      <c r="G3688" s="1259">
        <f t="shared" si="121"/>
        <v>40.167539267015705</v>
      </c>
      <c r="H3688" s="1259" t="s">
        <v>179</v>
      </c>
      <c r="I3688" s="1260" t="s">
        <v>392</v>
      </c>
      <c r="J3688" s="1259">
        <f>(15*490+15.5*74.97)/base[[#This Row],[Stake/Responsabilidade]]</f>
        <v>15.066348655680832</v>
      </c>
      <c r="K3688" s="1259">
        <f>490+74.97</f>
        <v>564.97</v>
      </c>
      <c r="L3688" s="1257">
        <f>INT(base[[#This Row],[Data de liquidação]])</f>
        <v>46243</v>
      </c>
      <c r="M3688" s="1259">
        <f>base[[#This Row],[L/P Bruto]]-base[[#This Row],[L/P Líquido]]</f>
        <v>1.8075392670157058</v>
      </c>
      <c r="N3688" s="1259">
        <f>base[[#This Row],[L/P Líquido]]/base[[#This Row],[Stake/Responsabilidade]]</f>
        <v>6.7897410481972495E-2</v>
      </c>
      <c r="O3688" s="1261">
        <f>IF(base[[#This Row],[L/P Líquido]]&gt;0,1,0)</f>
        <v>1</v>
      </c>
      <c r="P3688" s="1261"/>
      <c r="Q3688" s="1261" t="str">
        <f>LEFT(base[[#This Row],[Evento / Mercado]],FIND("vs",base[[#This Row],[Evento / Mercado]])-2)</f>
        <v>Flamengo</v>
      </c>
      <c r="R368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61" t="str">
        <f>LEFT(base[[#This Row],[Evento / Mercado]],FIND("/",base[[#This Row],[Evento / Mercado]])-2)</f>
        <v>Flamengo vs EC Vitória</v>
      </c>
    </row>
    <row r="3689" spans="2:19" ht="15" customHeight="1" x14ac:dyDescent="0.25">
      <c r="B3689" s="1256" t="s">
        <v>4340</v>
      </c>
      <c r="C3689" s="935" t="s">
        <v>3556</v>
      </c>
      <c r="D3689" s="1257">
        <v>46243.943078703705</v>
      </c>
      <c r="E3689" s="1258">
        <v>4.78</v>
      </c>
      <c r="F3689" s="654">
        <v>4.4999999999999998E-2</v>
      </c>
      <c r="G3689" s="1259">
        <f t="shared" si="121"/>
        <v>5.005235602094241</v>
      </c>
      <c r="H3689" s="1232" t="s">
        <v>4313</v>
      </c>
      <c r="I3689" s="1260" t="s">
        <v>3629</v>
      </c>
      <c r="J3689" s="1259">
        <v>1.25</v>
      </c>
      <c r="K3689" s="1259">
        <v>20</v>
      </c>
      <c r="L3689" s="1257">
        <f>INT(base[[#This Row],[Data de liquidação]])</f>
        <v>46243</v>
      </c>
      <c r="M3689" s="1259">
        <f>base[[#This Row],[L/P Bruto]]-base[[#This Row],[L/P Líquido]]</f>
        <v>0.22523560209424076</v>
      </c>
      <c r="N3689" s="1259">
        <f>base[[#This Row],[L/P Líquido]]/base[[#This Row],[Stake/Responsabilidade]]</f>
        <v>0.23900000000000002</v>
      </c>
      <c r="O3689" s="1261">
        <f>IF(base[[#This Row],[L/P Líquido]]&gt;0,1,0)</f>
        <v>1</v>
      </c>
      <c r="P3689" s="1261"/>
      <c r="Q3689" s="1261" t="str">
        <f>LEFT(base[[#This Row],[Evento / Mercado]],FIND("vs",base[[#This Row],[Evento / Mercado]])-2)</f>
        <v>Universidad de Chile</v>
      </c>
      <c r="R368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61" t="str">
        <f>LEFT(base[[#This Row],[Evento / Mercado]],FIND("/",base[[#This Row],[Evento / Mercado]])-2)</f>
        <v>Universidad de Chile vs Palestino</v>
      </c>
    </row>
    <row r="3690" spans="2:19" ht="15" customHeight="1" x14ac:dyDescent="0.25">
      <c r="B3690" s="1256" t="s">
        <v>4339</v>
      </c>
      <c r="C3690" s="935" t="s">
        <v>3556</v>
      </c>
      <c r="D3690" s="1257">
        <v>46243.957638888889</v>
      </c>
      <c r="E3690" s="1258">
        <v>-20</v>
      </c>
      <c r="F3690" s="654">
        <v>4.4999999999999998E-2</v>
      </c>
      <c r="G3690" s="1259">
        <f t="shared" si="121"/>
        <v>-20</v>
      </c>
      <c r="H3690" s="1259" t="s">
        <v>1666</v>
      </c>
      <c r="I3690" s="1260" t="s">
        <v>2301</v>
      </c>
      <c r="J3690" s="1259">
        <v>1.52</v>
      </c>
      <c r="K3690" s="1259">
        <v>20</v>
      </c>
      <c r="L3690" s="1257">
        <f>INT(base[[#This Row],[Data de liquidação]])</f>
        <v>46243</v>
      </c>
      <c r="M3690" s="1259">
        <f>base[[#This Row],[L/P Bruto]]-base[[#This Row],[L/P Líquido]]</f>
        <v>0</v>
      </c>
      <c r="N3690" s="1259">
        <f>base[[#This Row],[L/P Líquido]]/base[[#This Row],[Stake/Responsabilidade]]</f>
        <v>-1</v>
      </c>
      <c r="O3690" s="1261">
        <f>IF(base[[#This Row],[L/P Líquido]]&gt;0,1,0)</f>
        <v>0</v>
      </c>
      <c r="P3690" s="1261"/>
      <c r="Q3690" s="1261" t="str">
        <f>LEFT(base[[#This Row],[Evento / Mercado]],FIND("vs",base[[#This Row],[Evento / Mercado]])-2)</f>
        <v>Guayaquil City FC</v>
      </c>
      <c r="R369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61" t="str">
        <f>LEFT(base[[#This Row],[Evento / Mercado]],FIND("/",base[[#This Row],[Evento / Mercado]])-2)</f>
        <v>Guayaquil City FC vs Emelec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 x14ac:dyDescent="0.3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>SUBSTITUTE(E3,",","")</f>
        <v>462434359143519</v>
      </c>
    </row>
    <row r="4" spans="2:7" ht="13.8" thickBot="1" x14ac:dyDescent="0.3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>SUBSTITUTE(E4,",","")</f>
        <v>462434432986111</v>
      </c>
    </row>
    <row r="5" spans="2:7" ht="13.8" thickBot="1" x14ac:dyDescent="0.3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>SUBSTITUTE(E5,",","")</f>
        <v>46243452037037</v>
      </c>
    </row>
    <row r="6" spans="2:7" ht="13.8" thickBot="1" x14ac:dyDescent="0.3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>SUBSTITUTE(E6,",","")</f>
        <v>462434534490741</v>
      </c>
    </row>
    <row r="7" spans="2:7" ht="13.8" thickBot="1" x14ac:dyDescent="0.3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>SUBSTITUTE(E7,",","")</f>
        <v>462434732986111</v>
      </c>
    </row>
    <row r="8" spans="2:7" ht="13.8" thickBot="1" x14ac:dyDescent="0.3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>SUBSTITUTE(E8,",","")</f>
        <v>462434791898148</v>
      </c>
    </row>
    <row r="9" spans="2:7" ht="13.8" thickBot="1" x14ac:dyDescent="0.3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>SUBSTITUTE(E9,",","")</f>
        <v>462434939930556</v>
      </c>
    </row>
    <row r="10" spans="2:7" ht="13.8" thickBot="1" x14ac:dyDescent="0.3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>SUBSTITUTE(E10,",","")</f>
        <v>46243494849537</v>
      </c>
    </row>
    <row r="11" spans="2:7" ht="13.8" thickBot="1" x14ac:dyDescent="0.3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>SUBSTITUTE(E11,",","")</f>
        <v>462434950694444</v>
      </c>
    </row>
    <row r="12" spans="2:7" ht="13.8" thickBot="1" x14ac:dyDescent="0.3">
      <c r="B12" s="1251" t="s">
        <v>204</v>
      </c>
      <c r="C12" s="1252" t="s">
        <v>4358</v>
      </c>
      <c r="D12" s="1253">
        <v>46243.416666666664</v>
      </c>
      <c r="E12" s="1253">
        <v>46243.495069444441</v>
      </c>
      <c r="F12" s="1254">
        <v>-250</v>
      </c>
      <c r="G12" s="1255" t="str">
        <f>SUBSTITUTE(E12,",","")</f>
        <v>462434950694444</v>
      </c>
    </row>
    <row r="13" spans="2:7" ht="13.8" thickBot="1" x14ac:dyDescent="0.3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>SUBSTITUTE(E13,",","")</f>
        <v>462435776967593</v>
      </c>
    </row>
    <row r="14" spans="2:7" ht="13.8" thickBot="1" x14ac:dyDescent="0.3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>SUBSTITUTE(E14,",","")</f>
        <v>462435790972222</v>
      </c>
    </row>
    <row r="15" spans="2:7" ht="13.8" thickBot="1" x14ac:dyDescent="0.3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>SUBSTITUTE(E15,",","")</f>
        <v>4624358</v>
      </c>
    </row>
    <row r="16" spans="2:7" ht="13.8" thickBot="1" x14ac:dyDescent="0.3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>SUBSTITUTE(E16,",","")</f>
        <v>462436003935185</v>
      </c>
    </row>
    <row r="17" spans="2:7" ht="13.8" thickBot="1" x14ac:dyDescent="0.3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>SUBSTITUTE(E17,",","")</f>
        <v>462436187268519</v>
      </c>
    </row>
    <row r="18" spans="2:7" ht="13.8" thickBot="1" x14ac:dyDescent="0.3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>SUBSTITUTE(E18,",","")</f>
        <v>462437047916667</v>
      </c>
    </row>
    <row r="19" spans="2:7" ht="13.8" thickBot="1" x14ac:dyDescent="0.3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>SUBSTITUTE(E19,",","")</f>
        <v>462437049074074</v>
      </c>
    </row>
    <row r="20" spans="2:7" ht="13.8" thickBot="1" x14ac:dyDescent="0.3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>SUBSTITUTE(E20,",","")</f>
        <v>462437198842593</v>
      </c>
    </row>
    <row r="21" spans="2:7" ht="13.8" thickBot="1" x14ac:dyDescent="0.3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>SUBSTITUTE(E21,",","")</f>
        <v>462437508101852</v>
      </c>
    </row>
    <row r="22" spans="2:7" ht="13.8" thickBot="1" x14ac:dyDescent="0.3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>SUBSTITUTE(E22,",","")</f>
        <v>462437509259259</v>
      </c>
    </row>
    <row r="23" spans="2:7" ht="13.8" thickBot="1" x14ac:dyDescent="0.3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>SUBSTITUTE(E23,",","")</f>
        <v>46243751087963</v>
      </c>
    </row>
    <row r="24" spans="2:7" ht="13.8" thickBot="1" x14ac:dyDescent="0.3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>SUBSTITUTE(E24,",","")</f>
        <v>462437936574074</v>
      </c>
    </row>
    <row r="25" spans="2:7" ht="13.8" thickBot="1" x14ac:dyDescent="0.3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>SUBSTITUTE(E25,",","")</f>
        <v>462438280671296</v>
      </c>
    </row>
    <row r="26" spans="2:7" ht="13.8" thickBot="1" x14ac:dyDescent="0.3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>SUBSTITUTE(E26,",","")</f>
        <v>462438510763889</v>
      </c>
    </row>
    <row r="27" spans="2:7" ht="13.8" thickBot="1" x14ac:dyDescent="0.3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>SUBSTITUTE(E27,",","")</f>
        <v>462438530092593</v>
      </c>
    </row>
    <row r="28" spans="2:7" ht="13.8" thickBot="1" x14ac:dyDescent="0.3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>SUBSTITUTE(E28,",","")</f>
        <v>462438917939815</v>
      </c>
    </row>
    <row r="29" spans="2:7" ht="13.8" thickBot="1" x14ac:dyDescent="0.3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>SUBSTITUTE(E29,",","")</f>
        <v>462438920949074</v>
      </c>
    </row>
    <row r="30" spans="2:7" ht="13.8" thickBot="1" x14ac:dyDescent="0.3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>SUBSTITUTE(E30,",","")</f>
        <v>462439430787037</v>
      </c>
    </row>
    <row r="31" spans="2:7" ht="13.8" thickBot="1" x14ac:dyDescent="0.3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>SUBSTITUTE(E31,",","")</f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 x14ac:dyDescent="0.25">
      <c r="B2" s="1091" t="s">
        <v>3418</v>
      </c>
      <c r="C2" s="1093">
        <v>6200</v>
      </c>
      <c r="D2" s="1091"/>
      <c r="F2" s="1093"/>
    </row>
    <row r="3" spans="2:21" ht="15" customHeight="1" x14ac:dyDescent="0.25">
      <c r="B3" s="1091" t="s">
        <v>3930</v>
      </c>
      <c r="C3" s="1092">
        <v>0.2</v>
      </c>
      <c r="D3" s="1091"/>
      <c r="F3" s="1093"/>
    </row>
    <row r="4" spans="2:21" ht="15" customHeight="1" x14ac:dyDescent="0.25">
      <c r="B4" s="1091" t="s">
        <v>3467</v>
      </c>
      <c r="C4" s="1097">
        <f>C2*C3</f>
        <v>1240</v>
      </c>
      <c r="D4" s="1091"/>
      <c r="F4" s="1093"/>
    </row>
    <row r="6" spans="2:21" ht="30" customHeight="1" x14ac:dyDescent="0.25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 x14ac:dyDescent="0.25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 x14ac:dyDescent="0.25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 x14ac:dyDescent="0.25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 x14ac:dyDescent="0.25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 x14ac:dyDescent="0.25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 x14ac:dyDescent="0.25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 x14ac:dyDescent="0.25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 x14ac:dyDescent="0.25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 x14ac:dyDescent="0.25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 x14ac:dyDescent="0.25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 x14ac:dyDescent="0.25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 x14ac:dyDescent="0.25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 x14ac:dyDescent="0.25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 x14ac:dyDescent="0.25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 x14ac:dyDescent="0.25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 x14ac:dyDescent="0.25"/>
    <row r="23" spans="2:21" ht="15" customHeight="1" x14ac:dyDescent="0.25">
      <c r="C23" s="1156"/>
      <c r="U23" s="1093">
        <f>SUMIF(C7:C21,"x",U7:U21)</f>
        <v>2510.9999999999995</v>
      </c>
    </row>
    <row r="24" spans="2:21" ht="15" customHeight="1" x14ac:dyDescent="0.25">
      <c r="U24" s="1092">
        <f>U23/C2</f>
        <v>0.40499999999999992</v>
      </c>
    </row>
    <row r="25" spans="2:21" ht="15" customHeight="1" x14ac:dyDescent="0.25">
      <c r="B25" s="1108"/>
      <c r="C25" s="1108"/>
      <c r="E25" s="1122"/>
    </row>
    <row r="26" spans="2:21" ht="15" customHeight="1" x14ac:dyDescent="0.25">
      <c r="B26" s="1108"/>
      <c r="C26" s="1108"/>
      <c r="E26" s="1108"/>
    </row>
    <row r="27" spans="2:21" ht="15" customHeight="1" x14ac:dyDescent="0.25">
      <c r="B27" s="1108"/>
      <c r="C27" s="1108"/>
    </row>
    <row r="28" spans="2:21" ht="15" customHeight="1" x14ac:dyDescent="0.25">
      <c r="B28" s="1108"/>
      <c r="C28" s="1108"/>
    </row>
    <row r="29" spans="2:21" ht="15" customHeight="1" x14ac:dyDescent="0.25">
      <c r="B29" s="1108"/>
      <c r="C29" s="1108"/>
    </row>
    <row r="30" spans="2:21" ht="15" customHeight="1" x14ac:dyDescent="0.25">
      <c r="B30" s="1108"/>
      <c r="C30" s="1108"/>
    </row>
    <row r="31" spans="2:21" ht="15" customHeight="1" x14ac:dyDescent="0.25">
      <c r="B31" s="1108"/>
      <c r="C31" s="1108"/>
    </row>
    <row r="32" spans="2:21" ht="15" customHeight="1" x14ac:dyDescent="0.25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 x14ac:dyDescent="0.25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 x14ac:dyDescent="0.25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 x14ac:dyDescent="0.25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 x14ac:dyDescent="0.25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 x14ac:dyDescent="0.25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 x14ac:dyDescent="0.25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 x14ac:dyDescent="0.25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 x14ac:dyDescent="0.25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 x14ac:dyDescent="0.25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 x14ac:dyDescent="0.25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 x14ac:dyDescent="0.25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 x14ac:dyDescent="0.25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 x14ac:dyDescent="0.25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 x14ac:dyDescent="0.25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 x14ac:dyDescent="0.25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 x14ac:dyDescent="0.25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 x14ac:dyDescent="0.25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 x14ac:dyDescent="0.25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 x14ac:dyDescent="0.25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 x14ac:dyDescent="0.25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 x14ac:dyDescent="0.25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 x14ac:dyDescent="0.25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 x14ac:dyDescent="0.25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 x14ac:dyDescent="0.25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 x14ac:dyDescent="0.25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 x14ac:dyDescent="0.25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 x14ac:dyDescent="0.25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 x14ac:dyDescent="0.25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 x14ac:dyDescent="0.25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 x14ac:dyDescent="0.25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 x14ac:dyDescent="0.25">
      <c r="B2" s="1270" t="s">
        <v>266</v>
      </c>
      <c r="C2" s="1260" t="s">
        <v>386</v>
      </c>
      <c r="E2" s="1270" t="s">
        <v>266</v>
      </c>
      <c r="F2" s="1260" t="s">
        <v>386</v>
      </c>
      <c r="G2" s="1260" t="s">
        <v>4001</v>
      </c>
      <c r="H2" s="1260" t="s">
        <v>3998</v>
      </c>
      <c r="J2" s="1270" t="s">
        <v>266</v>
      </c>
      <c r="K2" s="1260" t="s">
        <v>386</v>
      </c>
      <c r="L2" s="1260" t="s">
        <v>3998</v>
      </c>
      <c r="N2" s="1270" t="s">
        <v>266</v>
      </c>
      <c r="O2" s="1260" t="s">
        <v>386</v>
      </c>
      <c r="P2" s="1260" t="s">
        <v>3998</v>
      </c>
      <c r="R2" s="1270" t="s">
        <v>266</v>
      </c>
      <c r="S2" s="1260" t="s">
        <v>386</v>
      </c>
      <c r="T2" s="1260" t="s">
        <v>3998</v>
      </c>
    </row>
    <row r="3" spans="2:20" ht="15" customHeight="1" x14ac:dyDescent="0.25">
      <c r="B3" s="1271" t="s">
        <v>3233</v>
      </c>
      <c r="C3" s="1259">
        <v>430.91</v>
      </c>
      <c r="E3" s="1271" t="s">
        <v>3233</v>
      </c>
      <c r="F3" s="1259">
        <v>343.95</v>
      </c>
      <c r="G3" s="1259">
        <v>4.1289795918367354</v>
      </c>
      <c r="H3" s="1261">
        <v>49</v>
      </c>
      <c r="I3" s="1126"/>
      <c r="J3" s="1271" t="s">
        <v>4000</v>
      </c>
      <c r="K3" s="1259">
        <v>167.39000000000004</v>
      </c>
      <c r="L3" s="1261">
        <v>38</v>
      </c>
      <c r="M3" s="1126"/>
      <c r="N3" s="1271" t="s">
        <v>3229</v>
      </c>
      <c r="O3" s="1259">
        <v>-0.25000000000001066</v>
      </c>
      <c r="P3" s="1261">
        <v>38</v>
      </c>
      <c r="R3" s="1271" t="s">
        <v>3232</v>
      </c>
      <c r="S3" s="1259">
        <v>254.81000000000012</v>
      </c>
      <c r="T3" s="1261">
        <v>35</v>
      </c>
    </row>
    <row r="4" spans="2:20" ht="15" customHeight="1" x14ac:dyDescent="0.25">
      <c r="B4" s="1272" t="s">
        <v>3979</v>
      </c>
      <c r="C4" s="1259">
        <v>114.71</v>
      </c>
      <c r="E4" s="1271" t="s">
        <v>3328</v>
      </c>
      <c r="F4" s="1259">
        <v>-144.39999999999998</v>
      </c>
      <c r="G4" s="1259">
        <v>6.1157894736842104</v>
      </c>
      <c r="H4" s="1261">
        <v>19</v>
      </c>
      <c r="I4" s="1126"/>
      <c r="J4" s="1271" t="s">
        <v>3999</v>
      </c>
      <c r="K4" s="1259">
        <v>119.11999999999996</v>
      </c>
      <c r="L4" s="1261">
        <v>27</v>
      </c>
      <c r="M4" s="1126"/>
      <c r="N4" s="1271" t="s">
        <v>3230</v>
      </c>
      <c r="O4" s="1259">
        <v>286.7600000000001</v>
      </c>
      <c r="P4" s="1261">
        <v>27</v>
      </c>
      <c r="R4" s="1271" t="s">
        <v>3240</v>
      </c>
      <c r="S4" s="1259">
        <v>31.699999999999964</v>
      </c>
      <c r="T4" s="1261">
        <v>30</v>
      </c>
    </row>
    <row r="5" spans="2:20" ht="15" customHeight="1" x14ac:dyDescent="0.25">
      <c r="B5" s="1272" t="s">
        <v>3980</v>
      </c>
      <c r="C5" s="1259">
        <v>-86.91</v>
      </c>
      <c r="E5" s="1271" t="s">
        <v>267</v>
      </c>
      <c r="F5" s="1259">
        <v>199.55</v>
      </c>
      <c r="G5" s="1259">
        <v>4.6841176470588231</v>
      </c>
      <c r="H5" s="1261">
        <v>68</v>
      </c>
      <c r="I5" s="1126"/>
      <c r="J5" s="1271" t="s">
        <v>267</v>
      </c>
      <c r="K5" s="1259">
        <v>286.51000000000005</v>
      </c>
      <c r="L5" s="1261">
        <v>65</v>
      </c>
      <c r="M5" s="1126"/>
      <c r="N5" s="1271" t="s">
        <v>267</v>
      </c>
      <c r="O5" s="1259">
        <v>286.5100000000001</v>
      </c>
      <c r="P5" s="1261">
        <v>65</v>
      </c>
      <c r="R5" s="1271" t="s">
        <v>267</v>
      </c>
      <c r="S5" s="1259">
        <v>286.51000000000028</v>
      </c>
      <c r="T5" s="1261">
        <v>65</v>
      </c>
    </row>
    <row r="6" spans="2:20" ht="15" customHeight="1" x14ac:dyDescent="0.25">
      <c r="B6" s="1272" t="s">
        <v>3981</v>
      </c>
      <c r="C6" s="1259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 x14ac:dyDescent="0.25">
      <c r="B7" s="1272" t="s">
        <v>3982</v>
      </c>
      <c r="C7" s="1259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 x14ac:dyDescent="0.25">
      <c r="B8" s="1272" t="s">
        <v>3983</v>
      </c>
      <c r="C8" s="1259">
        <v>-148.69</v>
      </c>
      <c r="E8" s="1270" t="s">
        <v>12</v>
      </c>
      <c r="F8" s="1260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 x14ac:dyDescent="0.25">
      <c r="B9" s="1272" t="s">
        <v>3984</v>
      </c>
      <c r="C9" s="1259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 x14ac:dyDescent="0.25">
      <c r="B10" s="1272" t="s">
        <v>3985</v>
      </c>
      <c r="C10" s="1259">
        <v>76.830000000000013</v>
      </c>
      <c r="E10" s="1270" t="s">
        <v>266</v>
      </c>
      <c r="F10" s="1260" t="s">
        <v>386</v>
      </c>
      <c r="G10" s="1260" t="s">
        <v>4001</v>
      </c>
      <c r="H10" s="1260" t="s">
        <v>3998</v>
      </c>
    </row>
    <row r="11" spans="2:20" ht="15" customHeight="1" x14ac:dyDescent="0.25">
      <c r="B11" s="1272" t="s">
        <v>3986</v>
      </c>
      <c r="C11" s="1259">
        <v>50.230000000000004</v>
      </c>
      <c r="E11" s="1271" t="s">
        <v>75</v>
      </c>
      <c r="F11" s="1259">
        <v>-484.33000000000004</v>
      </c>
      <c r="G11" s="1259">
        <v>3.6079999999999997</v>
      </c>
      <c r="H11" s="1261">
        <v>5</v>
      </c>
    </row>
    <row r="12" spans="2:20" ht="15" customHeight="1" x14ac:dyDescent="0.25">
      <c r="B12" s="1272" t="s">
        <v>3987</v>
      </c>
      <c r="C12" s="1259">
        <v>26.75</v>
      </c>
      <c r="E12" s="1271" t="s">
        <v>3388</v>
      </c>
      <c r="F12" s="1259">
        <v>68.160000000000011</v>
      </c>
      <c r="G12" s="1259">
        <v>3.625</v>
      </c>
      <c r="H12" s="1261">
        <v>4</v>
      </c>
    </row>
    <row r="13" spans="2:20" ht="15" customHeight="1" x14ac:dyDescent="0.25">
      <c r="B13" s="1272" t="s">
        <v>3988</v>
      </c>
      <c r="C13" s="1259">
        <v>78.309999999999988</v>
      </c>
      <c r="E13" s="1271" t="s">
        <v>3254</v>
      </c>
      <c r="F13" s="1259">
        <v>-51.780000000000008</v>
      </c>
      <c r="G13" s="1259">
        <v>3.8920000000000003</v>
      </c>
      <c r="H13" s="1261">
        <v>5</v>
      </c>
    </row>
    <row r="14" spans="2:20" ht="15" customHeight="1" x14ac:dyDescent="0.25">
      <c r="B14" s="1272" t="s">
        <v>3989</v>
      </c>
      <c r="C14" s="1259">
        <v>27.9</v>
      </c>
      <c r="E14" s="1271" t="s">
        <v>3635</v>
      </c>
      <c r="F14" s="1259">
        <v>-56.7</v>
      </c>
      <c r="G14" s="1259">
        <v>3.9249999999999998</v>
      </c>
      <c r="H14" s="1261">
        <v>2</v>
      </c>
    </row>
    <row r="15" spans="2:20" ht="15" customHeight="1" x14ac:dyDescent="0.25">
      <c r="B15" s="1272" t="s">
        <v>3990</v>
      </c>
      <c r="C15" s="1259">
        <v>44.44</v>
      </c>
      <c r="E15" s="1271" t="s">
        <v>3629</v>
      </c>
      <c r="F15" s="1259">
        <v>595.61999999999989</v>
      </c>
      <c r="G15" s="1259">
        <v>4.2961111111111112</v>
      </c>
      <c r="H15" s="1261">
        <v>18</v>
      </c>
    </row>
    <row r="16" spans="2:20" ht="15" customHeight="1" x14ac:dyDescent="0.25">
      <c r="B16" s="1272" t="s">
        <v>3992</v>
      </c>
      <c r="C16" s="1259">
        <v>10.86</v>
      </c>
      <c r="E16" s="1271" t="s">
        <v>3682</v>
      </c>
      <c r="F16" s="1259">
        <v>19.579999999999998</v>
      </c>
      <c r="G16" s="1259">
        <v>4.4666666666666668</v>
      </c>
      <c r="H16" s="1261">
        <v>3</v>
      </c>
    </row>
    <row r="17" spans="2:8" ht="15" customHeight="1" x14ac:dyDescent="0.25">
      <c r="B17" s="1272" t="s">
        <v>3993</v>
      </c>
      <c r="C17" s="1259">
        <v>29.54</v>
      </c>
      <c r="E17" s="1271" t="s">
        <v>3628</v>
      </c>
      <c r="F17" s="1259">
        <v>44.739999999999995</v>
      </c>
      <c r="G17" s="1259">
        <v>4.3449999999999998</v>
      </c>
      <c r="H17" s="1261">
        <v>2</v>
      </c>
    </row>
    <row r="18" spans="2:8" ht="15" customHeight="1" x14ac:dyDescent="0.25">
      <c r="B18" s="1271" t="s">
        <v>3328</v>
      </c>
      <c r="C18" s="1259">
        <v>-144.39999999999998</v>
      </c>
      <c r="E18" s="1271" t="s">
        <v>3630</v>
      </c>
      <c r="F18" s="1259">
        <v>295.62</v>
      </c>
      <c r="G18" s="1259">
        <v>4.2642857142857142</v>
      </c>
      <c r="H18" s="1261">
        <v>7</v>
      </c>
    </row>
    <row r="19" spans="2:8" ht="15" customHeight="1" x14ac:dyDescent="0.25">
      <c r="B19" s="1272" t="s">
        <v>3988</v>
      </c>
      <c r="C19" s="1259">
        <v>12.41</v>
      </c>
      <c r="E19" s="1271" t="s">
        <v>267</v>
      </c>
      <c r="F19" s="1259">
        <v>430.91000000000014</v>
      </c>
      <c r="G19" s="1259">
        <v>4.1113043478260867</v>
      </c>
      <c r="H19" s="1261">
        <v>46</v>
      </c>
    </row>
    <row r="20" spans="2:8" ht="15" customHeight="1" x14ac:dyDescent="0.25">
      <c r="B20" s="1272" t="s">
        <v>3990</v>
      </c>
      <c r="C20" s="1259">
        <v>-142.26999999999998</v>
      </c>
      <c r="E20" s="1122"/>
      <c r="F20" s="1122"/>
      <c r="G20" s="1122"/>
      <c r="H20" s="1122"/>
    </row>
    <row r="21" spans="2:8" ht="15" customHeight="1" x14ac:dyDescent="0.25">
      <c r="B21" s="1272" t="s">
        <v>3991</v>
      </c>
      <c r="C21" s="1259">
        <v>50.61</v>
      </c>
      <c r="E21" s="1122"/>
      <c r="F21" s="1122"/>
      <c r="G21" s="1122"/>
      <c r="H21" s="1122"/>
    </row>
    <row r="22" spans="2:8" ht="15" customHeight="1" x14ac:dyDescent="0.25">
      <c r="B22" s="1272" t="s">
        <v>3992</v>
      </c>
      <c r="C22" s="1259">
        <v>-14.3</v>
      </c>
      <c r="E22" s="1122"/>
      <c r="F22" s="1122"/>
      <c r="G22" s="1122"/>
      <c r="H22" s="1122"/>
    </row>
    <row r="23" spans="2:8" ht="15" customHeight="1" x14ac:dyDescent="0.25">
      <c r="B23" s="1272" t="s">
        <v>3993</v>
      </c>
      <c r="C23" s="1259">
        <v>-8.36</v>
      </c>
      <c r="E23" s="1122"/>
      <c r="F23" s="1122"/>
      <c r="G23" s="1122"/>
      <c r="H23" s="1122"/>
    </row>
    <row r="24" spans="2:8" ht="15" customHeight="1" x14ac:dyDescent="0.25">
      <c r="B24" s="1272" t="s">
        <v>3994</v>
      </c>
      <c r="C24" s="1259">
        <v>-0.91000000000000014</v>
      </c>
      <c r="E24" s="1122"/>
      <c r="F24" s="1122"/>
      <c r="G24" s="1122"/>
      <c r="H24" s="1122"/>
    </row>
    <row r="25" spans="2:8" ht="15" customHeight="1" x14ac:dyDescent="0.25">
      <c r="B25" s="1272" t="s">
        <v>3995</v>
      </c>
      <c r="C25" s="1259">
        <v>-100.96</v>
      </c>
      <c r="E25" s="1122"/>
      <c r="F25" s="1122"/>
      <c r="G25" s="1122"/>
      <c r="H25" s="1122"/>
    </row>
    <row r="26" spans="2:8" ht="15" customHeight="1" x14ac:dyDescent="0.25">
      <c r="B26" s="1272" t="s">
        <v>3996</v>
      </c>
      <c r="C26" s="1259">
        <v>27.269999999999996</v>
      </c>
      <c r="E26" s="1122"/>
      <c r="F26" s="1122"/>
      <c r="G26" s="1122"/>
    </row>
    <row r="27" spans="2:8" ht="15" customHeight="1" x14ac:dyDescent="0.25">
      <c r="B27" s="1272" t="s">
        <v>3997</v>
      </c>
      <c r="C27" s="1259">
        <v>32.11</v>
      </c>
      <c r="E27" s="1122"/>
      <c r="F27" s="1122"/>
      <c r="G27" s="1122"/>
    </row>
    <row r="28" spans="2:8" ht="15" customHeight="1" x14ac:dyDescent="0.25">
      <c r="B28" s="1271" t="s">
        <v>267</v>
      </c>
      <c r="C28" s="1259">
        <v>286.51000000000005</v>
      </c>
      <c r="E28" s="1122"/>
      <c r="F28" s="1122"/>
      <c r="G28" s="1122"/>
    </row>
    <row r="29" spans="2:8" ht="15" customHeight="1" x14ac:dyDescent="0.25">
      <c r="B29" s="1122"/>
      <c r="C29" s="1122"/>
    </row>
    <row r="30" spans="2:8" ht="15" customHeight="1" x14ac:dyDescent="0.25">
      <c r="B30" s="1122"/>
      <c r="C30" s="1122"/>
    </row>
    <row r="31" spans="2:8" ht="15" customHeight="1" x14ac:dyDescent="0.25">
      <c r="B31" s="1122"/>
      <c r="C31" s="1122"/>
    </row>
    <row r="32" spans="2:8" ht="15" customHeight="1" x14ac:dyDescent="0.25">
      <c r="B32" s="1122"/>
      <c r="C32" s="1122"/>
    </row>
    <row r="33" spans="2:3" ht="15" customHeight="1" x14ac:dyDescent="0.25">
      <c r="B33" s="1122"/>
      <c r="C33" s="1122"/>
    </row>
    <row r="34" spans="2:3" ht="15" customHeight="1" x14ac:dyDescent="0.25">
      <c r="B34" s="1122"/>
      <c r="C34" s="1122"/>
    </row>
    <row r="35" spans="2:3" ht="15" customHeight="1" x14ac:dyDescent="0.25">
      <c r="B35" s="1122"/>
      <c r="C35" s="1122"/>
    </row>
    <row r="36" spans="2:3" ht="15" customHeight="1" x14ac:dyDescent="0.25">
      <c r="B36" s="1122"/>
      <c r="C36" s="1122"/>
    </row>
    <row r="37" spans="2:3" ht="15" customHeight="1" x14ac:dyDescent="0.25">
      <c r="B37" s="1122"/>
      <c r="C37" s="1122"/>
    </row>
    <row r="38" spans="2:3" ht="15" customHeight="1" x14ac:dyDescent="0.25">
      <c r="B38" s="1122"/>
      <c r="C38" s="1122"/>
    </row>
    <row r="39" spans="2:3" ht="15" customHeight="1" x14ac:dyDescent="0.25">
      <c r="B39" s="1122"/>
      <c r="C39" s="1122"/>
    </row>
    <row r="40" spans="2:3" ht="15" customHeight="1" x14ac:dyDescent="0.25">
      <c r="B40" s="1122"/>
      <c r="C40" s="1122"/>
    </row>
    <row r="41" spans="2:3" ht="15" customHeight="1" x14ac:dyDescent="0.25">
      <c r="B41" s="1122"/>
      <c r="C41" s="1122"/>
    </row>
    <row r="42" spans="2:3" ht="15" customHeight="1" x14ac:dyDescent="0.25">
      <c r="B42" s="1122"/>
      <c r="C42" s="1122"/>
    </row>
    <row r="43" spans="2:3" ht="15" customHeight="1" x14ac:dyDescent="0.25">
      <c r="B43" s="1122"/>
      <c r="C43" s="1122"/>
    </row>
    <row r="44" spans="2:3" ht="15" customHeight="1" x14ac:dyDescent="0.25">
      <c r="B44" s="1122"/>
      <c r="C44" s="1122"/>
    </row>
    <row r="45" spans="2:3" ht="15" customHeight="1" x14ac:dyDescent="0.25">
      <c r="B45" s="1122"/>
      <c r="C45" s="1122"/>
    </row>
    <row r="46" spans="2:3" ht="15" customHeight="1" x14ac:dyDescent="0.25">
      <c r="B46" s="1122"/>
      <c r="C46" s="1122"/>
    </row>
    <row r="47" spans="2:3" ht="15" customHeight="1" x14ac:dyDescent="0.25">
      <c r="B47" s="1122"/>
      <c r="C47" s="1122"/>
    </row>
    <row r="56" spans="5:6" ht="15" customHeight="1" x14ac:dyDescent="0.25">
      <c r="E56" s="1122"/>
      <c r="F56" s="1122"/>
    </row>
    <row r="57" spans="5:6" ht="15" customHeight="1" x14ac:dyDescent="0.25">
      <c r="E57" s="1122"/>
      <c r="F57" s="1122"/>
    </row>
    <row r="58" spans="5:6" ht="15" customHeight="1" x14ac:dyDescent="0.25">
      <c r="E58" s="1122"/>
      <c r="F58" s="1122"/>
    </row>
    <row r="59" spans="5:6" ht="15" customHeight="1" x14ac:dyDescent="0.25">
      <c r="E59" s="1122"/>
      <c r="F59" s="1122"/>
    </row>
    <row r="60" spans="5:6" ht="15" customHeight="1" x14ac:dyDescent="0.25">
      <c r="E60" s="1122"/>
      <c r="F60" s="1122"/>
    </row>
    <row r="61" spans="5:6" ht="15" customHeight="1" x14ac:dyDescent="0.25">
      <c r="E61" s="1122"/>
      <c r="F61" s="1122"/>
    </row>
    <row r="62" spans="5:6" ht="15" customHeight="1" x14ac:dyDescent="0.25">
      <c r="E62" s="1122"/>
      <c r="F62" s="1122"/>
    </row>
    <row r="63" spans="5:6" ht="15" customHeight="1" x14ac:dyDescent="0.25">
      <c r="E63" s="1122"/>
      <c r="F63" s="1122"/>
    </row>
    <row r="64" spans="5:6" ht="15" customHeight="1" x14ac:dyDescent="0.25">
      <c r="E64" s="1122"/>
      <c r="F64" s="1122"/>
    </row>
    <row r="65" spans="5:6" ht="15" customHeight="1" x14ac:dyDescent="0.25">
      <c r="E65" s="1122"/>
      <c r="F65" s="1122"/>
    </row>
    <row r="66" spans="5:6" ht="15" customHeight="1" x14ac:dyDescent="0.25">
      <c r="E66" s="1122"/>
      <c r="F66" s="1122"/>
    </row>
    <row r="67" spans="5:6" ht="15" customHeight="1" x14ac:dyDescent="0.25">
      <c r="E67" s="1122"/>
      <c r="F67" s="1122"/>
    </row>
    <row r="68" spans="5:6" ht="15" customHeight="1" x14ac:dyDescent="0.25">
      <c r="E68" s="1122"/>
      <c r="F68" s="1122"/>
    </row>
    <row r="69" spans="5:6" ht="15" customHeight="1" x14ac:dyDescent="0.25">
      <c r="E69" s="1122"/>
      <c r="F69" s="1122"/>
    </row>
    <row r="70" spans="5:6" ht="15" customHeight="1" x14ac:dyDescent="0.25">
      <c r="E70" s="1122"/>
      <c r="F70" s="1122"/>
    </row>
    <row r="71" spans="5:6" ht="15" customHeight="1" x14ac:dyDescent="0.25">
      <c r="E71" s="1122"/>
      <c r="F71" s="1122"/>
    </row>
    <row r="72" spans="5:6" ht="15" customHeight="1" x14ac:dyDescent="0.25">
      <c r="E72" s="1122"/>
      <c r="F72" s="1122"/>
    </row>
    <row r="73" spans="5:6" ht="15" customHeight="1" x14ac:dyDescent="0.25">
      <c r="E73" s="1122"/>
      <c r="F73" s="1122"/>
    </row>
    <row r="74" spans="5:6" ht="15" customHeight="1" x14ac:dyDescent="0.25">
      <c r="E74" s="1122"/>
      <c r="F74" s="1122"/>
    </row>
    <row r="75" spans="5:6" ht="15" customHeight="1" x14ac:dyDescent="0.25">
      <c r="E75" s="1122"/>
      <c r="F75" s="1122"/>
    </row>
    <row r="76" spans="5:6" ht="15" customHeight="1" x14ac:dyDescent="0.25">
      <c r="E76" s="1122"/>
      <c r="F76" s="1122"/>
    </row>
    <row r="77" spans="5:6" ht="15" customHeight="1" x14ac:dyDescent="0.25">
      <c r="E77" s="1122"/>
      <c r="F77" s="1122"/>
    </row>
    <row r="78" spans="5:6" ht="15" customHeight="1" x14ac:dyDescent="0.25">
      <c r="E78" s="1122"/>
      <c r="F78" s="1122"/>
    </row>
    <row r="79" spans="5:6" ht="15" customHeight="1" x14ac:dyDescent="0.25">
      <c r="E79" s="1122"/>
      <c r="F79" s="1122"/>
    </row>
    <row r="80" spans="5:6" ht="15" customHeight="1" x14ac:dyDescent="0.25">
      <c r="E80" s="1122"/>
      <c r="F80" s="1122"/>
    </row>
    <row r="81" spans="5:6" ht="15" customHeight="1" x14ac:dyDescent="0.25">
      <c r="E81" s="1122"/>
      <c r="F81" s="1122"/>
    </row>
    <row r="82" spans="5:6" ht="15" customHeight="1" x14ac:dyDescent="0.25">
      <c r="E82" s="1122"/>
      <c r="F82" s="1122"/>
    </row>
    <row r="83" spans="5:6" ht="15" customHeight="1" x14ac:dyDescent="0.25">
      <c r="E83" s="1122"/>
      <c r="F83" s="1122"/>
    </row>
    <row r="84" spans="5:6" ht="15" customHeight="1" x14ac:dyDescent="0.25">
      <c r="E84" s="1122"/>
      <c r="F84" s="1122"/>
    </row>
    <row r="85" spans="5:6" ht="15" customHeight="1" x14ac:dyDescent="0.25">
      <c r="E85" s="1122"/>
      <c r="F85" s="1122"/>
    </row>
    <row r="86" spans="5:6" ht="15" customHeight="1" x14ac:dyDescent="0.25">
      <c r="E86" s="1122"/>
      <c r="F86" s="1122"/>
    </row>
    <row r="87" spans="5:6" ht="15" customHeight="1" x14ac:dyDescent="0.25">
      <c r="E87" s="1122"/>
      <c r="F87" s="1122"/>
    </row>
    <row r="88" spans="5:6" ht="15" customHeight="1" x14ac:dyDescent="0.25">
      <c r="E88" s="1122"/>
      <c r="F88" s="1122"/>
    </row>
    <row r="89" spans="5:6" ht="15" customHeight="1" x14ac:dyDescent="0.25">
      <c r="E89" s="1122"/>
      <c r="F89" s="1122"/>
    </row>
    <row r="90" spans="5:6" ht="15" customHeight="1" x14ac:dyDescent="0.25">
      <c r="E90" s="1122"/>
      <c r="F90" s="1122"/>
    </row>
    <row r="91" spans="5:6" ht="15" customHeight="1" x14ac:dyDescent="0.25">
      <c r="E91" s="1122"/>
      <c r="F91" s="1122"/>
    </row>
    <row r="92" spans="5:6" ht="15" customHeight="1" x14ac:dyDescent="0.25">
      <c r="E92" s="1122"/>
      <c r="F92" s="1122"/>
    </row>
    <row r="93" spans="5:6" ht="15" customHeight="1" x14ac:dyDescent="0.25">
      <c r="E93" s="1122"/>
      <c r="F93" s="1122"/>
    </row>
    <row r="94" spans="5:6" ht="15" customHeight="1" x14ac:dyDescent="0.25">
      <c r="E94" s="1122"/>
      <c r="F94" s="1122"/>
    </row>
    <row r="95" spans="5:6" ht="15" customHeight="1" x14ac:dyDescent="0.25">
      <c r="E95" s="1122"/>
      <c r="F95" s="1122"/>
    </row>
    <row r="96" spans="5:6" ht="15" customHeight="1" x14ac:dyDescent="0.25">
      <c r="E96" s="1122"/>
      <c r="F96" s="1122"/>
    </row>
    <row r="97" spans="5:6" ht="15" customHeight="1" x14ac:dyDescent="0.25">
      <c r="E97" s="1122"/>
      <c r="F97" s="1122"/>
    </row>
    <row r="98" spans="5:6" ht="15" customHeight="1" x14ac:dyDescent="0.25">
      <c r="E98" s="1122"/>
      <c r="F98" s="1122"/>
    </row>
    <row r="99" spans="5:6" ht="15" customHeight="1" x14ac:dyDescent="0.25">
      <c r="E99" s="1122"/>
      <c r="F99" s="1122"/>
    </row>
    <row r="100" spans="5:6" ht="15" customHeight="1" x14ac:dyDescent="0.25">
      <c r="E100" s="1122"/>
      <c r="F100" s="1122"/>
    </row>
    <row r="101" spans="5:6" ht="15" customHeight="1" x14ac:dyDescent="0.25">
      <c r="E101" s="1122"/>
      <c r="F101" s="1122"/>
    </row>
    <row r="102" spans="5:6" ht="15" customHeight="1" x14ac:dyDescent="0.25">
      <c r="E102" s="1122"/>
      <c r="F102" s="1122"/>
    </row>
    <row r="103" spans="5:6" ht="15" customHeight="1" x14ac:dyDescent="0.25">
      <c r="E103" s="1122"/>
      <c r="F103" s="1122"/>
    </row>
    <row r="104" spans="5:6" ht="15" customHeight="1" x14ac:dyDescent="0.25">
      <c r="E104" s="1122"/>
      <c r="F104" s="1122"/>
    </row>
    <row r="105" spans="5:6" ht="15" customHeight="1" x14ac:dyDescent="0.25">
      <c r="E105" s="1122"/>
      <c r="F105" s="1122"/>
    </row>
    <row r="106" spans="5:6" ht="15" customHeight="1" x14ac:dyDescent="0.25">
      <c r="E106" s="1122"/>
      <c r="F106" s="1122"/>
    </row>
    <row r="107" spans="5:6" ht="15" customHeight="1" x14ac:dyDescent="0.25">
      <c r="E107" s="1122"/>
      <c r="F107" s="1122"/>
    </row>
    <row r="108" spans="5:6" ht="15" customHeight="1" x14ac:dyDescent="0.25">
      <c r="E108" s="1122"/>
      <c r="F108" s="1122"/>
    </row>
    <row r="109" spans="5:6" ht="15" customHeight="1" x14ac:dyDescent="0.25">
      <c r="E109" s="1122"/>
      <c r="F109" s="1122"/>
    </row>
    <row r="110" spans="5:6" ht="15" customHeight="1" x14ac:dyDescent="0.25">
      <c r="E110" s="1122"/>
      <c r="F110" s="1122"/>
    </row>
    <row r="111" spans="5:6" ht="15" customHeight="1" x14ac:dyDescent="0.25">
      <c r="E111" s="1122"/>
      <c r="F111" s="1122"/>
    </row>
    <row r="112" spans="5:6" ht="15" customHeight="1" x14ac:dyDescent="0.25">
      <c r="E112" s="1122"/>
      <c r="F112" s="1122"/>
    </row>
    <row r="113" spans="5:6" ht="15" customHeight="1" x14ac:dyDescent="0.25">
      <c r="E113" s="1122"/>
      <c r="F113" s="1122"/>
    </row>
    <row r="114" spans="5:6" ht="15" customHeight="1" x14ac:dyDescent="0.25">
      <c r="E114" s="1122"/>
      <c r="F114" s="1122"/>
    </row>
    <row r="115" spans="5:6" ht="15" customHeight="1" x14ac:dyDescent="0.25">
      <c r="E115" s="1122"/>
      <c r="F115" s="1122"/>
    </row>
    <row r="116" spans="5:6" ht="15" customHeight="1" x14ac:dyDescent="0.25">
      <c r="E116" s="1122"/>
      <c r="F116" s="1122"/>
    </row>
    <row r="117" spans="5:6" ht="15" customHeight="1" x14ac:dyDescent="0.25">
      <c r="E117" s="1122"/>
      <c r="F117" s="1122"/>
    </row>
    <row r="118" spans="5:6" ht="15" customHeight="1" x14ac:dyDescent="0.25">
      <c r="E118" s="1122"/>
      <c r="F118" s="1122"/>
    </row>
    <row r="119" spans="5:6" ht="15" customHeight="1" x14ac:dyDescent="0.25">
      <c r="E119" s="1122"/>
      <c r="F119" s="1122"/>
    </row>
    <row r="120" spans="5:6" ht="15" customHeight="1" x14ac:dyDescent="0.25">
      <c r="E120" s="1122"/>
      <c r="F120" s="1122"/>
    </row>
    <row r="121" spans="5:6" ht="15" customHeight="1" x14ac:dyDescent="0.25">
      <c r="E121" s="1122"/>
      <c r="F121" s="1122"/>
    </row>
    <row r="122" spans="5:6" ht="15" customHeight="1" x14ac:dyDescent="0.25">
      <c r="E122" s="1122"/>
      <c r="F122" s="1122"/>
    </row>
    <row r="123" spans="5:6" ht="15" customHeight="1" x14ac:dyDescent="0.25">
      <c r="E123" s="1122"/>
      <c r="F123" s="1122"/>
    </row>
    <row r="124" spans="5:6" ht="15" customHeight="1" x14ac:dyDescent="0.25">
      <c r="E124" s="1122"/>
      <c r="F124" s="1122"/>
    </row>
    <row r="125" spans="5:6" ht="15" customHeight="1" x14ac:dyDescent="0.25">
      <c r="E125" s="1122"/>
      <c r="F125" s="1122"/>
    </row>
    <row r="126" spans="5:6" ht="15" customHeight="1" x14ac:dyDescent="0.25">
      <c r="E126" s="1122"/>
      <c r="F126" s="1122"/>
    </row>
    <row r="127" spans="5:6" ht="15" customHeight="1" x14ac:dyDescent="0.25">
      <c r="E127" s="1122"/>
      <c r="F127" s="1122"/>
    </row>
    <row r="128" spans="5:6" ht="15" customHeight="1" x14ac:dyDescent="0.25">
      <c r="E128" s="1122"/>
      <c r="F128" s="1122"/>
    </row>
    <row r="129" spans="5:6" ht="15" customHeight="1" x14ac:dyDescent="0.25">
      <c r="E129" s="1122"/>
      <c r="F129" s="1122"/>
    </row>
    <row r="130" spans="5:6" ht="15" customHeight="1" x14ac:dyDescent="0.25">
      <c r="E130" s="1122"/>
      <c r="F130" s="1122"/>
    </row>
    <row r="131" spans="5:6" ht="15" customHeight="1" x14ac:dyDescent="0.25">
      <c r="E131" s="1122"/>
      <c r="F131" s="1122"/>
    </row>
    <row r="132" spans="5:6" ht="15" customHeight="1" x14ac:dyDescent="0.25">
      <c r="E132" s="1122"/>
      <c r="F132" s="1122"/>
    </row>
    <row r="133" spans="5:6" ht="15" customHeight="1" x14ac:dyDescent="0.25">
      <c r="E133" s="1122"/>
      <c r="F133" s="1122"/>
    </row>
    <row r="134" spans="5:6" ht="15" customHeight="1" x14ac:dyDescent="0.25">
      <c r="E134" s="1122"/>
      <c r="F134" s="1122"/>
    </row>
    <row r="135" spans="5:6" ht="15" customHeight="1" x14ac:dyDescent="0.25">
      <c r="E135" s="1122"/>
      <c r="F135" s="1122"/>
    </row>
    <row r="136" spans="5:6" ht="15" customHeight="1" x14ac:dyDescent="0.25">
      <c r="E136" s="1122"/>
      <c r="F136" s="1122"/>
    </row>
    <row r="137" spans="5:6" ht="15" customHeight="1" x14ac:dyDescent="0.25">
      <c r="E137" s="1122"/>
      <c r="F137" s="1122"/>
    </row>
    <row r="138" spans="5:6" ht="15" customHeight="1" x14ac:dyDescent="0.25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 x14ac:dyDescent="0.25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 x14ac:dyDescent="0.25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 x14ac:dyDescent="0.25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 x14ac:dyDescent="0.25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 x14ac:dyDescent="0.25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 x14ac:dyDescent="0.25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 x14ac:dyDescent="0.25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 x14ac:dyDescent="0.25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 x14ac:dyDescent="0.25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 x14ac:dyDescent="0.25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 x14ac:dyDescent="0.25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 x14ac:dyDescent="0.25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 x14ac:dyDescent="0.25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 x14ac:dyDescent="0.25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 x14ac:dyDescent="0.25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 x14ac:dyDescent="0.25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 x14ac:dyDescent="0.25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 x14ac:dyDescent="0.25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 x14ac:dyDescent="0.25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 x14ac:dyDescent="0.25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 x14ac:dyDescent="0.25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 x14ac:dyDescent="0.25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 x14ac:dyDescent="0.25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 x14ac:dyDescent="0.25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 x14ac:dyDescent="0.25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 x14ac:dyDescent="0.25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 x14ac:dyDescent="0.25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 x14ac:dyDescent="0.25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 x14ac:dyDescent="0.25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 x14ac:dyDescent="0.25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 x14ac:dyDescent="0.25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 x14ac:dyDescent="0.25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 x14ac:dyDescent="0.25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 x14ac:dyDescent="0.25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 x14ac:dyDescent="0.25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 x14ac:dyDescent="0.25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 x14ac:dyDescent="0.25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 x14ac:dyDescent="0.25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 x14ac:dyDescent="0.25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 x14ac:dyDescent="0.25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 x14ac:dyDescent="0.25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 x14ac:dyDescent="0.25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 x14ac:dyDescent="0.25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 x14ac:dyDescent="0.25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 x14ac:dyDescent="0.25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 x14ac:dyDescent="0.25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 x14ac:dyDescent="0.25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 x14ac:dyDescent="0.25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 x14ac:dyDescent="0.25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 x14ac:dyDescent="0.25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 x14ac:dyDescent="0.25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 x14ac:dyDescent="0.25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 x14ac:dyDescent="0.25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 x14ac:dyDescent="0.25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 x14ac:dyDescent="0.25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 x14ac:dyDescent="0.25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 x14ac:dyDescent="0.25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 x14ac:dyDescent="0.25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 x14ac:dyDescent="0.25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 x14ac:dyDescent="0.25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 x14ac:dyDescent="0.25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 x14ac:dyDescent="0.25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 x14ac:dyDescent="0.25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 x14ac:dyDescent="0.25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 x14ac:dyDescent="0.25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 x14ac:dyDescent="0.25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 x14ac:dyDescent="0.25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 x14ac:dyDescent="0.25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 x14ac:dyDescent="0.25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 x14ac:dyDescent="0.25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 x14ac:dyDescent="0.25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 x14ac:dyDescent="0.25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 x14ac:dyDescent="0.25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 x14ac:dyDescent="0.25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 x14ac:dyDescent="0.25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 x14ac:dyDescent="0.25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 x14ac:dyDescent="0.25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 x14ac:dyDescent="0.25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 x14ac:dyDescent="0.2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 x14ac:dyDescent="0.2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 x14ac:dyDescent="0.25">
      <c r="B4" s="703" t="s">
        <v>3467</v>
      </c>
      <c r="C4" s="681">
        <f>C3*C2</f>
        <v>1000</v>
      </c>
      <c r="E4" s="694"/>
      <c r="F4" s="701"/>
    </row>
    <row r="5" spans="2:15" ht="13.8" thickBot="1" x14ac:dyDescent="0.3">
      <c r="B5" s="703"/>
      <c r="C5" s="681"/>
      <c r="E5" s="694"/>
      <c r="F5" s="701"/>
      <c r="K5" s="672" t="s">
        <v>3449</v>
      </c>
    </row>
    <row r="6" spans="2:15" ht="13.8" thickBot="1" x14ac:dyDescent="0.3">
      <c r="B6" s="1239" t="s">
        <v>3653</v>
      </c>
      <c r="C6" s="1240"/>
      <c r="E6" s="1239" t="s">
        <v>3543</v>
      </c>
      <c r="F6" s="1240"/>
      <c r="H6" s="1239" t="s">
        <v>3448</v>
      </c>
      <c r="I6" s="1240"/>
      <c r="K6" s="1239" t="s">
        <v>3571</v>
      </c>
      <c r="L6" s="1240"/>
      <c r="N6" s="1239" t="s">
        <v>3572</v>
      </c>
      <c r="O6" s="1240"/>
    </row>
    <row r="7" spans="2:15" x14ac:dyDescent="0.2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 x14ac:dyDescent="0.2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 x14ac:dyDescent="0.2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 x14ac:dyDescent="0.2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 x14ac:dyDescent="0.2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 x14ac:dyDescent="0.2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 x14ac:dyDescent="0.2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 x14ac:dyDescent="0.2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 x14ac:dyDescent="0.3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 x14ac:dyDescent="0.3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 x14ac:dyDescent="0.2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 x14ac:dyDescent="0.2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 x14ac:dyDescent="0.3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 x14ac:dyDescent="0.2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 x14ac:dyDescent="0.3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 x14ac:dyDescent="0.2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 x14ac:dyDescent="0.3"/>
    <row r="24" spans="2:15" ht="14.4" customHeight="1" thickBot="1" x14ac:dyDescent="0.3">
      <c r="B24" s="1239" t="s">
        <v>3456</v>
      </c>
      <c r="C24" s="1240"/>
      <c r="E24" s="1239" t="s">
        <v>3455</v>
      </c>
      <c r="F24" s="1240"/>
      <c r="H24" s="1239" t="s">
        <v>3445</v>
      </c>
      <c r="I24" s="1240"/>
      <c r="K24" s="1239" t="s">
        <v>3444</v>
      </c>
      <c r="L24" s="1240"/>
      <c r="N24" s="1239" t="s">
        <v>3573</v>
      </c>
      <c r="O24" s="1240"/>
    </row>
    <row r="25" spans="2:15" x14ac:dyDescent="0.2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 x14ac:dyDescent="0.2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 x14ac:dyDescent="0.2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 x14ac:dyDescent="0.2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 x14ac:dyDescent="0.2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 x14ac:dyDescent="0.2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 x14ac:dyDescent="0.2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 x14ac:dyDescent="0.2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 x14ac:dyDescent="0.3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 x14ac:dyDescent="0.3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 x14ac:dyDescent="0.2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 x14ac:dyDescent="0.2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 x14ac:dyDescent="0.3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 x14ac:dyDescent="0.2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 x14ac:dyDescent="0.3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 x14ac:dyDescent="0.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 x14ac:dyDescent="0.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 x14ac:dyDescent="0.3"/>
    <row r="5" spans="2:25" ht="13.8" thickBot="1" x14ac:dyDescent="0.3">
      <c r="B5" s="1239" t="s">
        <v>3446</v>
      </c>
      <c r="C5" s="1240"/>
      <c r="E5" s="1239" t="s">
        <v>3450</v>
      </c>
      <c r="F5" s="1240"/>
      <c r="H5" s="1239" t="s">
        <v>3448</v>
      </c>
      <c r="I5" s="1240"/>
      <c r="K5" s="1241" t="s">
        <v>3459</v>
      </c>
      <c r="L5" s="1242"/>
      <c r="N5" s="1239" t="s">
        <v>3455</v>
      </c>
      <c r="O5" s="1240"/>
      <c r="Q5" s="1239" t="s">
        <v>3456</v>
      </c>
      <c r="R5" s="1240"/>
      <c r="T5" s="1239" t="s">
        <v>3445</v>
      </c>
      <c r="U5" s="1240"/>
      <c r="W5" s="1239" t="s">
        <v>3444</v>
      </c>
      <c r="X5" s="1240"/>
    </row>
    <row r="6" spans="2:25" x14ac:dyDescent="0.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 x14ac:dyDescent="0.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 x14ac:dyDescent="0.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 x14ac:dyDescent="0.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 x14ac:dyDescent="0.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 x14ac:dyDescent="0.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 x14ac:dyDescent="0.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 x14ac:dyDescent="0.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 x14ac:dyDescent="0.3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 x14ac:dyDescent="0.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 x14ac:dyDescent="0.3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 x14ac:dyDescent="0.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 x14ac:dyDescent="0.3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 x14ac:dyDescent="0.3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 x14ac:dyDescent="0.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 x14ac:dyDescent="0.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 x14ac:dyDescent="0.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 x14ac:dyDescent="0.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 x14ac:dyDescent="0.3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 x14ac:dyDescent="0.3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 x14ac:dyDescent="0.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 x14ac:dyDescent="0.3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 x14ac:dyDescent="0.3">
      <c r="C30" s="675"/>
      <c r="F30" s="675"/>
      <c r="I30" s="675"/>
      <c r="L30" s="675"/>
      <c r="O30" s="675"/>
      <c r="R30" s="675"/>
      <c r="U30" s="675"/>
      <c r="X30" s="675"/>
    </row>
    <row r="31" spans="2:25" x14ac:dyDescent="0.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 x14ac:dyDescent="0.3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 x14ac:dyDescent="0.3"/>
    <row r="34" spans="2:27" x14ac:dyDescent="0.25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 x14ac:dyDescent="0.3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 x14ac:dyDescent="0.3"/>
    <row r="37" spans="2:27" x14ac:dyDescent="0.25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 x14ac:dyDescent="0.3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 x14ac:dyDescent="0.25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 x14ac:dyDescent="0.25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 x14ac:dyDescent="0.25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 x14ac:dyDescent="0.25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 x14ac:dyDescent="0.25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 x14ac:dyDescent="0.25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 x14ac:dyDescent="0.25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 x14ac:dyDescent="0.25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 x14ac:dyDescent="0.25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 x14ac:dyDescent="0.25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 x14ac:dyDescent="0.25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 x14ac:dyDescent="0.25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 x14ac:dyDescent="0.25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 x14ac:dyDescent="0.25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 x14ac:dyDescent="0.25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 x14ac:dyDescent="0.25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 x14ac:dyDescent="0.25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 x14ac:dyDescent="0.25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 x14ac:dyDescent="0.25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 x14ac:dyDescent="0.25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 x14ac:dyDescent="0.25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 x14ac:dyDescent="0.25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 x14ac:dyDescent="0.25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 x14ac:dyDescent="0.25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 x14ac:dyDescent="0.25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 x14ac:dyDescent="0.25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 x14ac:dyDescent="0.25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 x14ac:dyDescent="0.25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 x14ac:dyDescent="0.25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 x14ac:dyDescent="0.25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 x14ac:dyDescent="0.25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 x14ac:dyDescent="0.25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 x14ac:dyDescent="0.25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 x14ac:dyDescent="0.25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 x14ac:dyDescent="0.25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 x14ac:dyDescent="0.25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 x14ac:dyDescent="0.25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 x14ac:dyDescent="0.25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 x14ac:dyDescent="0.25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 x14ac:dyDescent="0.25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 x14ac:dyDescent="0.25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 x14ac:dyDescent="0.25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 x14ac:dyDescent="0.25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 x14ac:dyDescent="0.25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 x14ac:dyDescent="0.25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 x14ac:dyDescent="0.25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 x14ac:dyDescent="0.25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 x14ac:dyDescent="0.25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 x14ac:dyDescent="0.25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 x14ac:dyDescent="0.25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 x14ac:dyDescent="0.25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 x14ac:dyDescent="0.25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 x14ac:dyDescent="0.25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 x14ac:dyDescent="0.25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 x14ac:dyDescent="0.25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 x14ac:dyDescent="0.25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 x14ac:dyDescent="0.25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 x14ac:dyDescent="0.25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 x14ac:dyDescent="0.25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 x14ac:dyDescent="0.25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 x14ac:dyDescent="0.25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 x14ac:dyDescent="0.25">
      <c r="B2" s="68" t="s">
        <v>263</v>
      </c>
      <c r="C2" s="69">
        <v>100</v>
      </c>
    </row>
    <row r="3" spans="2:17" ht="15" customHeight="1" x14ac:dyDescent="0.25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 x14ac:dyDescent="0.25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 x14ac:dyDescent="0.25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 x14ac:dyDescent="0.25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 x14ac:dyDescent="0.25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 x14ac:dyDescent="0.25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 x14ac:dyDescent="0.25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 x14ac:dyDescent="0.25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 x14ac:dyDescent="0.25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 x14ac:dyDescent="0.25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 x14ac:dyDescent="0.25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 x14ac:dyDescent="0.25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 x14ac:dyDescent="0.25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 x14ac:dyDescent="0.25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 x14ac:dyDescent="0.25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 x14ac:dyDescent="0.25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 x14ac:dyDescent="0.25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62" t="s">
        <v>266</v>
      </c>
      <c r="H19" s="1263" t="s">
        <v>265</v>
      </c>
      <c r="I19" s="1263" t="s">
        <v>284</v>
      </c>
      <c r="J19" s="1263" t="s">
        <v>285</v>
      </c>
      <c r="K19" s="74"/>
      <c r="N19"/>
      <c r="O19"/>
    </row>
    <row r="20" spans="2:22" ht="15" customHeight="1" x14ac:dyDescent="0.25">
      <c r="B20" s="70">
        <v>45844</v>
      </c>
      <c r="C20" s="71">
        <v>7.8</v>
      </c>
      <c r="D20" s="69">
        <v>0</v>
      </c>
      <c r="E20" s="71">
        <f t="shared" si="0"/>
        <v>-100</v>
      </c>
      <c r="G20" s="1277" t="s">
        <v>268</v>
      </c>
      <c r="H20" s="1265">
        <v>-52.467278333620868</v>
      </c>
      <c r="I20" s="1269">
        <v>20</v>
      </c>
      <c r="J20" s="1269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 x14ac:dyDescent="0.25">
      <c r="B21" s="70">
        <v>45844</v>
      </c>
      <c r="C21" s="71">
        <v>13.5</v>
      </c>
      <c r="D21" s="69">
        <v>1</v>
      </c>
      <c r="E21" s="71">
        <f t="shared" si="0"/>
        <v>7.64</v>
      </c>
      <c r="G21" s="1277" t="s">
        <v>269</v>
      </c>
      <c r="H21" s="1265">
        <v>275.67452414820855</v>
      </c>
      <c r="I21" s="1269">
        <v>83</v>
      </c>
      <c r="J21" s="1269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62" t="s">
        <v>265</v>
      </c>
      <c r="O21" s="1262" t="s">
        <v>500</v>
      </c>
      <c r="P21" s="1263"/>
      <c r="Q21" s="1263"/>
      <c r="R21" s="1263"/>
      <c r="S21" s="1263"/>
      <c r="T21" s="1263"/>
      <c r="U21" s="1263"/>
      <c r="V21" s="1263"/>
    </row>
    <row r="22" spans="2:22" ht="15" customHeight="1" x14ac:dyDescent="0.25">
      <c r="B22" s="70">
        <v>45844</v>
      </c>
      <c r="C22" s="71">
        <v>9</v>
      </c>
      <c r="D22" s="69">
        <v>1</v>
      </c>
      <c r="E22" s="71">
        <f t="shared" si="0"/>
        <v>11.9375</v>
      </c>
      <c r="G22" s="1277" t="s">
        <v>270</v>
      </c>
      <c r="H22" s="1265">
        <v>-391.06425014057629</v>
      </c>
      <c r="I22" s="1269">
        <v>112</v>
      </c>
      <c r="J22" s="1269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62" t="s">
        <v>266</v>
      </c>
      <c r="O22" s="1278" t="s">
        <v>499</v>
      </c>
      <c r="P22" s="1278" t="s">
        <v>618</v>
      </c>
      <c r="Q22" s="1278" t="s">
        <v>501</v>
      </c>
      <c r="R22" s="1278" t="s">
        <v>502</v>
      </c>
      <c r="S22" s="1278" t="s">
        <v>503</v>
      </c>
      <c r="T22" s="1278" t="s">
        <v>504</v>
      </c>
      <c r="U22" s="1278" t="s">
        <v>452</v>
      </c>
      <c r="V22" s="1278" t="s">
        <v>267</v>
      </c>
    </row>
    <row r="23" spans="2:22" ht="15" customHeight="1" x14ac:dyDescent="0.25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77" t="s">
        <v>271</v>
      </c>
      <c r="H23" s="1265">
        <v>51.842105263157933</v>
      </c>
      <c r="I23" s="1269">
        <v>37</v>
      </c>
      <c r="J23" s="1269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77" t="s">
        <v>268</v>
      </c>
      <c r="O23" s="1265"/>
      <c r="P23" s="1265">
        <v>-142.97237076648844</v>
      </c>
      <c r="Q23" s="1265">
        <v>43.435689616755795</v>
      </c>
      <c r="R23" s="1265">
        <v>45.2761485826002</v>
      </c>
      <c r="S23" s="1265">
        <v>-56.564310383244205</v>
      </c>
      <c r="T23" s="1265">
        <v>14.921875</v>
      </c>
      <c r="U23" s="1265">
        <v>43.435689616755795</v>
      </c>
      <c r="V23" s="1265">
        <v>-52.467278333620854</v>
      </c>
    </row>
    <row r="24" spans="2:22" ht="15" customHeight="1" x14ac:dyDescent="0.25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77" t="s">
        <v>272</v>
      </c>
      <c r="H24" s="1265">
        <v>50.261904761904809</v>
      </c>
      <c r="I24" s="1269">
        <v>64</v>
      </c>
      <c r="J24" s="1269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77" t="s">
        <v>269</v>
      </c>
      <c r="O24" s="1265">
        <v>-110.26575794996847</v>
      </c>
      <c r="P24" s="1265">
        <v>141.03511529169424</v>
      </c>
      <c r="Q24" s="1265">
        <v>68.432749406433629</v>
      </c>
      <c r="R24" s="1265">
        <v>-131.41680778522883</v>
      </c>
      <c r="S24" s="1265">
        <v>100.59743194611615</v>
      </c>
      <c r="T24" s="1265">
        <v>26.40824275692697</v>
      </c>
      <c r="U24" s="1265">
        <v>180.88355048223468</v>
      </c>
      <c r="V24" s="1265">
        <v>275.67452414820838</v>
      </c>
    </row>
    <row r="25" spans="2:22" ht="15" customHeight="1" x14ac:dyDescent="0.25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77" t="s">
        <v>273</v>
      </c>
      <c r="H25" s="1265">
        <v>-340.99604743083029</v>
      </c>
      <c r="I25" s="1269">
        <v>62</v>
      </c>
      <c r="J25" s="1269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77" t="s">
        <v>270</v>
      </c>
      <c r="O25" s="1265">
        <v>-140.18740868698325</v>
      </c>
      <c r="P25" s="1265">
        <v>82.932214741205101</v>
      </c>
      <c r="Q25" s="1265">
        <v>151.0094950190668</v>
      </c>
      <c r="R25" s="1265">
        <v>62.907231653296606</v>
      </c>
      <c r="S25" s="1265">
        <v>12.50878231713455</v>
      </c>
      <c r="T25" s="1265">
        <v>-264.28714567480165</v>
      </c>
      <c r="U25" s="1265">
        <v>-295.94741950949413</v>
      </c>
      <c r="V25" s="1265">
        <v>-391.06425014057595</v>
      </c>
    </row>
    <row r="26" spans="2:22" ht="15" customHeight="1" x14ac:dyDescent="0.25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77" t="s">
        <v>274</v>
      </c>
      <c r="H26" s="1265">
        <v>97.279999999999987</v>
      </c>
      <c r="I26" s="1269">
        <v>54</v>
      </c>
      <c r="J26" s="1269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77" t="s">
        <v>271</v>
      </c>
      <c r="O26" s="1265">
        <v>31.274853801169591</v>
      </c>
      <c r="P26" s="1265">
        <v>-59.78947368421052</v>
      </c>
      <c r="Q26" s="1265">
        <v>93.266081871345037</v>
      </c>
      <c r="R26" s="1265">
        <v>62.549707602339183</v>
      </c>
      <c r="S26" s="1265">
        <v>31.274853801169591</v>
      </c>
      <c r="T26" s="1265">
        <v>-47.502923976608173</v>
      </c>
      <c r="U26" s="1265">
        <v>-59.230994152046776</v>
      </c>
      <c r="V26" s="1265">
        <v>51.842105263157919</v>
      </c>
    </row>
    <row r="27" spans="2:22" ht="15" customHeight="1" x14ac:dyDescent="0.25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77" t="s">
        <v>275</v>
      </c>
      <c r="H27" s="1265">
        <v>-190.77065527065528</v>
      </c>
      <c r="I27" s="1269">
        <v>33</v>
      </c>
      <c r="J27" s="1269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77" t="s">
        <v>272</v>
      </c>
      <c r="O27" s="1265">
        <v>56.390476190476178</v>
      </c>
      <c r="P27" s="1265">
        <v>45.930952380952377</v>
      </c>
      <c r="Q27" s="1265">
        <v>12.326190476190467</v>
      </c>
      <c r="R27" s="1265">
        <v>-116.77857142857144</v>
      </c>
      <c r="S27" s="1265">
        <v>-135.42380952380952</v>
      </c>
      <c r="T27" s="1265">
        <v>103.68571428571427</v>
      </c>
      <c r="U27" s="1265">
        <v>84.13095238095238</v>
      </c>
      <c r="V27" s="1265">
        <v>50.261904761904688</v>
      </c>
    </row>
    <row r="28" spans="2:22" ht="15" customHeight="1" x14ac:dyDescent="0.25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77" t="s">
        <v>276</v>
      </c>
      <c r="H28" s="1265">
        <v>-58.66256157635469</v>
      </c>
      <c r="I28" s="1269">
        <v>39</v>
      </c>
      <c r="J28" s="1269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77" t="s">
        <v>273</v>
      </c>
      <c r="O28" s="1265">
        <v>-40.359683794466413</v>
      </c>
      <c r="P28" s="1265">
        <v>-239.9822134387351</v>
      </c>
      <c r="Q28" s="1265">
        <v>-157.72332015810275</v>
      </c>
      <c r="R28" s="1265">
        <v>-23.373517786561266</v>
      </c>
      <c r="S28" s="1265">
        <v>76.249011857707501</v>
      </c>
      <c r="T28" s="1265">
        <v>76.249011857707501</v>
      </c>
      <c r="U28" s="1265">
        <v>-32.055335968379445</v>
      </c>
      <c r="V28" s="1265">
        <v>-340.99604743082995</v>
      </c>
    </row>
    <row r="29" spans="2:22" ht="15" customHeight="1" x14ac:dyDescent="0.25">
      <c r="B29" s="70">
        <v>45846</v>
      </c>
      <c r="C29" s="71">
        <v>10</v>
      </c>
      <c r="D29" s="69">
        <v>0</v>
      </c>
      <c r="E29" s="71">
        <f t="shared" si="0"/>
        <v>-100</v>
      </c>
      <c r="G29" s="1277" t="s">
        <v>277</v>
      </c>
      <c r="H29" s="1265">
        <v>5.7688172043010475</v>
      </c>
      <c r="I29" s="1269">
        <v>18</v>
      </c>
      <c r="J29" s="1269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77" t="s">
        <v>274</v>
      </c>
      <c r="O29" s="1265">
        <v>38.518333333333331</v>
      </c>
      <c r="P29" s="1265">
        <v>100.91166666666666</v>
      </c>
      <c r="Q29" s="1265">
        <v>-21.371666666666655</v>
      </c>
      <c r="R29" s="1265">
        <v>-69.12166666666667</v>
      </c>
      <c r="S29" s="1265">
        <v>54.435000000000002</v>
      </c>
      <c r="T29" s="1265">
        <v>-45.24666666666667</v>
      </c>
      <c r="U29" s="1265">
        <v>39.155000000000001</v>
      </c>
      <c r="V29" s="1265">
        <v>97.280000000000015</v>
      </c>
    </row>
    <row r="30" spans="2:22" ht="15" customHeight="1" x14ac:dyDescent="0.25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77" t="s">
        <v>278</v>
      </c>
      <c r="H30" s="1265">
        <v>-164.52746212121215</v>
      </c>
      <c r="I30" s="1269">
        <v>26</v>
      </c>
      <c r="J30" s="1269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77" t="s">
        <v>275</v>
      </c>
      <c r="O30" s="1265">
        <v>43.260683760683754</v>
      </c>
      <c r="P30" s="1265">
        <v>29.384615384615383</v>
      </c>
      <c r="Q30" s="1265">
        <v>-35.245014245014247</v>
      </c>
      <c r="R30" s="1265">
        <v>-192.92592592592592</v>
      </c>
      <c r="S30" s="1265">
        <v>28.840455840455839</v>
      </c>
      <c r="T30" s="1265">
        <v>-85.851851851851848</v>
      </c>
      <c r="U30" s="1265">
        <v>21.766381766381766</v>
      </c>
      <c r="V30" s="1265">
        <v>-190.77065527065531</v>
      </c>
    </row>
    <row r="31" spans="2:22" ht="15" customHeight="1" x14ac:dyDescent="0.25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77" t="s">
        <v>279</v>
      </c>
      <c r="H31" s="1265">
        <v>4.9697478991596569</v>
      </c>
      <c r="I31" s="1269">
        <v>20</v>
      </c>
      <c r="J31" s="1269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77" t="s">
        <v>276</v>
      </c>
      <c r="O31" s="1265">
        <v>33.166256157635466</v>
      </c>
      <c r="P31" s="1265">
        <v>-53.190886699507402</v>
      </c>
      <c r="Q31" s="1265">
        <v>46.809113300492605</v>
      </c>
      <c r="R31" s="1265">
        <v>60.687192118226591</v>
      </c>
      <c r="S31" s="1265">
        <v>13.407635467980295</v>
      </c>
      <c r="T31" s="1265">
        <v>-66.363300492610833</v>
      </c>
      <c r="U31" s="1265">
        <v>-93.178571428571431</v>
      </c>
      <c r="V31" s="1265">
        <v>-58.662561576354705</v>
      </c>
    </row>
    <row r="32" spans="2:22" ht="15" customHeight="1" x14ac:dyDescent="0.25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77" t="s">
        <v>280</v>
      </c>
      <c r="H32" s="1265">
        <v>57.500750750750754</v>
      </c>
      <c r="I32" s="1269">
        <v>11</v>
      </c>
      <c r="J32" s="1269">
        <v>11</v>
      </c>
      <c r="K32" s="76">
        <f t="shared" si="1"/>
        <v>1</v>
      </c>
      <c r="N32" s="1277" t="s">
        <v>277</v>
      </c>
      <c r="O32" s="1265">
        <v>18.483870967741932</v>
      </c>
      <c r="P32" s="1265"/>
      <c r="Q32" s="1265">
        <v>37.58387096774193</v>
      </c>
      <c r="R32" s="1265">
        <v>6.1612903225806441</v>
      </c>
      <c r="S32" s="1265">
        <v>12.322580645161288</v>
      </c>
      <c r="T32" s="1265">
        <v>-74.944086021505399</v>
      </c>
      <c r="U32" s="1265">
        <v>6.1612903225806441</v>
      </c>
      <c r="V32" s="1265">
        <v>5.7688172043010333</v>
      </c>
    </row>
    <row r="33" spans="2:22" ht="15" customHeight="1" x14ac:dyDescent="0.25">
      <c r="B33" s="70">
        <v>45847</v>
      </c>
      <c r="C33" s="71">
        <v>13.5</v>
      </c>
      <c r="D33" s="69">
        <v>1</v>
      </c>
      <c r="E33" s="71">
        <f t="shared" si="0"/>
        <v>7.64</v>
      </c>
      <c r="G33" s="1277" t="s">
        <v>281</v>
      </c>
      <c r="H33" s="1265">
        <v>-59.78947368421052</v>
      </c>
      <c r="I33" s="1269">
        <v>9</v>
      </c>
      <c r="J33" s="1269">
        <v>8</v>
      </c>
      <c r="K33" s="76">
        <f t="shared" si="1"/>
        <v>0.88888888888888884</v>
      </c>
      <c r="N33" s="1277" t="s">
        <v>278</v>
      </c>
      <c r="O33" s="1265">
        <v>35.269886363636367</v>
      </c>
      <c r="P33" s="1265">
        <v>-182.27462121212122</v>
      </c>
      <c r="Q33" s="1265">
        <v>11.575757575757574</v>
      </c>
      <c r="R33" s="1265">
        <v>-82.455492424242436</v>
      </c>
      <c r="S33" s="1265">
        <v>17.725378787878789</v>
      </c>
      <c r="T33" s="1265">
        <v>11.756628787878787</v>
      </c>
      <c r="U33" s="1265">
        <v>23.875</v>
      </c>
      <c r="V33" s="1265">
        <v>-164.52746212121215</v>
      </c>
    </row>
    <row r="34" spans="2:22" ht="15" customHeight="1" x14ac:dyDescent="0.25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77" t="s">
        <v>282</v>
      </c>
      <c r="H34" s="1265">
        <v>33.424999999999997</v>
      </c>
      <c r="I34" s="1269">
        <v>7</v>
      </c>
      <c r="J34" s="1269">
        <v>7</v>
      </c>
      <c r="K34" s="76">
        <f t="shared" si="1"/>
        <v>1</v>
      </c>
      <c r="N34" s="1277" t="s">
        <v>279</v>
      </c>
      <c r="O34" s="1265">
        <v>10.914285714285715</v>
      </c>
      <c r="P34" s="1265">
        <v>22.310084033613446</v>
      </c>
      <c r="Q34" s="1265">
        <v>21.989075630252103</v>
      </c>
      <c r="R34" s="1265">
        <v>11.074789915966388</v>
      </c>
      <c r="S34" s="1265">
        <v>16.692436974789917</v>
      </c>
      <c r="T34" s="1265">
        <v>5.4571428571428573</v>
      </c>
      <c r="U34" s="1265">
        <v>-83.468067226890753</v>
      </c>
      <c r="V34" s="1265">
        <v>4.9697478991596711</v>
      </c>
    </row>
    <row r="35" spans="2:22" ht="15" customHeight="1" x14ac:dyDescent="0.25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77" t="s">
        <v>283</v>
      </c>
      <c r="H35" s="1265">
        <v>72.348484848484873</v>
      </c>
      <c r="I35" s="1269">
        <v>16</v>
      </c>
      <c r="J35" s="1269">
        <v>16</v>
      </c>
      <c r="K35" s="76">
        <f t="shared" si="1"/>
        <v>1</v>
      </c>
      <c r="N35" s="1277" t="s">
        <v>280</v>
      </c>
      <c r="O35" s="1265">
        <v>5.1621621621621614</v>
      </c>
      <c r="P35" s="1265">
        <v>5.3055555555555554</v>
      </c>
      <c r="Q35" s="1265">
        <v>25.954204204204203</v>
      </c>
      <c r="R35" s="1265"/>
      <c r="S35" s="1265"/>
      <c r="T35" s="1265">
        <v>5.1621621621621614</v>
      </c>
      <c r="U35" s="1265">
        <v>15.916666666666666</v>
      </c>
      <c r="V35" s="1265">
        <v>57.500750750750747</v>
      </c>
    </row>
    <row r="36" spans="2:22" ht="15" customHeight="1" x14ac:dyDescent="0.25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77" t="s">
        <v>286</v>
      </c>
      <c r="H36" s="1265">
        <v>41.275090045381155</v>
      </c>
      <c r="I36" s="1269">
        <v>41</v>
      </c>
      <c r="J36" s="1269">
        <v>40</v>
      </c>
      <c r="K36" s="76">
        <f t="shared" si="1"/>
        <v>0.97560975609756095</v>
      </c>
      <c r="N36" s="1277" t="s">
        <v>281</v>
      </c>
      <c r="O36" s="1265"/>
      <c r="P36" s="1265">
        <v>5.0263157894736841</v>
      </c>
      <c r="Q36" s="1265">
        <v>-100</v>
      </c>
      <c r="R36" s="1265">
        <v>5.0263157894736841</v>
      </c>
      <c r="S36" s="1265">
        <v>5.0263157894736841</v>
      </c>
      <c r="T36" s="1265">
        <v>10.052631578947368</v>
      </c>
      <c r="U36" s="1265">
        <v>15.078947368421051</v>
      </c>
      <c r="V36" s="1265">
        <v>-59.78947368421052</v>
      </c>
    </row>
    <row r="37" spans="2:22" ht="15" customHeight="1" x14ac:dyDescent="0.25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77" t="s">
        <v>267</v>
      </c>
      <c r="H37" s="1265">
        <v>-567.93130363611226</v>
      </c>
      <c r="I37" s="1269">
        <v>652</v>
      </c>
      <c r="J37" s="1269">
        <v>594</v>
      </c>
      <c r="K37" s="76"/>
      <c r="N37" s="1277" t="s">
        <v>282</v>
      </c>
      <c r="O37" s="1265">
        <v>4.7749999999999995</v>
      </c>
      <c r="P37" s="1265"/>
      <c r="Q37" s="1265">
        <v>9.5499999999999989</v>
      </c>
      <c r="R37" s="1265">
        <v>9.5499999999999989</v>
      </c>
      <c r="S37" s="1265"/>
      <c r="T37" s="1265">
        <v>4.7749999999999995</v>
      </c>
      <c r="U37" s="1265">
        <v>4.7749999999999995</v>
      </c>
      <c r="V37" s="1265">
        <v>33.424999999999997</v>
      </c>
    </row>
    <row r="38" spans="2:22" ht="15" customHeight="1" x14ac:dyDescent="0.25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77" t="s">
        <v>283</v>
      </c>
      <c r="O38" s="1265"/>
      <c r="P38" s="1265">
        <v>13.436147186147185</v>
      </c>
      <c r="Q38" s="1265">
        <v>9.0952380952380949</v>
      </c>
      <c r="R38" s="1265">
        <v>8.8885281385281374</v>
      </c>
      <c r="S38" s="1265">
        <v>31.833333333333332</v>
      </c>
      <c r="T38" s="1265">
        <v>4.5476190476190474</v>
      </c>
      <c r="U38" s="1265">
        <v>4.5476190476190474</v>
      </c>
      <c r="V38" s="1265">
        <v>72.348484848484844</v>
      </c>
    </row>
    <row r="39" spans="2:22" ht="15" customHeight="1" x14ac:dyDescent="0.25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77" t="s">
        <v>286</v>
      </c>
      <c r="O39" s="1265">
        <v>17.436706485024061</v>
      </c>
      <c r="P39" s="1265">
        <v>-66.928982867359451</v>
      </c>
      <c r="Q39" s="1265">
        <v>22.534490923730051</v>
      </c>
      <c r="R39" s="1265">
        <v>10.693106060606061</v>
      </c>
      <c r="S39" s="1265">
        <v>18.832085921325049</v>
      </c>
      <c r="T39" s="1265">
        <v>23.623081219595942</v>
      </c>
      <c r="U39" s="1265">
        <v>15.084602302459448</v>
      </c>
      <c r="V39" s="1265">
        <v>41.275090045381162</v>
      </c>
    </row>
    <row r="40" spans="2:22" ht="15" customHeight="1" x14ac:dyDescent="0.25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77" t="s">
        <v>267</v>
      </c>
      <c r="O40" s="1265">
        <v>3.8396645047304396</v>
      </c>
      <c r="P40" s="1265">
        <v>-298.86588163849854</v>
      </c>
      <c r="Q40" s="1265">
        <v>239.22195601742462</v>
      </c>
      <c r="R40" s="1265">
        <v>-333.25767183357897</v>
      </c>
      <c r="S40" s="1265">
        <v>227.75718277547224</v>
      </c>
      <c r="T40" s="1265">
        <v>-297.55686513034971</v>
      </c>
      <c r="U40" s="1265">
        <v>-109.06968833131107</v>
      </c>
      <c r="V40" s="1265">
        <v>-567.93130363611101</v>
      </c>
    </row>
    <row r="41" spans="2:22" ht="15" customHeight="1" x14ac:dyDescent="0.25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 x14ac:dyDescent="0.25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 x14ac:dyDescent="0.25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 x14ac:dyDescent="0.25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 x14ac:dyDescent="0.25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 x14ac:dyDescent="0.25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 x14ac:dyDescent="0.25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 x14ac:dyDescent="0.25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 x14ac:dyDescent="0.25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 x14ac:dyDescent="0.25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 x14ac:dyDescent="0.25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 x14ac:dyDescent="0.25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 x14ac:dyDescent="0.25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 x14ac:dyDescent="0.25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 x14ac:dyDescent="0.25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 x14ac:dyDescent="0.25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 x14ac:dyDescent="0.25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 x14ac:dyDescent="0.25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 x14ac:dyDescent="0.25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 x14ac:dyDescent="0.25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 x14ac:dyDescent="0.25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 x14ac:dyDescent="0.25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 x14ac:dyDescent="0.25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 x14ac:dyDescent="0.25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 x14ac:dyDescent="0.25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 x14ac:dyDescent="0.25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 x14ac:dyDescent="0.25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 x14ac:dyDescent="0.25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 x14ac:dyDescent="0.25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 x14ac:dyDescent="0.25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 x14ac:dyDescent="0.25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 x14ac:dyDescent="0.25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 x14ac:dyDescent="0.25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 x14ac:dyDescent="0.25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 x14ac:dyDescent="0.25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 x14ac:dyDescent="0.25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 x14ac:dyDescent="0.25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 x14ac:dyDescent="0.25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 x14ac:dyDescent="0.25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 x14ac:dyDescent="0.25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 x14ac:dyDescent="0.25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 x14ac:dyDescent="0.25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 x14ac:dyDescent="0.25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 x14ac:dyDescent="0.25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 x14ac:dyDescent="0.25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 x14ac:dyDescent="0.25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 x14ac:dyDescent="0.25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 x14ac:dyDescent="0.25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 x14ac:dyDescent="0.25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 x14ac:dyDescent="0.25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 x14ac:dyDescent="0.25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 x14ac:dyDescent="0.25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 x14ac:dyDescent="0.25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 x14ac:dyDescent="0.25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 x14ac:dyDescent="0.25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 x14ac:dyDescent="0.25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 x14ac:dyDescent="0.25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 x14ac:dyDescent="0.25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 x14ac:dyDescent="0.25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 x14ac:dyDescent="0.25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 x14ac:dyDescent="0.25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 x14ac:dyDescent="0.25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 x14ac:dyDescent="0.25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 x14ac:dyDescent="0.25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 x14ac:dyDescent="0.25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 x14ac:dyDescent="0.25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 x14ac:dyDescent="0.25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 x14ac:dyDescent="0.25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 x14ac:dyDescent="0.25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 x14ac:dyDescent="0.25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 x14ac:dyDescent="0.25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 x14ac:dyDescent="0.25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 x14ac:dyDescent="0.25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 x14ac:dyDescent="0.25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 x14ac:dyDescent="0.25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 x14ac:dyDescent="0.25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 x14ac:dyDescent="0.25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 x14ac:dyDescent="0.25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 x14ac:dyDescent="0.25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 x14ac:dyDescent="0.25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 x14ac:dyDescent="0.25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 x14ac:dyDescent="0.25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 x14ac:dyDescent="0.25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 x14ac:dyDescent="0.25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 x14ac:dyDescent="0.25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 x14ac:dyDescent="0.25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 x14ac:dyDescent="0.25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 x14ac:dyDescent="0.25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 x14ac:dyDescent="0.25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 x14ac:dyDescent="0.25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 x14ac:dyDescent="0.25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 x14ac:dyDescent="0.25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 x14ac:dyDescent="0.25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 x14ac:dyDescent="0.25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 x14ac:dyDescent="0.25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 x14ac:dyDescent="0.25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 x14ac:dyDescent="0.25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 x14ac:dyDescent="0.25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 x14ac:dyDescent="0.25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 x14ac:dyDescent="0.25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 x14ac:dyDescent="0.25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 x14ac:dyDescent="0.25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 x14ac:dyDescent="0.25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 x14ac:dyDescent="0.25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 x14ac:dyDescent="0.25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 x14ac:dyDescent="0.25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 x14ac:dyDescent="0.25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 x14ac:dyDescent="0.25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 x14ac:dyDescent="0.25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 x14ac:dyDescent="0.25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 x14ac:dyDescent="0.25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 x14ac:dyDescent="0.25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 x14ac:dyDescent="0.25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 x14ac:dyDescent="0.25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 x14ac:dyDescent="0.25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 x14ac:dyDescent="0.25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 x14ac:dyDescent="0.25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 x14ac:dyDescent="0.25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 x14ac:dyDescent="0.25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 x14ac:dyDescent="0.25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 x14ac:dyDescent="0.25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 x14ac:dyDescent="0.25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 x14ac:dyDescent="0.25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 x14ac:dyDescent="0.25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 x14ac:dyDescent="0.25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 x14ac:dyDescent="0.25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 x14ac:dyDescent="0.25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 x14ac:dyDescent="0.25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 x14ac:dyDescent="0.25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 x14ac:dyDescent="0.25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 x14ac:dyDescent="0.25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 x14ac:dyDescent="0.25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 x14ac:dyDescent="0.25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 x14ac:dyDescent="0.25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 x14ac:dyDescent="0.25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 x14ac:dyDescent="0.25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 x14ac:dyDescent="0.25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 x14ac:dyDescent="0.25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 x14ac:dyDescent="0.25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 x14ac:dyDescent="0.25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 x14ac:dyDescent="0.25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 x14ac:dyDescent="0.25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 x14ac:dyDescent="0.25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 x14ac:dyDescent="0.25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 x14ac:dyDescent="0.25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 x14ac:dyDescent="0.25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 x14ac:dyDescent="0.25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 x14ac:dyDescent="0.25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 x14ac:dyDescent="0.25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 x14ac:dyDescent="0.25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 x14ac:dyDescent="0.25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 x14ac:dyDescent="0.25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 x14ac:dyDescent="0.25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 x14ac:dyDescent="0.25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 x14ac:dyDescent="0.25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 x14ac:dyDescent="0.25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 x14ac:dyDescent="0.25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 x14ac:dyDescent="0.25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 x14ac:dyDescent="0.25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 x14ac:dyDescent="0.25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 x14ac:dyDescent="0.25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 x14ac:dyDescent="0.25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 x14ac:dyDescent="0.25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 x14ac:dyDescent="0.25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 x14ac:dyDescent="0.25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 x14ac:dyDescent="0.25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 x14ac:dyDescent="0.25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 x14ac:dyDescent="0.25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 x14ac:dyDescent="0.25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 x14ac:dyDescent="0.25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 x14ac:dyDescent="0.25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 x14ac:dyDescent="0.25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 x14ac:dyDescent="0.25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 x14ac:dyDescent="0.25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 x14ac:dyDescent="0.25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 x14ac:dyDescent="0.25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 x14ac:dyDescent="0.25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 x14ac:dyDescent="0.25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 x14ac:dyDescent="0.25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 x14ac:dyDescent="0.25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 x14ac:dyDescent="0.25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 x14ac:dyDescent="0.25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 x14ac:dyDescent="0.25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 x14ac:dyDescent="0.25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 x14ac:dyDescent="0.25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 x14ac:dyDescent="0.25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 x14ac:dyDescent="0.25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 x14ac:dyDescent="0.25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 x14ac:dyDescent="0.25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 x14ac:dyDescent="0.25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 x14ac:dyDescent="0.25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 x14ac:dyDescent="0.25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 x14ac:dyDescent="0.25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 x14ac:dyDescent="0.25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 x14ac:dyDescent="0.25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 x14ac:dyDescent="0.25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 x14ac:dyDescent="0.25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 x14ac:dyDescent="0.25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 x14ac:dyDescent="0.25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 x14ac:dyDescent="0.25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 x14ac:dyDescent="0.25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 x14ac:dyDescent="0.25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 x14ac:dyDescent="0.25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 x14ac:dyDescent="0.25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 x14ac:dyDescent="0.25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 x14ac:dyDescent="0.25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 x14ac:dyDescent="0.25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 x14ac:dyDescent="0.25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 x14ac:dyDescent="0.25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 x14ac:dyDescent="0.25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 x14ac:dyDescent="0.25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 x14ac:dyDescent="0.25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 x14ac:dyDescent="0.25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 x14ac:dyDescent="0.25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 x14ac:dyDescent="0.25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 x14ac:dyDescent="0.25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 x14ac:dyDescent="0.25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 x14ac:dyDescent="0.25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 x14ac:dyDescent="0.25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 x14ac:dyDescent="0.25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 x14ac:dyDescent="0.25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 x14ac:dyDescent="0.25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 x14ac:dyDescent="0.25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 x14ac:dyDescent="0.25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 x14ac:dyDescent="0.25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 x14ac:dyDescent="0.25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 x14ac:dyDescent="0.25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 x14ac:dyDescent="0.25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 x14ac:dyDescent="0.25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 x14ac:dyDescent="0.25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 x14ac:dyDescent="0.25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 x14ac:dyDescent="0.25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 x14ac:dyDescent="0.25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 x14ac:dyDescent="0.25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 x14ac:dyDescent="0.25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 x14ac:dyDescent="0.25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 x14ac:dyDescent="0.25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 x14ac:dyDescent="0.25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 x14ac:dyDescent="0.25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 x14ac:dyDescent="0.25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 x14ac:dyDescent="0.25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 x14ac:dyDescent="0.25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 x14ac:dyDescent="0.25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 x14ac:dyDescent="0.25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 x14ac:dyDescent="0.25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 x14ac:dyDescent="0.25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 x14ac:dyDescent="0.25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 x14ac:dyDescent="0.25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 x14ac:dyDescent="0.25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 x14ac:dyDescent="0.25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 x14ac:dyDescent="0.25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 x14ac:dyDescent="0.25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 x14ac:dyDescent="0.25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 x14ac:dyDescent="0.25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 x14ac:dyDescent="0.25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 x14ac:dyDescent="0.25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 x14ac:dyDescent="0.25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 x14ac:dyDescent="0.25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 x14ac:dyDescent="0.25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 x14ac:dyDescent="0.25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 x14ac:dyDescent="0.25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 x14ac:dyDescent="0.25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 x14ac:dyDescent="0.25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 x14ac:dyDescent="0.25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 x14ac:dyDescent="0.25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 x14ac:dyDescent="0.25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 x14ac:dyDescent="0.25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 x14ac:dyDescent="0.25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 x14ac:dyDescent="0.25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 x14ac:dyDescent="0.25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 x14ac:dyDescent="0.25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 x14ac:dyDescent="0.25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 x14ac:dyDescent="0.25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 x14ac:dyDescent="0.25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 x14ac:dyDescent="0.25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 x14ac:dyDescent="0.25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 x14ac:dyDescent="0.25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 x14ac:dyDescent="0.25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 x14ac:dyDescent="0.25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 x14ac:dyDescent="0.25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 x14ac:dyDescent="0.25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 x14ac:dyDescent="0.25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 x14ac:dyDescent="0.25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 x14ac:dyDescent="0.25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 x14ac:dyDescent="0.25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 x14ac:dyDescent="0.25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 x14ac:dyDescent="0.25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 x14ac:dyDescent="0.25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 x14ac:dyDescent="0.25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 x14ac:dyDescent="0.25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 x14ac:dyDescent="0.25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 x14ac:dyDescent="0.25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 x14ac:dyDescent="0.25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 x14ac:dyDescent="0.25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 x14ac:dyDescent="0.25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 x14ac:dyDescent="0.25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 x14ac:dyDescent="0.25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 x14ac:dyDescent="0.25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 x14ac:dyDescent="0.25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 x14ac:dyDescent="0.25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 x14ac:dyDescent="0.25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 x14ac:dyDescent="0.25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 x14ac:dyDescent="0.25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 x14ac:dyDescent="0.25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 x14ac:dyDescent="0.25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 x14ac:dyDescent="0.25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 x14ac:dyDescent="0.25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 x14ac:dyDescent="0.25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 x14ac:dyDescent="0.25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 x14ac:dyDescent="0.25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 x14ac:dyDescent="0.25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 x14ac:dyDescent="0.25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 x14ac:dyDescent="0.25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 x14ac:dyDescent="0.25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 x14ac:dyDescent="0.25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 x14ac:dyDescent="0.25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 x14ac:dyDescent="0.25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 x14ac:dyDescent="0.25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 x14ac:dyDescent="0.25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 x14ac:dyDescent="0.25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 x14ac:dyDescent="0.25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 x14ac:dyDescent="0.25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 x14ac:dyDescent="0.25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 x14ac:dyDescent="0.25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 x14ac:dyDescent="0.25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 x14ac:dyDescent="0.25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 x14ac:dyDescent="0.25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 x14ac:dyDescent="0.25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 x14ac:dyDescent="0.25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 x14ac:dyDescent="0.25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 x14ac:dyDescent="0.25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 x14ac:dyDescent="0.25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 x14ac:dyDescent="0.25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 x14ac:dyDescent="0.25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 x14ac:dyDescent="0.25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 x14ac:dyDescent="0.25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 x14ac:dyDescent="0.25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 x14ac:dyDescent="0.25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 x14ac:dyDescent="0.25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 x14ac:dyDescent="0.25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 x14ac:dyDescent="0.25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 x14ac:dyDescent="0.25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 x14ac:dyDescent="0.25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 x14ac:dyDescent="0.25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 x14ac:dyDescent="0.25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 x14ac:dyDescent="0.25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 x14ac:dyDescent="0.25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 x14ac:dyDescent="0.25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 x14ac:dyDescent="0.25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 x14ac:dyDescent="0.25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 x14ac:dyDescent="0.25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 x14ac:dyDescent="0.25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 x14ac:dyDescent="0.25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 x14ac:dyDescent="0.25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 x14ac:dyDescent="0.25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 x14ac:dyDescent="0.25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 x14ac:dyDescent="0.25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 x14ac:dyDescent="0.25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 x14ac:dyDescent="0.25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 x14ac:dyDescent="0.25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 x14ac:dyDescent="0.25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 x14ac:dyDescent="0.25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 x14ac:dyDescent="0.25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 x14ac:dyDescent="0.25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 x14ac:dyDescent="0.25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 x14ac:dyDescent="0.25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 x14ac:dyDescent="0.25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 x14ac:dyDescent="0.25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 x14ac:dyDescent="0.25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 x14ac:dyDescent="0.25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 x14ac:dyDescent="0.25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 x14ac:dyDescent="0.25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 x14ac:dyDescent="0.25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 x14ac:dyDescent="0.25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 x14ac:dyDescent="0.25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 x14ac:dyDescent="0.25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 x14ac:dyDescent="0.25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 x14ac:dyDescent="0.25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 x14ac:dyDescent="0.25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 x14ac:dyDescent="0.25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 x14ac:dyDescent="0.25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 x14ac:dyDescent="0.25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 x14ac:dyDescent="0.25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 x14ac:dyDescent="0.25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 x14ac:dyDescent="0.25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 x14ac:dyDescent="0.25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 x14ac:dyDescent="0.25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 x14ac:dyDescent="0.25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 x14ac:dyDescent="0.25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 x14ac:dyDescent="0.25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 x14ac:dyDescent="0.25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 x14ac:dyDescent="0.25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 x14ac:dyDescent="0.25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 x14ac:dyDescent="0.25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 x14ac:dyDescent="0.25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 x14ac:dyDescent="0.25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 x14ac:dyDescent="0.25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 x14ac:dyDescent="0.25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 x14ac:dyDescent="0.25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 x14ac:dyDescent="0.25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 x14ac:dyDescent="0.25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 x14ac:dyDescent="0.25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 x14ac:dyDescent="0.25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 x14ac:dyDescent="0.25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 x14ac:dyDescent="0.25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 x14ac:dyDescent="0.25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 x14ac:dyDescent="0.25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 x14ac:dyDescent="0.25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 x14ac:dyDescent="0.25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 x14ac:dyDescent="0.25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 x14ac:dyDescent="0.25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 x14ac:dyDescent="0.25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 x14ac:dyDescent="0.25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 x14ac:dyDescent="0.25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 x14ac:dyDescent="0.25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 x14ac:dyDescent="0.25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 x14ac:dyDescent="0.25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 x14ac:dyDescent="0.25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 x14ac:dyDescent="0.25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 x14ac:dyDescent="0.25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 x14ac:dyDescent="0.25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 x14ac:dyDescent="0.25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 x14ac:dyDescent="0.25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 x14ac:dyDescent="0.25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 x14ac:dyDescent="0.25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 x14ac:dyDescent="0.25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 x14ac:dyDescent="0.25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 x14ac:dyDescent="0.25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 x14ac:dyDescent="0.25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 x14ac:dyDescent="0.25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 x14ac:dyDescent="0.25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 x14ac:dyDescent="0.25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 x14ac:dyDescent="0.25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 x14ac:dyDescent="0.25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 x14ac:dyDescent="0.25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 x14ac:dyDescent="0.25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 x14ac:dyDescent="0.25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 x14ac:dyDescent="0.25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 x14ac:dyDescent="0.25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 x14ac:dyDescent="0.25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 x14ac:dyDescent="0.25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 x14ac:dyDescent="0.25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 x14ac:dyDescent="0.25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 x14ac:dyDescent="0.25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 x14ac:dyDescent="0.25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 x14ac:dyDescent="0.25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 x14ac:dyDescent="0.25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 x14ac:dyDescent="0.25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 x14ac:dyDescent="0.25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 x14ac:dyDescent="0.25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 x14ac:dyDescent="0.25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 x14ac:dyDescent="0.25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 x14ac:dyDescent="0.25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 x14ac:dyDescent="0.25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 x14ac:dyDescent="0.25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 x14ac:dyDescent="0.25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 x14ac:dyDescent="0.25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 x14ac:dyDescent="0.25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 x14ac:dyDescent="0.25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 x14ac:dyDescent="0.25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 x14ac:dyDescent="0.25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 x14ac:dyDescent="0.25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 x14ac:dyDescent="0.25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 x14ac:dyDescent="0.25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 x14ac:dyDescent="0.25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 x14ac:dyDescent="0.25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 x14ac:dyDescent="0.25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 x14ac:dyDescent="0.25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 x14ac:dyDescent="0.25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 x14ac:dyDescent="0.25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 x14ac:dyDescent="0.25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 x14ac:dyDescent="0.25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 x14ac:dyDescent="0.25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 x14ac:dyDescent="0.25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 x14ac:dyDescent="0.25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 x14ac:dyDescent="0.25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 x14ac:dyDescent="0.25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 x14ac:dyDescent="0.25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 x14ac:dyDescent="0.25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 x14ac:dyDescent="0.25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 x14ac:dyDescent="0.25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 x14ac:dyDescent="0.25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 x14ac:dyDescent="0.25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 x14ac:dyDescent="0.25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 x14ac:dyDescent="0.25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 x14ac:dyDescent="0.25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 x14ac:dyDescent="0.25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 x14ac:dyDescent="0.25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 x14ac:dyDescent="0.25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 x14ac:dyDescent="0.25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 x14ac:dyDescent="0.25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 x14ac:dyDescent="0.25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 x14ac:dyDescent="0.25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 x14ac:dyDescent="0.25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 x14ac:dyDescent="0.25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 x14ac:dyDescent="0.25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 x14ac:dyDescent="0.25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 x14ac:dyDescent="0.25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 x14ac:dyDescent="0.25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 x14ac:dyDescent="0.25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 x14ac:dyDescent="0.25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 x14ac:dyDescent="0.25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 x14ac:dyDescent="0.25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 x14ac:dyDescent="0.25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 x14ac:dyDescent="0.25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 x14ac:dyDescent="0.25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 x14ac:dyDescent="0.25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 x14ac:dyDescent="0.25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 x14ac:dyDescent="0.25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 x14ac:dyDescent="0.25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 x14ac:dyDescent="0.25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 x14ac:dyDescent="0.25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 x14ac:dyDescent="0.25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 x14ac:dyDescent="0.25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 x14ac:dyDescent="0.25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 x14ac:dyDescent="0.25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 x14ac:dyDescent="0.25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 x14ac:dyDescent="0.25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 x14ac:dyDescent="0.25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 x14ac:dyDescent="0.25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 x14ac:dyDescent="0.25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 x14ac:dyDescent="0.25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 x14ac:dyDescent="0.25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 x14ac:dyDescent="0.25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 x14ac:dyDescent="0.25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 x14ac:dyDescent="0.25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 x14ac:dyDescent="0.25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 x14ac:dyDescent="0.25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 x14ac:dyDescent="0.25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 x14ac:dyDescent="0.25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 x14ac:dyDescent="0.25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 x14ac:dyDescent="0.25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 x14ac:dyDescent="0.25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 x14ac:dyDescent="0.25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 x14ac:dyDescent="0.25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 x14ac:dyDescent="0.25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 x14ac:dyDescent="0.25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 x14ac:dyDescent="0.25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 x14ac:dyDescent="0.25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 x14ac:dyDescent="0.25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 x14ac:dyDescent="0.25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 x14ac:dyDescent="0.25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 x14ac:dyDescent="0.25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 x14ac:dyDescent="0.25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 x14ac:dyDescent="0.25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 x14ac:dyDescent="0.25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 x14ac:dyDescent="0.25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 x14ac:dyDescent="0.25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 x14ac:dyDescent="0.25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 x14ac:dyDescent="0.25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 x14ac:dyDescent="0.25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 x14ac:dyDescent="0.25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 x14ac:dyDescent="0.25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 x14ac:dyDescent="0.25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 x14ac:dyDescent="0.25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 x14ac:dyDescent="0.25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 x14ac:dyDescent="0.25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 x14ac:dyDescent="0.25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 x14ac:dyDescent="0.25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 x14ac:dyDescent="0.25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 x14ac:dyDescent="0.25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 x14ac:dyDescent="0.25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 x14ac:dyDescent="0.25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 x14ac:dyDescent="0.25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 x14ac:dyDescent="0.25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 x14ac:dyDescent="0.25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 x14ac:dyDescent="0.25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 x14ac:dyDescent="0.25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 x14ac:dyDescent="0.25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 x14ac:dyDescent="0.25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 x14ac:dyDescent="0.25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 x14ac:dyDescent="0.25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 x14ac:dyDescent="0.25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 x14ac:dyDescent="0.25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 x14ac:dyDescent="0.25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 x14ac:dyDescent="0.25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 x14ac:dyDescent="0.25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 x14ac:dyDescent="0.25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 x14ac:dyDescent="0.25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 x14ac:dyDescent="0.25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 x14ac:dyDescent="0.25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 x14ac:dyDescent="0.25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 x14ac:dyDescent="0.25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 x14ac:dyDescent="0.25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 x14ac:dyDescent="0.25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 x14ac:dyDescent="0.25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 x14ac:dyDescent="0.25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 x14ac:dyDescent="0.25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 x14ac:dyDescent="0.25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 x14ac:dyDescent="0.25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 x14ac:dyDescent="0.25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 x14ac:dyDescent="0.25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 x14ac:dyDescent="0.25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 x14ac:dyDescent="0.25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 x14ac:dyDescent="0.25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 x14ac:dyDescent="0.25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 x14ac:dyDescent="0.25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 x14ac:dyDescent="0.25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 x14ac:dyDescent="0.25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 x14ac:dyDescent="0.25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 x14ac:dyDescent="0.25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 x14ac:dyDescent="0.25">
      <c r="B657" s="193"/>
      <c r="C657" s="194"/>
      <c r="D657" s="195"/>
      <c r="E657" s="194"/>
    </row>
    <row r="658" spans="2:5" ht="15" customHeight="1" x14ac:dyDescent="0.25">
      <c r="B658" s="193"/>
      <c r="C658" s="194"/>
      <c r="D658" s="195"/>
      <c r="E658" s="194"/>
    </row>
    <row r="659" spans="2:5" ht="15" customHeight="1" x14ac:dyDescent="0.25">
      <c r="B659" s="193"/>
      <c r="C659" s="194"/>
      <c r="D659" s="195"/>
      <c r="E659" s="194"/>
    </row>
    <row r="660" spans="2:5" ht="15" customHeight="1" x14ac:dyDescent="0.25">
      <c r="B660" s="193"/>
      <c r="C660" s="194"/>
      <c r="D660" s="195"/>
      <c r="E660" s="194"/>
    </row>
    <row r="661" spans="2:5" ht="15" customHeight="1" x14ac:dyDescent="0.25">
      <c r="B661" s="193"/>
      <c r="C661" s="194"/>
      <c r="D661" s="195"/>
      <c r="E661" s="194"/>
    </row>
    <row r="662" spans="2:5" ht="15" customHeight="1" x14ac:dyDescent="0.25">
      <c r="B662" s="75"/>
    </row>
    <row r="663" spans="2:5" ht="15" customHeight="1" x14ac:dyDescent="0.25">
      <c r="B663" s="75">
        <v>45839</v>
      </c>
      <c r="C663" s="68">
        <v>15</v>
      </c>
      <c r="D663" s="68">
        <v>1</v>
      </c>
    </row>
    <row r="664" spans="2:5" ht="15" customHeight="1" x14ac:dyDescent="0.25">
      <c r="B664" s="75">
        <v>45840</v>
      </c>
      <c r="C664" s="68">
        <v>14</v>
      </c>
      <c r="D664" s="68">
        <v>1</v>
      </c>
    </row>
    <row r="665" spans="2:5" ht="15" customHeight="1" x14ac:dyDescent="0.25">
      <c r="B665" s="75">
        <v>45840</v>
      </c>
      <c r="C665" s="68">
        <v>13.5</v>
      </c>
      <c r="D665" s="68">
        <v>1</v>
      </c>
    </row>
    <row r="666" spans="2:5" ht="15" customHeight="1" x14ac:dyDescent="0.25">
      <c r="B666" s="75">
        <v>45840</v>
      </c>
      <c r="C666" s="68">
        <v>9.6</v>
      </c>
      <c r="D666" s="68">
        <v>1</v>
      </c>
    </row>
    <row r="667" spans="2:5" ht="15" customHeight="1" x14ac:dyDescent="0.25">
      <c r="B667" s="75">
        <v>45840</v>
      </c>
      <c r="C667" s="68">
        <v>9</v>
      </c>
      <c r="D667" s="68">
        <v>1</v>
      </c>
    </row>
    <row r="668" spans="2:5" ht="15" customHeight="1" x14ac:dyDescent="0.25">
      <c r="B668" s="75">
        <v>45841</v>
      </c>
      <c r="C668" s="68">
        <v>15.5</v>
      </c>
      <c r="D668" s="68">
        <v>1</v>
      </c>
    </row>
    <row r="669" spans="2:5" ht="15" customHeight="1" x14ac:dyDescent="0.25">
      <c r="B669" s="75">
        <v>45842</v>
      </c>
      <c r="C669" s="68">
        <v>10.5</v>
      </c>
      <c r="D669" s="68">
        <v>1</v>
      </c>
    </row>
    <row r="670" spans="2:5" ht="15" customHeight="1" x14ac:dyDescent="0.25">
      <c r="B670" s="75">
        <v>45842</v>
      </c>
      <c r="C670" s="68">
        <v>12</v>
      </c>
      <c r="D670" s="68">
        <v>1</v>
      </c>
    </row>
    <row r="671" spans="2:5" ht="15" customHeight="1" x14ac:dyDescent="0.25">
      <c r="B671" s="75">
        <v>45842</v>
      </c>
      <c r="C671" s="68">
        <v>20</v>
      </c>
      <c r="D671" s="68">
        <v>1</v>
      </c>
    </row>
    <row r="672" spans="2:5" ht="15" customHeight="1" x14ac:dyDescent="0.25">
      <c r="B672" s="75">
        <v>45843</v>
      </c>
      <c r="C672" s="68">
        <v>13.5</v>
      </c>
      <c r="D672" s="68">
        <v>1</v>
      </c>
    </row>
    <row r="673" spans="2:4" ht="15" customHeight="1" x14ac:dyDescent="0.25">
      <c r="B673" s="75">
        <v>45843</v>
      </c>
      <c r="C673" s="68">
        <v>12.5</v>
      </c>
      <c r="D673" s="68">
        <v>0</v>
      </c>
    </row>
    <row r="674" spans="2:4" ht="15" customHeight="1" x14ac:dyDescent="0.25">
      <c r="B674" s="75">
        <v>45843</v>
      </c>
      <c r="C674" s="68">
        <v>17</v>
      </c>
      <c r="D674" s="68">
        <v>0</v>
      </c>
    </row>
    <row r="675" spans="2:4" ht="15" customHeight="1" x14ac:dyDescent="0.25">
      <c r="B675" s="75">
        <v>45843</v>
      </c>
      <c r="C675" s="68">
        <v>8.6</v>
      </c>
      <c r="D675" s="68">
        <v>1</v>
      </c>
    </row>
    <row r="676" spans="2:4" ht="15" customHeight="1" x14ac:dyDescent="0.25">
      <c r="B676" s="75">
        <v>45843</v>
      </c>
      <c r="C676" s="68">
        <v>22</v>
      </c>
      <c r="D676" s="68">
        <v>1</v>
      </c>
    </row>
    <row r="677" spans="2:4" ht="15" customHeight="1" x14ac:dyDescent="0.25">
      <c r="B677" s="75">
        <v>45843</v>
      </c>
      <c r="C677" s="68">
        <v>13</v>
      </c>
      <c r="D677" s="68">
        <v>1</v>
      </c>
    </row>
    <row r="678" spans="2:4" ht="15" customHeight="1" x14ac:dyDescent="0.25">
      <c r="B678" s="75">
        <v>45844</v>
      </c>
      <c r="C678" s="68">
        <v>7.8</v>
      </c>
      <c r="D678" s="68">
        <v>0</v>
      </c>
    </row>
    <row r="679" spans="2:4" ht="15" customHeight="1" x14ac:dyDescent="0.25">
      <c r="B679" s="75">
        <v>45844</v>
      </c>
      <c r="C679" s="68">
        <v>13.5</v>
      </c>
      <c r="D679" s="68">
        <v>1</v>
      </c>
    </row>
    <row r="680" spans="2:4" ht="15" customHeight="1" x14ac:dyDescent="0.25">
      <c r="B680" s="75">
        <v>45844</v>
      </c>
      <c r="C680" s="68">
        <v>9</v>
      </c>
      <c r="D680" s="68">
        <v>1</v>
      </c>
    </row>
    <row r="681" spans="2:4" ht="15" customHeight="1" x14ac:dyDescent="0.25">
      <c r="B681" s="75">
        <v>45844</v>
      </c>
      <c r="C681" s="68">
        <v>29</v>
      </c>
      <c r="D681" s="68">
        <v>1</v>
      </c>
    </row>
    <row r="682" spans="2:4" ht="15" customHeight="1" x14ac:dyDescent="0.25">
      <c r="B682" s="75">
        <v>45844</v>
      </c>
      <c r="C682" s="68">
        <v>12</v>
      </c>
      <c r="D682" s="68">
        <v>1</v>
      </c>
    </row>
    <row r="683" spans="2:4" ht="15" customHeight="1" x14ac:dyDescent="0.25">
      <c r="B683" s="75">
        <v>45845</v>
      </c>
      <c r="C683" s="68">
        <v>18.5</v>
      </c>
      <c r="D683" s="68">
        <v>1</v>
      </c>
    </row>
    <row r="684" spans="2:4" ht="15" customHeight="1" x14ac:dyDescent="0.25">
      <c r="B684" s="75">
        <v>45845</v>
      </c>
      <c r="C684" s="68">
        <v>29</v>
      </c>
      <c r="D684" s="68">
        <v>1</v>
      </c>
    </row>
    <row r="685" spans="2:4" ht="15" customHeight="1" x14ac:dyDescent="0.25">
      <c r="B685" s="75">
        <v>45845</v>
      </c>
      <c r="C685" s="68">
        <v>24</v>
      </c>
      <c r="D685" s="68">
        <v>1</v>
      </c>
    </row>
    <row r="686" spans="2:4" ht="15" customHeight="1" x14ac:dyDescent="0.25">
      <c r="B686" s="75">
        <v>45846</v>
      </c>
      <c r="C686" s="68">
        <v>10.5</v>
      </c>
      <c r="D686" s="68">
        <v>1</v>
      </c>
    </row>
    <row r="687" spans="2:4" ht="15" customHeight="1" x14ac:dyDescent="0.25">
      <c r="B687" s="75">
        <v>45846</v>
      </c>
      <c r="C687" s="68">
        <v>10</v>
      </c>
      <c r="D687" s="68">
        <v>0</v>
      </c>
    </row>
    <row r="688" spans="2:4" ht="15" customHeight="1" x14ac:dyDescent="0.25">
      <c r="B688" s="75">
        <v>45846</v>
      </c>
      <c r="C688" s="68">
        <v>9.8000000000000007</v>
      </c>
      <c r="D688" s="68">
        <v>1</v>
      </c>
    </row>
    <row r="689" spans="2:4" ht="15" customHeight="1" x14ac:dyDescent="0.25">
      <c r="B689" s="75">
        <v>45846</v>
      </c>
      <c r="C689" s="68">
        <v>8.6</v>
      </c>
      <c r="D689" s="68">
        <v>1</v>
      </c>
    </row>
    <row r="690" spans="2:4" ht="15" customHeight="1" x14ac:dyDescent="0.25">
      <c r="B690" s="75">
        <v>45847</v>
      </c>
      <c r="C690" s="68">
        <v>11.5</v>
      </c>
      <c r="D690" s="68">
        <v>1</v>
      </c>
    </row>
    <row r="691" spans="2:4" ht="15" customHeight="1" x14ac:dyDescent="0.25">
      <c r="B691" s="75">
        <v>45847</v>
      </c>
      <c r="C691" s="68">
        <v>13.5</v>
      </c>
      <c r="D691" s="68">
        <v>1</v>
      </c>
    </row>
    <row r="692" spans="2:4" ht="15" customHeight="1" x14ac:dyDescent="0.25">
      <c r="B692" s="75">
        <v>45847</v>
      </c>
      <c r="C692" s="68">
        <v>8.8000000000000007</v>
      </c>
      <c r="D692" s="68">
        <v>1</v>
      </c>
    </row>
    <row r="693" spans="2:4" ht="15" customHeight="1" x14ac:dyDescent="0.25">
      <c r="B693" s="75">
        <v>45848</v>
      </c>
      <c r="C693" s="68">
        <v>9.1999999999999993</v>
      </c>
      <c r="D693" s="68">
        <v>1</v>
      </c>
    </row>
    <row r="694" spans="2:4" ht="15" customHeight="1" x14ac:dyDescent="0.25">
      <c r="B694" s="75">
        <v>45848</v>
      </c>
      <c r="C694" s="68">
        <v>10.5</v>
      </c>
      <c r="D694" s="68">
        <v>1</v>
      </c>
    </row>
    <row r="695" spans="2:4" ht="15" customHeight="1" x14ac:dyDescent="0.25">
      <c r="B695" s="75">
        <v>45848</v>
      </c>
      <c r="C695" s="68">
        <v>9.8000000000000007</v>
      </c>
      <c r="D695" s="68">
        <v>1</v>
      </c>
    </row>
    <row r="696" spans="2:4" ht="15" customHeight="1" x14ac:dyDescent="0.25">
      <c r="B696" s="75">
        <v>45848</v>
      </c>
      <c r="C696" s="68">
        <v>9.1999999999999993</v>
      </c>
      <c r="D696" s="68">
        <v>1</v>
      </c>
    </row>
    <row r="697" spans="2:4" ht="15" customHeight="1" x14ac:dyDescent="0.25">
      <c r="B697" s="75">
        <v>45849</v>
      </c>
      <c r="C697" s="68">
        <v>15.5</v>
      </c>
      <c r="D697" s="68">
        <v>1</v>
      </c>
    </row>
    <row r="698" spans="2:4" ht="15" customHeight="1" x14ac:dyDescent="0.25">
      <c r="B698" s="75">
        <v>45849</v>
      </c>
      <c r="C698" s="68">
        <v>15</v>
      </c>
      <c r="D698" s="68">
        <v>0</v>
      </c>
    </row>
    <row r="699" spans="2:4" ht="15" customHeight="1" x14ac:dyDescent="0.25">
      <c r="B699" s="75">
        <v>45849</v>
      </c>
      <c r="C699" s="68">
        <v>9.1999999999999993</v>
      </c>
      <c r="D699" s="68">
        <v>0</v>
      </c>
    </row>
    <row r="700" spans="2:4" ht="15" customHeight="1" x14ac:dyDescent="0.25">
      <c r="B700" s="75">
        <v>45850</v>
      </c>
      <c r="C700" s="68">
        <v>8.4</v>
      </c>
      <c r="D700" s="68">
        <v>1</v>
      </c>
    </row>
    <row r="701" spans="2:4" ht="15" customHeight="1" x14ac:dyDescent="0.25">
      <c r="B701" s="75">
        <v>45850</v>
      </c>
      <c r="C701" s="68">
        <v>12</v>
      </c>
      <c r="D701" s="68">
        <v>0</v>
      </c>
    </row>
    <row r="702" spans="2:4" ht="15" customHeight="1" x14ac:dyDescent="0.25">
      <c r="B702" s="75">
        <v>45850</v>
      </c>
      <c r="C702" s="68">
        <v>8.6</v>
      </c>
      <c r="D702" s="68">
        <v>1</v>
      </c>
    </row>
    <row r="703" spans="2:4" ht="15" customHeight="1" x14ac:dyDescent="0.25">
      <c r="B703" s="75">
        <v>45850</v>
      </c>
      <c r="C703" s="68">
        <v>7.6</v>
      </c>
      <c r="D703" s="68">
        <v>1</v>
      </c>
    </row>
    <row r="704" spans="2:4" ht="15" customHeight="1" x14ac:dyDescent="0.25">
      <c r="B704" s="75">
        <v>45850</v>
      </c>
      <c r="C704" s="68">
        <v>7.6</v>
      </c>
      <c r="D704" s="68">
        <v>1</v>
      </c>
    </row>
    <row r="705" spans="2:4" ht="15" customHeight="1" x14ac:dyDescent="0.25">
      <c r="B705" s="75">
        <v>45850</v>
      </c>
      <c r="C705" s="68">
        <v>7.8</v>
      </c>
      <c r="D705" s="68">
        <v>0</v>
      </c>
    </row>
    <row r="706" spans="2:4" ht="15" customHeight="1" x14ac:dyDescent="0.25">
      <c r="B706" s="75">
        <v>45854</v>
      </c>
      <c r="C706" s="68">
        <v>12</v>
      </c>
      <c r="D706" s="68">
        <v>1</v>
      </c>
    </row>
    <row r="707" spans="2:4" ht="15" customHeight="1" x14ac:dyDescent="0.25">
      <c r="B707" s="75">
        <v>45854</v>
      </c>
      <c r="C707" s="68">
        <v>11.5</v>
      </c>
      <c r="D707" s="68">
        <v>1</v>
      </c>
    </row>
    <row r="708" spans="2:4" ht="15" customHeight="1" x14ac:dyDescent="0.25">
      <c r="B708" s="75">
        <v>45855</v>
      </c>
      <c r="C708" s="68">
        <v>13</v>
      </c>
      <c r="D708" s="68">
        <v>1</v>
      </c>
    </row>
    <row r="709" spans="2:4" ht="15" customHeight="1" x14ac:dyDescent="0.25">
      <c r="B709" s="75">
        <v>45855</v>
      </c>
      <c r="C709" s="68">
        <v>23</v>
      </c>
      <c r="D709" s="68">
        <v>1</v>
      </c>
    </row>
    <row r="710" spans="2:4" ht="15" customHeight="1" x14ac:dyDescent="0.25">
      <c r="B710" s="75">
        <v>45855</v>
      </c>
      <c r="C710" s="68">
        <v>9.6</v>
      </c>
      <c r="D710" s="68">
        <v>1</v>
      </c>
    </row>
    <row r="711" spans="2:4" ht="15" customHeight="1" x14ac:dyDescent="0.25">
      <c r="B711" s="75">
        <v>45856</v>
      </c>
      <c r="C711" s="68">
        <v>14</v>
      </c>
      <c r="D711" s="68">
        <v>1</v>
      </c>
    </row>
    <row r="712" spans="2:4" ht="15" customHeight="1" x14ac:dyDescent="0.25">
      <c r="B712" s="75">
        <v>45856</v>
      </c>
      <c r="C712" s="68">
        <v>17.5</v>
      </c>
      <c r="D712" s="68">
        <v>1</v>
      </c>
    </row>
    <row r="713" spans="2:4" ht="15" customHeight="1" x14ac:dyDescent="0.25">
      <c r="B713" s="75">
        <v>45856</v>
      </c>
      <c r="C713" s="68">
        <v>12</v>
      </c>
      <c r="D713" s="68">
        <v>1</v>
      </c>
    </row>
    <row r="714" spans="2:4" ht="15" customHeight="1" x14ac:dyDescent="0.25">
      <c r="B714" s="75">
        <v>45856</v>
      </c>
      <c r="C714" s="68">
        <v>13.5</v>
      </c>
      <c r="D714" s="68">
        <v>1</v>
      </c>
    </row>
    <row r="715" spans="2:4" ht="15" customHeight="1" x14ac:dyDescent="0.25">
      <c r="B715" s="83">
        <v>45857</v>
      </c>
      <c r="C715" s="68">
        <v>13</v>
      </c>
      <c r="D715" s="68">
        <v>1</v>
      </c>
    </row>
    <row r="716" spans="2:4" ht="15" customHeight="1" x14ac:dyDescent="0.25">
      <c r="B716" s="83">
        <v>45857</v>
      </c>
      <c r="C716" s="68">
        <v>14</v>
      </c>
      <c r="D716" s="68">
        <v>1</v>
      </c>
    </row>
    <row r="717" spans="2:4" ht="15" customHeight="1" x14ac:dyDescent="0.25">
      <c r="B717" s="83">
        <v>45857</v>
      </c>
      <c r="C717" s="68">
        <v>15</v>
      </c>
      <c r="D717" s="68">
        <v>1</v>
      </c>
    </row>
    <row r="718" spans="2:4" ht="15" customHeight="1" x14ac:dyDescent="0.25">
      <c r="B718" s="83">
        <v>45857</v>
      </c>
      <c r="C718" s="68">
        <v>8.4</v>
      </c>
      <c r="D718" s="68">
        <v>1</v>
      </c>
    </row>
    <row r="719" spans="2:4" ht="15" customHeight="1" x14ac:dyDescent="0.25">
      <c r="B719" s="83">
        <v>45858</v>
      </c>
      <c r="C719" s="68">
        <v>11.5</v>
      </c>
      <c r="D719" s="68">
        <v>1</v>
      </c>
    </row>
    <row r="720" spans="2:4" ht="15" customHeight="1" x14ac:dyDescent="0.25">
      <c r="B720" s="83">
        <v>45858</v>
      </c>
      <c r="C720" s="68">
        <v>13.5</v>
      </c>
      <c r="D720" s="68">
        <v>1</v>
      </c>
    </row>
    <row r="721" spans="2:4" ht="15" customHeight="1" x14ac:dyDescent="0.25">
      <c r="B721" s="83">
        <v>45858</v>
      </c>
      <c r="C721" s="68">
        <v>12.5</v>
      </c>
      <c r="D721" s="68">
        <v>1</v>
      </c>
    </row>
    <row r="722" spans="2:4" ht="15" customHeight="1" x14ac:dyDescent="0.25">
      <c r="B722" s="83">
        <v>45858</v>
      </c>
      <c r="C722" s="68">
        <v>11</v>
      </c>
      <c r="D722" s="68">
        <v>1</v>
      </c>
    </row>
    <row r="723" spans="2:4" ht="15" customHeight="1" x14ac:dyDescent="0.25">
      <c r="B723" s="83">
        <v>45859</v>
      </c>
      <c r="C723" s="68">
        <v>15</v>
      </c>
      <c r="D723" s="68">
        <v>1</v>
      </c>
    </row>
    <row r="724" spans="2:4" ht="15" customHeight="1" x14ac:dyDescent="0.25">
      <c r="B724" s="83">
        <v>45859</v>
      </c>
      <c r="C724" s="68">
        <v>9.1999999999999993</v>
      </c>
      <c r="D724" s="68">
        <v>1</v>
      </c>
    </row>
    <row r="725" spans="2:4" ht="15" customHeight="1" x14ac:dyDescent="0.25">
      <c r="B725" s="83">
        <v>45859</v>
      </c>
      <c r="C725" s="68">
        <v>17</v>
      </c>
      <c r="D725" s="68">
        <v>0</v>
      </c>
    </row>
    <row r="726" spans="2:4" ht="15" customHeight="1" x14ac:dyDescent="0.25">
      <c r="B726" s="83">
        <v>45860</v>
      </c>
      <c r="C726" s="68">
        <v>22</v>
      </c>
      <c r="D726" s="68">
        <v>1</v>
      </c>
    </row>
    <row r="727" spans="2:4" ht="15" customHeight="1" x14ac:dyDescent="0.25">
      <c r="B727" s="83">
        <v>45860</v>
      </c>
      <c r="C727" s="68">
        <v>9.6</v>
      </c>
      <c r="D727" s="68">
        <v>1</v>
      </c>
    </row>
    <row r="728" spans="2:4" ht="15" customHeight="1" x14ac:dyDescent="0.25">
      <c r="B728" s="83">
        <v>45860</v>
      </c>
      <c r="C728" s="68">
        <v>14</v>
      </c>
      <c r="D728" s="68">
        <v>1</v>
      </c>
    </row>
    <row r="729" spans="2:4" ht="15" customHeight="1" x14ac:dyDescent="0.25">
      <c r="B729" s="83">
        <v>45860</v>
      </c>
      <c r="C729" s="68">
        <v>8.6</v>
      </c>
      <c r="D729" s="68">
        <v>1</v>
      </c>
    </row>
    <row r="730" spans="2:4" ht="15" customHeight="1" x14ac:dyDescent="0.25">
      <c r="B730" s="83">
        <v>45861</v>
      </c>
      <c r="C730" s="68">
        <v>12</v>
      </c>
      <c r="D730" s="68">
        <v>0</v>
      </c>
    </row>
    <row r="731" spans="2:4" ht="15" customHeight="1" x14ac:dyDescent="0.25">
      <c r="B731" s="83">
        <v>45861</v>
      </c>
      <c r="C731" s="68">
        <v>18</v>
      </c>
      <c r="D731" s="68">
        <v>1</v>
      </c>
    </row>
    <row r="732" spans="2:4" ht="15" customHeight="1" x14ac:dyDescent="0.25">
      <c r="B732" s="83">
        <v>45861</v>
      </c>
      <c r="C732" s="68">
        <v>9.6</v>
      </c>
      <c r="D732" s="68">
        <v>1</v>
      </c>
    </row>
    <row r="733" spans="2:4" ht="15" customHeight="1" x14ac:dyDescent="0.25">
      <c r="B733" s="83">
        <v>45861</v>
      </c>
      <c r="C733" s="68">
        <v>32</v>
      </c>
      <c r="D733" s="68">
        <v>1</v>
      </c>
    </row>
    <row r="734" spans="2:4" ht="15" customHeight="1" x14ac:dyDescent="0.25">
      <c r="B734" s="83">
        <v>45862</v>
      </c>
      <c r="C734" s="68">
        <v>12</v>
      </c>
      <c r="D734" s="68">
        <v>1</v>
      </c>
    </row>
    <row r="735" spans="2:4" ht="15" customHeight="1" x14ac:dyDescent="0.25">
      <c r="B735" s="83">
        <v>45862</v>
      </c>
      <c r="C735" s="68">
        <v>7.8</v>
      </c>
      <c r="D735" s="68">
        <v>1</v>
      </c>
    </row>
    <row r="736" spans="2:4" ht="15" customHeight="1" x14ac:dyDescent="0.25">
      <c r="B736" s="83">
        <v>45862</v>
      </c>
      <c r="C736" s="68">
        <v>13</v>
      </c>
      <c r="D736" s="68">
        <v>1</v>
      </c>
    </row>
    <row r="737" spans="2:4" ht="15" customHeight="1" x14ac:dyDescent="0.25">
      <c r="B737" s="83">
        <v>45862</v>
      </c>
      <c r="C737" s="68">
        <v>8</v>
      </c>
      <c r="D737" s="68">
        <v>1</v>
      </c>
    </row>
    <row r="738" spans="2:4" ht="15" customHeight="1" x14ac:dyDescent="0.25">
      <c r="B738" s="83">
        <v>45863</v>
      </c>
      <c r="C738" s="68">
        <v>13.5</v>
      </c>
      <c r="D738" s="68">
        <v>1</v>
      </c>
    </row>
    <row r="739" spans="2:4" ht="15" customHeight="1" x14ac:dyDescent="0.25">
      <c r="B739" s="83">
        <v>45863</v>
      </c>
      <c r="C739" s="68">
        <v>9.1999999999999993</v>
      </c>
      <c r="D739" s="68">
        <v>1</v>
      </c>
    </row>
    <row r="740" spans="2:4" ht="15" customHeight="1" x14ac:dyDescent="0.25">
      <c r="B740" s="83">
        <v>45863</v>
      </c>
      <c r="C740" s="68">
        <v>15.5</v>
      </c>
      <c r="D740" s="68">
        <v>1</v>
      </c>
    </row>
    <row r="741" spans="2:4" ht="15" customHeight="1" x14ac:dyDescent="0.25">
      <c r="B741" s="83">
        <v>45863</v>
      </c>
      <c r="C741" s="68">
        <v>18</v>
      </c>
      <c r="D741" s="68">
        <v>1</v>
      </c>
    </row>
    <row r="742" spans="2:4" ht="15" customHeight="1" x14ac:dyDescent="0.25">
      <c r="B742" s="83">
        <v>45864</v>
      </c>
      <c r="C742" s="68">
        <v>8.1999999999999993</v>
      </c>
      <c r="D742" s="68">
        <v>1</v>
      </c>
    </row>
    <row r="743" spans="2:4" ht="15" customHeight="1" x14ac:dyDescent="0.25">
      <c r="B743" s="83">
        <v>45864</v>
      </c>
      <c r="C743" s="68">
        <v>13.5</v>
      </c>
      <c r="D743" s="68">
        <v>1</v>
      </c>
    </row>
    <row r="744" spans="2:4" ht="15" customHeight="1" x14ac:dyDescent="0.25">
      <c r="B744" s="83">
        <v>45864</v>
      </c>
      <c r="C744" s="68">
        <v>17</v>
      </c>
      <c r="D744" s="68">
        <v>1</v>
      </c>
    </row>
    <row r="745" spans="2:4" ht="15" customHeight="1" x14ac:dyDescent="0.25">
      <c r="B745" s="83">
        <v>45864</v>
      </c>
      <c r="C745" s="68">
        <v>13</v>
      </c>
      <c r="D745" s="68">
        <v>1</v>
      </c>
    </row>
    <row r="746" spans="2:4" ht="15" customHeight="1" x14ac:dyDescent="0.25">
      <c r="B746" s="83">
        <v>45865</v>
      </c>
      <c r="C746" s="68">
        <v>25</v>
      </c>
      <c r="D746" s="68">
        <v>1</v>
      </c>
    </row>
    <row r="747" spans="2:4" ht="15" customHeight="1" x14ac:dyDescent="0.25">
      <c r="B747" s="83">
        <v>45865</v>
      </c>
      <c r="C747" s="68">
        <v>9</v>
      </c>
      <c r="D747" s="68">
        <v>1</v>
      </c>
    </row>
    <row r="748" spans="2:4" ht="15" customHeight="1" x14ac:dyDescent="0.25">
      <c r="B748" s="83">
        <v>45865</v>
      </c>
      <c r="C748" s="68">
        <v>24</v>
      </c>
      <c r="D748" s="68">
        <v>1</v>
      </c>
    </row>
    <row r="749" spans="2:4" ht="15" customHeight="1" x14ac:dyDescent="0.25">
      <c r="B749" s="83">
        <v>45865</v>
      </c>
      <c r="C749" s="68">
        <v>9.6</v>
      </c>
      <c r="D749" s="68">
        <v>1</v>
      </c>
    </row>
    <row r="750" spans="2:4" ht="15" customHeight="1" x14ac:dyDescent="0.25">
      <c r="B750" s="83">
        <v>45866</v>
      </c>
      <c r="C750" s="68">
        <v>9</v>
      </c>
      <c r="D750" s="68">
        <v>1</v>
      </c>
    </row>
    <row r="751" spans="2:4" ht="15" customHeight="1" x14ac:dyDescent="0.25">
      <c r="B751" s="83">
        <v>45866</v>
      </c>
      <c r="C751" s="68">
        <v>24</v>
      </c>
      <c r="D751" s="68">
        <v>1</v>
      </c>
    </row>
    <row r="752" spans="2:4" ht="15" customHeight="1" x14ac:dyDescent="0.25">
      <c r="B752" s="83">
        <v>45867</v>
      </c>
      <c r="C752" s="68">
        <v>9.4</v>
      </c>
      <c r="D752" s="68">
        <v>1</v>
      </c>
    </row>
    <row r="753" spans="2:4" ht="15" customHeight="1" x14ac:dyDescent="0.25">
      <c r="B753" s="83">
        <v>45867</v>
      </c>
      <c r="C753" s="68">
        <v>38</v>
      </c>
      <c r="D753" s="68">
        <v>1</v>
      </c>
    </row>
    <row r="754" spans="2:4" ht="15" customHeight="1" x14ac:dyDescent="0.25">
      <c r="B754" s="83">
        <v>45867</v>
      </c>
      <c r="C754" s="68">
        <v>24</v>
      </c>
      <c r="D754" s="68">
        <v>1</v>
      </c>
    </row>
    <row r="755" spans="2:4" ht="15" customHeight="1" x14ac:dyDescent="0.25">
      <c r="B755" s="83">
        <v>45867</v>
      </c>
      <c r="C755" s="68">
        <v>10.5</v>
      </c>
      <c r="D755" s="68">
        <v>1</v>
      </c>
    </row>
    <row r="756" spans="2:4" ht="15" customHeight="1" x14ac:dyDescent="0.25">
      <c r="B756" s="83">
        <v>45868</v>
      </c>
      <c r="C756" s="68">
        <v>15.5</v>
      </c>
      <c r="D756" s="68">
        <v>1</v>
      </c>
    </row>
    <row r="757" spans="2:4" ht="15" customHeight="1" x14ac:dyDescent="0.25">
      <c r="B757" s="83">
        <v>45868</v>
      </c>
      <c r="C757" s="68">
        <v>7.8</v>
      </c>
      <c r="D757" s="68">
        <v>1</v>
      </c>
    </row>
    <row r="758" spans="2:4" ht="15" customHeight="1" x14ac:dyDescent="0.25">
      <c r="B758" s="83">
        <v>45868</v>
      </c>
      <c r="C758" s="68">
        <v>25</v>
      </c>
      <c r="D758" s="68">
        <v>0</v>
      </c>
    </row>
    <row r="759" spans="2:4" ht="15" customHeight="1" x14ac:dyDescent="0.25">
      <c r="B759" s="83">
        <v>45868</v>
      </c>
      <c r="C759" s="68">
        <v>17</v>
      </c>
      <c r="D759" s="68">
        <v>1</v>
      </c>
    </row>
    <row r="760" spans="2:4" ht="15" customHeight="1" x14ac:dyDescent="0.25">
      <c r="B760" s="83">
        <v>45868</v>
      </c>
      <c r="C760" s="68">
        <v>8.4</v>
      </c>
      <c r="D760" s="68">
        <v>1</v>
      </c>
    </row>
    <row r="761" spans="2:4" ht="15" customHeight="1" x14ac:dyDescent="0.25">
      <c r="B761" s="83">
        <v>45868</v>
      </c>
      <c r="C761" s="68">
        <v>18</v>
      </c>
      <c r="D761" s="68">
        <v>1</v>
      </c>
    </row>
    <row r="762" spans="2:4" ht="15" customHeight="1" x14ac:dyDescent="0.25">
      <c r="B762" s="83">
        <v>45869</v>
      </c>
      <c r="C762" s="68">
        <v>12.5</v>
      </c>
      <c r="D762" s="68">
        <v>1</v>
      </c>
    </row>
    <row r="763" spans="2:4" ht="15" customHeight="1" x14ac:dyDescent="0.25">
      <c r="B763" s="83">
        <v>45869</v>
      </c>
      <c r="C763" s="68">
        <v>19</v>
      </c>
      <c r="D763" s="68">
        <v>1</v>
      </c>
    </row>
    <row r="764" spans="2:4" ht="15" customHeight="1" x14ac:dyDescent="0.25">
      <c r="B764" s="83">
        <v>45869</v>
      </c>
      <c r="C764" s="68">
        <v>8.4</v>
      </c>
      <c r="D764" s="68">
        <v>1</v>
      </c>
    </row>
    <row r="765" spans="2:4" ht="15" customHeight="1" x14ac:dyDescent="0.25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243" t="s">
        <v>381</v>
      </c>
      <c r="F3" s="1244"/>
      <c r="G3" s="1244"/>
      <c r="H3" s="1245"/>
      <c r="I3" s="1243" t="s">
        <v>382</v>
      </c>
      <c r="J3" s="1244"/>
      <c r="K3" s="1244"/>
      <c r="L3" s="1245"/>
      <c r="M3" s="1243" t="s">
        <v>73</v>
      </c>
      <c r="N3" s="1244"/>
      <c r="O3" s="1244"/>
      <c r="P3" s="1245"/>
      <c r="Q3" s="1243" t="s">
        <v>179</v>
      </c>
      <c r="R3" s="1244"/>
      <c r="S3" s="1244"/>
      <c r="T3" s="1245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 x14ac:dyDescent="0.3"/>
    <row r="2" spans="3:17" ht="19.95" hidden="1" customHeight="1" outlineLevel="1" x14ac:dyDescent="0.25">
      <c r="C2" s="48" t="s">
        <v>406</v>
      </c>
    </row>
    <row r="3" spans="3:17" ht="19.95" hidden="1" customHeight="1" outlineLevel="1" x14ac:dyDescent="0.25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 x14ac:dyDescent="0.25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 x14ac:dyDescent="0.25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 x14ac:dyDescent="0.25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 x14ac:dyDescent="0.25">
      <c r="N7" s="113"/>
      <c r="O7" s="132"/>
      <c r="P7" s="130"/>
    </row>
    <row r="8" spans="3:17" ht="19.95" hidden="1" customHeight="1" outlineLevel="1" x14ac:dyDescent="0.25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 x14ac:dyDescent="0.25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 x14ac:dyDescent="0.25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 x14ac:dyDescent="0.25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 x14ac:dyDescent="0.25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 x14ac:dyDescent="0.25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 x14ac:dyDescent="0.25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 x14ac:dyDescent="0.25">
      <c r="C15" s="48" t="s">
        <v>413</v>
      </c>
      <c r="G15" s="124">
        <f>IF(F6&gt;=65%,1,0)</f>
        <v>1</v>
      </c>
    </row>
    <row r="16" spans="3:17" ht="19.95" hidden="1" customHeight="1" outlineLevel="1" x14ac:dyDescent="0.25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 x14ac:dyDescent="0.25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 x14ac:dyDescent="0.25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 x14ac:dyDescent="0.3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 x14ac:dyDescent="0.3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 x14ac:dyDescent="0.3">
      <c r="X21" s="1246" t="s">
        <v>627</v>
      </c>
      <c r="Y21" s="1247"/>
      <c r="Z21" s="1247"/>
      <c r="AA21" s="1247"/>
      <c r="AB21" s="1247"/>
      <c r="AC21" s="1248"/>
      <c r="AD21" s="1246" t="s">
        <v>628</v>
      </c>
      <c r="AE21" s="1247"/>
      <c r="AF21" s="1247"/>
      <c r="AG21" s="1248"/>
      <c r="AH21" s="1246" t="s">
        <v>629</v>
      </c>
      <c r="AI21" s="1249"/>
      <c r="AJ21" s="1249"/>
      <c r="AK21" s="1249"/>
      <c r="AL21" s="1249"/>
      <c r="AM21" s="1249"/>
      <c r="AN21" s="1250"/>
    </row>
    <row r="22" spans="2:40" s="59" customFormat="1" ht="30" customHeight="1" collapsed="1" x14ac:dyDescent="0.25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 x14ac:dyDescent="0.25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 x14ac:dyDescent="0.25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 x14ac:dyDescent="0.25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 x14ac:dyDescent="0.25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 x14ac:dyDescent="0.25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 x14ac:dyDescent="0.25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 x14ac:dyDescent="0.25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 x14ac:dyDescent="0.25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 x14ac:dyDescent="0.25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 x14ac:dyDescent="0.25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 x14ac:dyDescent="0.25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 x14ac:dyDescent="0.25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 x14ac:dyDescent="0.25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 x14ac:dyDescent="0.25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 x14ac:dyDescent="0.25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 x14ac:dyDescent="0.25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 x14ac:dyDescent="0.25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 x14ac:dyDescent="0.25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 x14ac:dyDescent="0.25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 x14ac:dyDescent="0.25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 x14ac:dyDescent="0.25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 x14ac:dyDescent="0.25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 x14ac:dyDescent="0.25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 x14ac:dyDescent="0.25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 x14ac:dyDescent="0.25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 x14ac:dyDescent="0.25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 x14ac:dyDescent="0.25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 x14ac:dyDescent="0.25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 x14ac:dyDescent="0.25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 x14ac:dyDescent="0.25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 x14ac:dyDescent="0.25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 x14ac:dyDescent="0.25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 x14ac:dyDescent="0.25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 x14ac:dyDescent="0.25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 x14ac:dyDescent="0.25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 x14ac:dyDescent="0.25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 x14ac:dyDescent="0.25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 x14ac:dyDescent="0.25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 x14ac:dyDescent="0.25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 x14ac:dyDescent="0.25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 x14ac:dyDescent="0.25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 x14ac:dyDescent="0.25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 x14ac:dyDescent="0.25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 x14ac:dyDescent="0.25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 x14ac:dyDescent="0.25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 x14ac:dyDescent="0.25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 x14ac:dyDescent="0.25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 x14ac:dyDescent="0.25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 x14ac:dyDescent="0.25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 x14ac:dyDescent="0.25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 x14ac:dyDescent="0.25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 x14ac:dyDescent="0.25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 x14ac:dyDescent="0.25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 x14ac:dyDescent="0.25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 x14ac:dyDescent="0.25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 x14ac:dyDescent="0.25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 x14ac:dyDescent="0.25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 x14ac:dyDescent="0.25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 x14ac:dyDescent="0.25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 x14ac:dyDescent="0.25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 x14ac:dyDescent="0.25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 x14ac:dyDescent="0.25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 x14ac:dyDescent="0.25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 x14ac:dyDescent="0.25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 x14ac:dyDescent="0.25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 x14ac:dyDescent="0.25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 x14ac:dyDescent="0.25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 x14ac:dyDescent="0.25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 x14ac:dyDescent="0.25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 x14ac:dyDescent="0.25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 x14ac:dyDescent="0.25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 x14ac:dyDescent="0.25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 x14ac:dyDescent="0.25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 x14ac:dyDescent="0.25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 x14ac:dyDescent="0.25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 x14ac:dyDescent="0.25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 x14ac:dyDescent="0.25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 x14ac:dyDescent="0.25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 x14ac:dyDescent="0.25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 x14ac:dyDescent="0.25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 x14ac:dyDescent="0.25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 x14ac:dyDescent="0.25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 x14ac:dyDescent="0.25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 x14ac:dyDescent="0.25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 x14ac:dyDescent="0.25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 x14ac:dyDescent="0.25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 x14ac:dyDescent="0.25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 x14ac:dyDescent="0.25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 x14ac:dyDescent="0.25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 x14ac:dyDescent="0.25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 x14ac:dyDescent="0.25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 x14ac:dyDescent="0.25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 x14ac:dyDescent="0.25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 x14ac:dyDescent="0.25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 x14ac:dyDescent="0.25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 x14ac:dyDescent="0.25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 x14ac:dyDescent="0.25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 x14ac:dyDescent="0.25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 x14ac:dyDescent="0.25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 x14ac:dyDescent="0.25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 x14ac:dyDescent="0.25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 x14ac:dyDescent="0.25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 x14ac:dyDescent="0.25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 x14ac:dyDescent="0.25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 x14ac:dyDescent="0.25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 x14ac:dyDescent="0.25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 x14ac:dyDescent="0.25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 x14ac:dyDescent="0.25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 x14ac:dyDescent="0.25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 x14ac:dyDescent="0.25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 x14ac:dyDescent="0.25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 x14ac:dyDescent="0.25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 x14ac:dyDescent="0.25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 x14ac:dyDescent="0.25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 x14ac:dyDescent="0.25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 x14ac:dyDescent="0.25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 x14ac:dyDescent="0.25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 x14ac:dyDescent="0.25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 x14ac:dyDescent="0.25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 x14ac:dyDescent="0.25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 x14ac:dyDescent="0.25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 x14ac:dyDescent="0.25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 x14ac:dyDescent="0.25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ABEAD05A-C539-4D33-95F2-6638E494C203}">
  <ds:schemaRefs/>
</ds:datastoreItem>
</file>

<file path=customXml/itemProps3.xml><?xml version="1.0" encoding="utf-8"?>
<ds:datastoreItem xmlns:ds="http://schemas.openxmlformats.org/officeDocument/2006/customXml" ds:itemID="{5C390BFF-7F94-40C9-8244-56E47562B85E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903EB21E-C250-4F6A-B91B-A1775839E030}">
  <ds:schemaRefs/>
</ds:datastoreItem>
</file>

<file path=customXml/itemProps7.xml><?xml version="1.0" encoding="utf-8"?>
<ds:datastoreItem xmlns:ds="http://schemas.openxmlformats.org/officeDocument/2006/customXml" ds:itemID="{531B5D8A-9D0A-4E72-80E1-F14498B85837}">
  <ds:schemaRefs/>
</ds:datastoreItem>
</file>

<file path=customXml/itemProps8.xml><?xml version="1.0" encoding="utf-8"?>
<ds:datastoreItem xmlns:ds="http://schemas.openxmlformats.org/officeDocument/2006/customXml" ds:itemID="{C726001D-7FEF-4D60-904E-C515F2AE18B8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1418D668-1050-4A24-AA46-1670C0328D19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11FE2C8F-83A6-408B-A98A-41B704B98454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3C2DB1DD-3D0B-439B-8CFE-28E9416D116E}">
  <ds:schemaRefs/>
</ds:datastoreItem>
</file>

<file path=customXml/itemProps18.xml><?xml version="1.0" encoding="utf-8"?>
<ds:datastoreItem xmlns:ds="http://schemas.openxmlformats.org/officeDocument/2006/customXml" ds:itemID="{D28EB955-CC23-4425-9787-EEC98CAF383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2026-08-10T12:33:52Z</dcterms:modified>
</cp:coreProperties>
</file>