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9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D254" i="13" l="1"/>
  <c r="E254" i="13"/>
  <c r="F254" i="13"/>
  <c r="G254" i="13"/>
  <c r="H254" i="13"/>
  <c r="I254" i="13"/>
  <c r="J254" i="13"/>
  <c r="K254" i="13"/>
  <c r="L254" i="13"/>
  <c r="M254" i="13"/>
  <c r="N254" i="13"/>
  <c r="O254" i="13"/>
  <c r="P254" i="13"/>
  <c r="Q254" i="13"/>
  <c r="R254" i="13"/>
  <c r="S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AJ254" i="13"/>
  <c r="AK254" i="13"/>
  <c r="AQ254" i="13"/>
  <c r="AR254" i="13"/>
  <c r="AS254" i="13"/>
  <c r="AT254" i="13"/>
  <c r="AU254" i="13"/>
  <c r="AV254" i="13"/>
  <c r="AW254" i="13"/>
  <c r="AX254" i="13"/>
  <c r="AY254" i="13"/>
  <c r="AZ254" i="13"/>
  <c r="BA254" i="13"/>
  <c r="BB254" i="13"/>
  <c r="BC254" i="13"/>
  <c r="BD254" i="13"/>
  <c r="BJ254" i="13"/>
  <c r="BK254" i="13"/>
  <c r="BL254" i="13"/>
  <c r="BM254" i="13"/>
  <c r="BN254" i="13"/>
  <c r="BO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G3697" i="11"/>
  <c r="G3698" i="11"/>
  <c r="G3699" i="11"/>
  <c r="M3699" i="11" s="1"/>
  <c r="G3700" i="1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M3696" i="11"/>
  <c r="M3697" i="11"/>
  <c r="M3698" i="11"/>
  <c r="M3700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G9" i="10"/>
  <c r="G3" i="10"/>
  <c r="G4" i="10"/>
  <c r="G5" i="10"/>
  <c r="G6" i="10"/>
  <c r="G7" i="10"/>
  <c r="G8" i="10"/>
  <c r="G10" i="10"/>
  <c r="G11" i="10"/>
  <c r="G12" i="10"/>
  <c r="G13" i="10"/>
  <c r="G14" i="10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BI254" i="13" s="1"/>
  <c r="BR254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C254" i="13" s="1"/>
  <c r="AN254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AP254" i="13" s="1"/>
  <c r="BG254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<sst xmlns="http://schemas.openxmlformats.org/spreadsheetml/2006/main" count="18975" uniqueCount="4379">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</sst>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19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6"/>
      <color rgb="FF020817"/>
      <name val="Inter"/>
    </font>
    <font>
      <sz val="6"/>
      <color rgb="FF16A34A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1" fillId="0" borderId="0" applyFont="0" applyFill="0" applyBorder="0" applyAlignment="0" applyProtection="0"/>
    <xf numFmtId="0" fontId="95" fillId="0" borderId="0"/>
    <xf numFmtId="9" fontId="95" fillId="0" borderId="0" applyFont="0" applyFill="0" applyBorder="0" applyAlignment="0" applyProtection="0"/>
    <xf numFmtId="0" fontId="59" fillId="0" borderId="0"/>
    <xf numFmtId="9" fontId="59" fillId="0" borderId="0" applyFont="0" applyFill="0" applyBorder="0" applyAlignment="0" applyProtection="0"/>
  </cellStyleXfs>
  <cellXfs count="1287">
    <xf numFmtId="0" fontId="0" fillId="0" borderId="0" xfId="0"/>
    <xf numFmtId="0" fontId="178" fillId="0" borderId="0" xfId="0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0" fontId="178" fillId="0" borderId="0" xfId="0" applyFont="1"/>
    <xf numFmtId="0" fontId="179" fillId="0" borderId="0" xfId="0" applyFont="1" applyAlignment="1">
      <alignment horizontal="center" vertical="center"/>
    </xf>
    <xf numFmtId="0" fontId="178" fillId="0" borderId="0" xfId="0" applyFont="1" applyBorder="1" applyAlignment="1">
      <alignment vertical="center"/>
    </xf>
    <xf numFmtId="0" fontId="180" fillId="2" borderId="1" xfId="0" applyFont="1" applyFill="1" applyBorder="1" applyAlignment="1">
      <alignment horizontal="left" vertical="center" wrapText="1"/>
    </xf>
    <xf numFmtId="0" fontId="180" fillId="2" borderId="1" xfId="0" applyFont="1" applyFill="1" applyBorder="1" applyAlignment="1">
      <alignment horizontal="center" vertical="center" wrapText="1"/>
    </xf>
    <xf numFmtId="0" fontId="180" fillId="2" borderId="0" xfId="0" applyFont="1" applyFill="1" applyAlignment="1">
      <alignment horizontal="right" vertical="center" wrapText="1"/>
    </xf>
    <xf numFmtId="0" fontId="178" fillId="0" borderId="0" xfId="0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10" fontId="178" fillId="0" borderId="0" xfId="0" applyNumberFormat="1" applyFont="1" applyAlignment="1">
      <alignment vertical="center"/>
    </xf>
    <xf numFmtId="0" fontId="178" fillId="0" borderId="0" xfId="0" applyFont="1" applyFill="1" applyAlignment="1">
      <alignment vertical="center"/>
    </xf>
    <xf numFmtId="14" fontId="178" fillId="0" borderId="0" xfId="0" applyNumberFormat="1" applyFont="1" applyBorder="1" applyAlignment="1">
      <alignment vertical="center"/>
    </xf>
    <xf numFmtId="4" fontId="178" fillId="0" borderId="0" xfId="0" applyNumberFormat="1" applyFont="1" applyBorder="1" applyAlignment="1">
      <alignment vertical="center"/>
    </xf>
    <xf numFmtId="10" fontId="178" fillId="0" borderId="0" xfId="0" applyNumberFormat="1" applyFont="1" applyBorder="1" applyAlignment="1">
      <alignment vertical="center"/>
    </xf>
    <xf numFmtId="10" fontId="178" fillId="0" borderId="0" xfId="1" applyNumberFormat="1" applyFont="1" applyAlignment="1">
      <alignment horizontal="center" vertical="center"/>
    </xf>
    <xf numFmtId="9" fontId="178" fillId="0" borderId="0" xfId="0" applyNumberFormat="1" applyFont="1" applyAlignment="1">
      <alignment horizontal="center" vertical="center"/>
    </xf>
    <xf numFmtId="164" fontId="178" fillId="0" borderId="0" xfId="0" applyNumberFormat="1" applyFont="1" applyAlignment="1">
      <alignment horizontal="center" vertical="center"/>
    </xf>
    <xf numFmtId="3" fontId="178" fillId="0" borderId="0" xfId="0" applyNumberFormat="1" applyFont="1" applyAlignment="1">
      <alignment horizontal="center" vertical="center"/>
    </xf>
    <xf numFmtId="14" fontId="178" fillId="0" borderId="0" xfId="0" applyNumberFormat="1" applyFont="1" applyAlignment="1">
      <alignment horizontal="center" vertical="center"/>
    </xf>
    <xf numFmtId="0" fontId="179" fillId="0" borderId="0" xfId="0" applyFont="1" applyAlignment="1">
      <alignment horizontal="center" vertical="center" wrapText="1"/>
    </xf>
    <xf numFmtId="4" fontId="179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8" fillId="0" borderId="0" xfId="1" applyNumberFormat="1" applyFont="1" applyAlignment="1">
      <alignment horizontal="center" vertical="center"/>
    </xf>
    <xf numFmtId="1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164" fontId="182" fillId="0" borderId="0" xfId="0" applyNumberFormat="1" applyFont="1" applyAlignment="1">
      <alignment horizontal="center" vertical="center"/>
    </xf>
    <xf numFmtId="10" fontId="182" fillId="0" borderId="0" xfId="1" applyNumberFormat="1" applyFont="1" applyAlignment="1">
      <alignment horizontal="center" vertical="center"/>
    </xf>
    <xf numFmtId="3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 wrapText="1"/>
    </xf>
    <xf numFmtId="16" fontId="179" fillId="0" borderId="0" xfId="0" applyNumberFormat="1" applyFont="1" applyAlignment="1">
      <alignment horizontal="center" vertical="center"/>
    </xf>
    <xf numFmtId="4" fontId="178" fillId="0" borderId="2" xfId="0" applyNumberFormat="1" applyFont="1" applyBorder="1" applyAlignment="1">
      <alignment horizontal="center" vertical="center"/>
    </xf>
    <xf numFmtId="165" fontId="178" fillId="0" borderId="0" xfId="1" applyNumberFormat="1" applyFont="1" applyBorder="1" applyAlignment="1">
      <alignment horizontal="center" vertical="center"/>
    </xf>
    <xf numFmtId="4" fontId="178" fillId="0" borderId="3" xfId="1" applyNumberFormat="1" applyFont="1" applyBorder="1" applyAlignment="1">
      <alignment horizontal="center" vertical="center"/>
    </xf>
    <xf numFmtId="4" fontId="178" fillId="0" borderId="0" xfId="1" applyNumberFormat="1" applyFont="1" applyBorder="1" applyAlignment="1">
      <alignment horizontal="center" vertical="center"/>
    </xf>
    <xf numFmtId="17" fontId="179" fillId="0" borderId="0" xfId="0" applyNumberFormat="1" applyFont="1" applyAlignment="1">
      <alignment horizontal="center" vertical="center"/>
    </xf>
    <xf numFmtId="0" fontId="179" fillId="0" borderId="2" xfId="0" applyFont="1" applyBorder="1" applyAlignment="1">
      <alignment horizontal="center" vertical="center"/>
    </xf>
    <xf numFmtId="0" fontId="179" fillId="0" borderId="0" xfId="0" applyFont="1" applyBorder="1" applyAlignment="1">
      <alignment horizontal="center" vertical="center"/>
    </xf>
    <xf numFmtId="0" fontId="179" fillId="0" borderId="3" xfId="0" applyFont="1" applyBorder="1" applyAlignment="1">
      <alignment horizontal="center" vertical="center"/>
    </xf>
    <xf numFmtId="0" fontId="177" fillId="0" borderId="0" xfId="0" applyFont="1"/>
    <xf numFmtId="0" fontId="177" fillId="0" borderId="0" xfId="0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9" fontId="179" fillId="3" borderId="0" xfId="0" applyNumberFormat="1" applyFont="1" applyFill="1" applyBorder="1" applyAlignment="1">
      <alignment horizontal="center" vertical="center"/>
    </xf>
    <xf numFmtId="4" fontId="179" fillId="3" borderId="0" xfId="0" applyNumberFormat="1" applyFont="1" applyFill="1" applyBorder="1" applyAlignment="1">
      <alignment horizontal="center" vertical="center"/>
    </xf>
    <xf numFmtId="0" fontId="177" fillId="0" borderId="0" xfId="0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9" fontId="177" fillId="0" borderId="0" xfId="0" applyNumberFormat="1" applyFont="1" applyAlignment="1">
      <alignment horizontal="center" vertical="center"/>
    </xf>
    <xf numFmtId="166" fontId="177" fillId="0" borderId="0" xfId="0" applyNumberFormat="1" applyFont="1" applyAlignment="1">
      <alignment horizontal="center" vertical="center"/>
    </xf>
    <xf numFmtId="4" fontId="177" fillId="3" borderId="0" xfId="0" applyNumberFormat="1" applyFont="1" applyFill="1" applyAlignment="1">
      <alignment horizontal="center" vertical="center"/>
    </xf>
    <xf numFmtId="9" fontId="177" fillId="3" borderId="0" xfId="0" applyNumberFormat="1" applyFont="1" applyFill="1" applyAlignment="1">
      <alignment horizontal="center" vertical="center"/>
    </xf>
    <xf numFmtId="3" fontId="177" fillId="3" borderId="0" xfId="0" applyNumberFormat="1" applyFont="1" applyFill="1" applyAlignment="1">
      <alignment horizontal="center" vertical="center"/>
    </xf>
    <xf numFmtId="0" fontId="177" fillId="3" borderId="0" xfId="0" applyFont="1" applyFill="1" applyAlignment="1">
      <alignment horizontal="center" vertical="center"/>
    </xf>
    <xf numFmtId="0" fontId="177" fillId="0" borderId="4" xfId="0" applyFont="1" applyBorder="1" applyAlignment="1">
      <alignment horizontal="center" vertical="center"/>
    </xf>
    <xf numFmtId="0" fontId="177" fillId="0" borderId="5" xfId="0" applyFont="1" applyBorder="1" applyAlignment="1">
      <alignment horizontal="center" vertical="center"/>
    </xf>
    <xf numFmtId="0" fontId="177" fillId="0" borderId="6" xfId="0" applyFont="1" applyBorder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0" fontId="182" fillId="0" borderId="0" xfId="0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14" fontId="177" fillId="0" borderId="0" xfId="0" applyNumberFormat="1" applyFont="1" applyAlignment="1">
      <alignment vertical="center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0" fontId="175" fillId="0" borderId="0" xfId="0" applyFont="1" applyAlignment="1">
      <alignment vertical="center"/>
    </xf>
    <xf numFmtId="0" fontId="175" fillId="0" borderId="0" xfId="0" applyFont="1" applyAlignment="1">
      <alignment horizontal="center" vertical="center"/>
    </xf>
    <xf numFmtId="16" fontId="175" fillId="0" borderId="0" xfId="0" applyNumberFormat="1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4" fontId="175" fillId="0" borderId="0" xfId="0" applyNumberFormat="1" applyFont="1" applyAlignment="1">
      <alignment vertical="center"/>
    </xf>
    <xf numFmtId="10" fontId="175" fillId="0" borderId="0" xfId="1" applyNumberFormat="1" applyFont="1" applyAlignment="1">
      <alignment vertical="center"/>
    </xf>
    <xf numFmtId="0" fontId="175" fillId="0" borderId="0" xfId="0" applyFont="1"/>
    <xf numFmtId="16" fontId="175" fillId="0" borderId="0" xfId="0" applyNumberFormat="1" applyFont="1" applyAlignment="1">
      <alignment vertical="center"/>
    </xf>
    <xf numFmtId="10" fontId="175" fillId="0" borderId="0" xfId="1" applyNumberFormat="1" applyFont="1" applyAlignment="1">
      <alignment horizontal="center" vertical="center"/>
    </xf>
    <xf numFmtId="165" fontId="175" fillId="0" borderId="0" xfId="1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horizontal="center" vertical="center"/>
    </xf>
    <xf numFmtId="0" fontId="174" fillId="0" borderId="0" xfId="0" applyFont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0" fontId="179" fillId="0" borderId="2" xfId="0" applyFont="1" applyBorder="1" applyAlignment="1">
      <alignment horizontal="center" vertical="center"/>
    </xf>
    <xf numFmtId="0" fontId="179" fillId="0" borderId="0" xfId="0" applyFont="1" applyBorder="1" applyAlignment="1">
      <alignment horizontal="center" vertical="center"/>
    </xf>
    <xf numFmtId="0" fontId="179" fillId="0" borderId="3" xfId="0" applyFont="1" applyBorder="1" applyAlignment="1">
      <alignment horizontal="center" vertical="center"/>
    </xf>
    <xf numFmtId="3" fontId="182" fillId="0" borderId="0" xfId="0" applyNumberFormat="1" applyFont="1" applyAlignment="1">
      <alignment vertical="center"/>
    </xf>
    <xf numFmtId="3" fontId="182" fillId="0" borderId="0" xfId="0" applyNumberFormat="1" applyFont="1" applyBorder="1" applyAlignment="1">
      <alignment vertical="center"/>
    </xf>
    <xf numFmtId="0" fontId="173" fillId="0" borderId="0" xfId="0" applyFont="1" applyAlignment="1">
      <alignment horizontal="center" vertical="center"/>
    </xf>
    <xf numFmtId="0" fontId="173" fillId="0" borderId="0" xfId="0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164" fontId="173" fillId="0" borderId="0" xfId="0" applyNumberFormat="1" applyFont="1" applyAlignment="1">
      <alignment horizontal="center" vertical="center"/>
    </xf>
    <xf numFmtId="10" fontId="173" fillId="0" borderId="0" xfId="1" applyNumberFormat="1" applyFont="1" applyAlignment="1">
      <alignment horizontal="center" vertical="center"/>
    </xf>
    <xf numFmtId="3" fontId="173" fillId="0" borderId="0" xfId="0" applyNumberFormat="1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0" fontId="171" fillId="0" borderId="0" xfId="0" applyFont="1" applyAlignment="1">
      <alignment horizontal="center"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6" fontId="182" fillId="0" borderId="0" xfId="0" applyNumberFormat="1" applyFont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Alignment="1">
      <alignment horizontal="center" vertical="center"/>
    </xf>
    <xf numFmtId="14" fontId="167" fillId="0" borderId="0" xfId="0" applyNumberFormat="1" applyFont="1" applyAlignment="1">
      <alignment horizontal="center" vertical="center"/>
    </xf>
    <xf numFmtId="4" fontId="167" fillId="0" borderId="0" xfId="0" applyNumberFormat="1" applyFont="1" applyAlignment="1">
      <alignment horizontal="center" vertical="center"/>
    </xf>
    <xf numFmtId="164" fontId="167" fillId="0" borderId="0" xfId="0" applyNumberFormat="1" applyFont="1" applyAlignment="1">
      <alignment horizontal="center" vertical="center"/>
    </xf>
    <xf numFmtId="10" fontId="167" fillId="0" borderId="0" xfId="1" applyNumberFormat="1" applyFont="1" applyAlignment="1">
      <alignment horizontal="center" vertical="center"/>
    </xf>
    <xf numFmtId="3" fontId="167" fillId="0" borderId="0" xfId="0" applyNumberFormat="1" applyFont="1" applyAlignment="1">
      <alignment horizontal="center" vertical="center"/>
    </xf>
    <xf numFmtId="0" fontId="177" fillId="4" borderId="0" xfId="0" applyFont="1" applyFill="1" applyAlignment="1">
      <alignment horizontal="center" vertical="center"/>
    </xf>
    <xf numFmtId="0" fontId="177" fillId="4" borderId="5" xfId="0" applyFont="1" applyFill="1" applyBorder="1" applyAlignment="1">
      <alignment horizontal="center" vertical="center"/>
    </xf>
    <xf numFmtId="0" fontId="166" fillId="0" borderId="0" xfId="0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9" fontId="177" fillId="4" borderId="0" xfId="0" applyNumberFormat="1" applyFont="1" applyFill="1" applyAlignment="1">
      <alignment horizontal="center" vertical="center"/>
    </xf>
    <xf numFmtId="0" fontId="164" fillId="0" borderId="0" xfId="0" applyFont="1" applyAlignment="1">
      <alignment horizontal="center" vertical="center"/>
    </xf>
    <xf numFmtId="0" fontId="163" fillId="0" borderId="0" xfId="0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6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62" fillId="0" borderId="0" xfId="0" applyFont="1" applyAlignment="1">
      <alignment horizontal="center" vertical="center"/>
    </xf>
    <xf numFmtId="4" fontId="177" fillId="0" borderId="11" xfId="0" applyNumberFormat="1" applyFont="1" applyBorder="1" applyAlignment="1">
      <alignment horizontal="center" vertical="center"/>
    </xf>
    <xf numFmtId="166" fontId="177" fillId="0" borderId="11" xfId="0" applyNumberFormat="1" applyFont="1" applyBorder="1" applyAlignment="1">
      <alignment horizontal="center" vertical="center"/>
    </xf>
    <xf numFmtId="0" fontId="177" fillId="0" borderId="11" xfId="0" applyFont="1" applyBorder="1" applyAlignment="1">
      <alignment horizontal="center" vertical="center"/>
    </xf>
    <xf numFmtId="165" fontId="177" fillId="0" borderId="11" xfId="1" applyNumberFormat="1" applyFont="1" applyBorder="1" applyAlignment="1">
      <alignment horizontal="center" vertical="center"/>
    </xf>
    <xf numFmtId="0" fontId="162" fillId="0" borderId="13" xfId="0" applyFont="1" applyBorder="1" applyAlignment="1">
      <alignment horizontal="center" vertical="center" wrapText="1"/>
    </xf>
    <xf numFmtId="0" fontId="177" fillId="0" borderId="0" xfId="0" applyFont="1" applyBorder="1" applyAlignment="1">
      <alignment horizontal="center" vertical="center" wrapText="1"/>
    </xf>
    <xf numFmtId="0" fontId="162" fillId="0" borderId="0" xfId="0" applyFont="1" applyBorder="1" applyAlignment="1">
      <alignment horizontal="center" vertical="center" wrapText="1"/>
    </xf>
    <xf numFmtId="0" fontId="177" fillId="0" borderId="14" xfId="0" applyFont="1" applyBorder="1" applyAlignment="1">
      <alignment horizontal="center" vertical="center" wrapText="1"/>
    </xf>
    <xf numFmtId="0" fontId="177" fillId="0" borderId="13" xfId="0" applyFont="1" applyBorder="1" applyAlignment="1">
      <alignment horizontal="center" vertical="center" wrapText="1"/>
    </xf>
    <xf numFmtId="0" fontId="162" fillId="0" borderId="14" xfId="0" applyFont="1" applyBorder="1" applyAlignment="1">
      <alignment horizontal="center" vertical="center" wrapText="1"/>
    </xf>
    <xf numFmtId="0" fontId="179" fillId="5" borderId="8" xfId="0" applyFont="1" applyFill="1" applyBorder="1" applyAlignment="1">
      <alignment horizontal="center" vertical="center" wrapText="1"/>
    </xf>
    <xf numFmtId="0" fontId="179" fillId="6" borderId="15" xfId="0" applyFont="1" applyFill="1" applyBorder="1" applyAlignment="1">
      <alignment horizontal="center" vertical="center" wrapText="1"/>
    </xf>
    <xf numFmtId="0" fontId="179" fillId="6" borderId="9" xfId="0" applyFont="1" applyFill="1" applyBorder="1" applyAlignment="1">
      <alignment horizontal="center" vertical="center" wrapText="1"/>
    </xf>
    <xf numFmtId="0" fontId="179" fillId="6" borderId="8" xfId="0" applyFont="1" applyFill="1" applyBorder="1" applyAlignment="1">
      <alignment horizontal="center" vertical="center" wrapText="1"/>
    </xf>
    <xf numFmtId="4" fontId="177" fillId="0" borderId="12" xfId="0" applyNumberFormat="1" applyFont="1" applyBorder="1" applyAlignment="1">
      <alignment horizontal="center" vertical="center"/>
    </xf>
    <xf numFmtId="0" fontId="179" fillId="0" borderId="7" xfId="0" applyFont="1" applyBorder="1" applyAlignment="1">
      <alignment horizontal="center" vertical="center" wrapText="1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6" fontId="159" fillId="0" borderId="0" xfId="0" applyNumberFormat="1" applyFont="1" applyAlignment="1">
      <alignment horizontal="center" vertical="center"/>
    </xf>
    <xf numFmtId="4" fontId="159" fillId="0" borderId="0" xfId="0" applyNumberFormat="1" applyFont="1" applyAlignment="1">
      <alignment horizontal="center"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6" fillId="0" borderId="0" xfId="0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2" fontId="178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6" fillId="0" borderId="0" xfId="0" applyNumberFormat="1" applyFont="1" applyAlignment="1">
      <alignment vertical="center"/>
    </xf>
    <xf numFmtId="2" fontId="163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6" fillId="0" borderId="0" xfId="0" applyNumberFormat="1" applyFont="1" applyAlignment="1">
      <alignment vertical="center"/>
    </xf>
    <xf numFmtId="0" fontId="153" fillId="0" borderId="0" xfId="0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3" fillId="0" borderId="0" xfId="0" applyFont="1" applyBorder="1" applyAlignment="1">
      <alignment horizontal="center" vertical="center" wrapText="1"/>
    </xf>
    <xf numFmtId="0" fontId="153" fillId="0" borderId="14" xfId="0" applyFont="1" applyBorder="1" applyAlignment="1">
      <alignment horizontal="center" vertical="center" wrapText="1"/>
    </xf>
    <xf numFmtId="16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77" fillId="0" borderId="11" xfId="0" applyFont="1" applyFill="1" applyBorder="1" applyAlignment="1">
      <alignment horizontal="center"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1" fillId="0" borderId="0" xfId="0" applyFont="1" applyAlignment="1">
      <alignment horizontal="left" vertical="center"/>
    </xf>
    <xf numFmtId="0" fontId="177" fillId="0" borderId="16" xfId="0" applyFont="1" applyBorder="1" applyAlignment="1">
      <alignment horizontal="center" vertical="center"/>
    </xf>
    <xf numFmtId="0" fontId="177" fillId="0" borderId="17" xfId="0" applyFont="1" applyBorder="1" applyAlignment="1">
      <alignment horizontal="center" vertical="center"/>
    </xf>
    <xf numFmtId="0" fontId="177" fillId="0" borderId="18" xfId="0" applyFont="1" applyBorder="1" applyAlignment="1">
      <alignment horizontal="center" vertical="center"/>
    </xf>
    <xf numFmtId="0" fontId="177" fillId="0" borderId="10" xfId="0" applyFont="1" applyBorder="1" applyAlignment="1">
      <alignment horizontal="center" vertical="center"/>
    </xf>
    <xf numFmtId="0" fontId="177" fillId="0" borderId="12" xfId="0" applyFont="1" applyBorder="1" applyAlignment="1">
      <alignment horizontal="center" vertical="center"/>
    </xf>
    <xf numFmtId="0" fontId="177" fillId="0" borderId="19" xfId="0" applyFont="1" applyBorder="1" applyAlignment="1">
      <alignment horizontal="center" vertical="center"/>
    </xf>
    <xf numFmtId="0" fontId="177" fillId="0" borderId="20" xfId="0" applyFont="1" applyBorder="1" applyAlignment="1">
      <alignment horizontal="center" vertical="center"/>
    </xf>
    <xf numFmtId="0" fontId="177" fillId="0" borderId="21" xfId="0" applyFont="1" applyBorder="1" applyAlignment="1">
      <alignment horizontal="center" vertical="center"/>
    </xf>
    <xf numFmtId="166" fontId="177" fillId="0" borderId="11" xfId="0" applyNumberFormat="1" applyFont="1" applyFill="1" applyBorder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4" fontId="177" fillId="0" borderId="11" xfId="0" applyNumberFormat="1" applyFont="1" applyFill="1" applyBorder="1" applyAlignment="1">
      <alignment horizontal="center" vertical="center"/>
    </xf>
    <xf numFmtId="0" fontId="179" fillId="0" borderId="8" xfId="0" applyFont="1" applyBorder="1" applyAlignment="1">
      <alignment horizontal="center" vertical="center" wrapText="1"/>
    </xf>
    <xf numFmtId="0" fontId="179" fillId="0" borderId="11" xfId="0" applyFont="1" applyBorder="1" applyAlignment="1">
      <alignment horizontal="center" vertical="center"/>
    </xf>
    <xf numFmtId="16" fontId="177" fillId="0" borderId="10" xfId="0" applyNumberFormat="1" applyFont="1" applyBorder="1" applyAlignment="1">
      <alignment horizontal="center"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4" fontId="148" fillId="0" borderId="11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47" fillId="0" borderId="11" xfId="0" applyNumberFormat="1" applyFont="1" applyBorder="1" applyAlignment="1">
      <alignment horizontal="center"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10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3" fontId="185" fillId="0" borderId="0" xfId="0" applyNumberFormat="1" applyFont="1" applyAlignment="1">
      <alignment vertical="center"/>
    </xf>
    <xf numFmtId="3" fontId="185" fillId="0" borderId="0" xfId="0" applyNumberFormat="1" applyFont="1" applyBorder="1" applyAlignment="1">
      <alignment vertical="center"/>
    </xf>
    <xf numFmtId="0" fontId="185" fillId="0" borderId="0" xfId="0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horizontal="center" vertical="center"/>
    </xf>
    <xf numFmtId="9" fontId="131" fillId="0" borderId="0" xfId="1" applyFont="1" applyAlignment="1">
      <alignment horizontal="center" vertical="center"/>
    </xf>
    <xf numFmtId="4" fontId="131" fillId="0" borderId="0" xfId="0" applyNumberFormat="1" applyFont="1" applyAlignment="1">
      <alignment horizontal="center" vertical="center"/>
    </xf>
    <xf numFmtId="0" fontId="131" fillId="7" borderId="0" xfId="0" applyFont="1" applyFill="1" applyAlignment="1">
      <alignment horizontal="center" vertical="center"/>
    </xf>
    <xf numFmtId="0" fontId="179" fillId="0" borderId="0" xfId="0" applyFont="1" applyFill="1" applyAlignment="1">
      <alignment horizontal="center" vertical="center"/>
    </xf>
    <xf numFmtId="0" fontId="131" fillId="0" borderId="0" xfId="0" applyFont="1" applyFill="1" applyAlignment="1">
      <alignment horizontal="center" vertical="center"/>
    </xf>
    <xf numFmtId="9" fontId="131" fillId="0" borderId="0" xfId="0" applyNumberFormat="1" applyFont="1" applyAlignment="1">
      <alignment horizontal="center" vertical="center"/>
    </xf>
    <xf numFmtId="0" fontId="131" fillId="8" borderId="0" xfId="0" applyFont="1" applyFill="1" applyAlignment="1">
      <alignment horizontal="center"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0" fontId="136" fillId="0" borderId="0" xfId="0" applyFont="1" applyFill="1" applyAlignment="1">
      <alignment vertical="center"/>
    </xf>
    <xf numFmtId="0" fontId="0" fillId="0" borderId="0" xfId="0" applyFill="1"/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100" fillId="0" borderId="0" xfId="0" applyNumberFormat="1" applyFont="1" applyBorder="1" applyAlignment="1">
      <alignment vertical="center"/>
    </xf>
    <xf numFmtId="4" fontId="100" fillId="0" borderId="0" xfId="0" applyNumberFormat="1" applyFont="1" applyBorder="1" applyAlignment="1">
      <alignment vertical="center"/>
    </xf>
    <xf numFmtId="10" fontId="146" fillId="0" borderId="0" xfId="0" applyNumberFormat="1" applyFont="1" applyBorder="1" applyAlignment="1">
      <alignment vertical="center"/>
    </xf>
    <xf numFmtId="4" fontId="110" fillId="0" borderId="0" xfId="0" applyNumberFormat="1" applyFont="1" applyBorder="1" applyAlignment="1">
      <alignment vertical="center"/>
    </xf>
    <xf numFmtId="3" fontId="100" fillId="0" borderId="0" xfId="0" applyNumberFormat="1" applyFont="1" applyBorder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4" fontId="98" fillId="0" borderId="0" xfId="0" applyNumberFormat="1" applyFont="1" applyBorder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2" applyFont="1" applyAlignment="1">
      <alignment vertical="center"/>
    </xf>
    <xf numFmtId="0" fontId="179" fillId="0" borderId="0" xfId="2" applyFont="1" applyAlignment="1">
      <alignment horizontal="center" vertical="center"/>
    </xf>
    <xf numFmtId="0" fontId="95" fillId="0" borderId="0" xfId="2" applyFont="1" applyAlignment="1">
      <alignment horizontal="center" vertical="center"/>
    </xf>
    <xf numFmtId="4" fontId="95" fillId="0" borderId="0" xfId="2" applyNumberFormat="1" applyFont="1" applyAlignment="1">
      <alignment horizontal="center" vertical="center"/>
    </xf>
    <xf numFmtId="165" fontId="95" fillId="0" borderId="0" xfId="2" applyNumberFormat="1" applyFont="1" applyAlignment="1">
      <alignment horizontal="center" vertical="center"/>
    </xf>
    <xf numFmtId="165" fontId="95" fillId="0" borderId="0" xfId="3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4" fontId="95" fillId="0" borderId="0" xfId="1" applyNumberFormat="1" applyFont="1" applyAlignment="1">
      <alignment horizontal="center" vertical="center"/>
    </xf>
    <xf numFmtId="0" fontId="94" fillId="0" borderId="0" xfId="0" applyFont="1" applyAlignment="1">
      <alignment vertical="center"/>
    </xf>
    <xf numFmtId="0" fontId="179" fillId="9" borderId="22" xfId="0" applyFont="1" applyFill="1" applyBorder="1" applyAlignment="1">
      <alignment horizontal="right" vertical="center"/>
    </xf>
    <xf numFmtId="4" fontId="94" fillId="0" borderId="0" xfId="0" applyNumberFormat="1" applyFont="1" applyAlignment="1">
      <alignment vertical="center"/>
    </xf>
    <xf numFmtId="165" fontId="94" fillId="0" borderId="0" xfId="0" applyNumberFormat="1" applyFont="1" applyAlignment="1">
      <alignment vertical="center"/>
    </xf>
    <xf numFmtId="4" fontId="179" fillId="9" borderId="23" xfId="0" applyNumberFormat="1" applyFont="1" applyFill="1" applyBorder="1" applyAlignment="1">
      <alignment vertical="center"/>
    </xf>
    <xf numFmtId="165" fontId="179" fillId="9" borderId="23" xfId="0" applyNumberFormat="1" applyFont="1" applyFill="1" applyBorder="1" applyAlignment="1">
      <alignment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0" fontId="93" fillId="0" borderId="0" xfId="0" applyFont="1" applyAlignment="1">
      <alignment horizontal="center" vertical="center"/>
    </xf>
    <xf numFmtId="1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7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4" fontId="93" fillId="10" borderId="0" xfId="0" applyNumberFormat="1" applyFont="1" applyFill="1" applyAlignment="1">
      <alignment horizontal="center"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10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 vertical="center"/>
    </xf>
    <xf numFmtId="16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4" fontId="84" fillId="0" borderId="0" xfId="1" applyNumberFormat="1" applyFont="1" applyAlignment="1">
      <alignment horizontal="center" vertical="center"/>
    </xf>
    <xf numFmtId="10" fontId="84" fillId="0" borderId="0" xfId="1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4" fontId="83" fillId="0" borderId="0" xfId="0" applyNumberFormat="1" applyFont="1" applyAlignment="1">
      <alignment horizontal="center" vertical="center"/>
    </xf>
    <xf numFmtId="16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4" fontId="83" fillId="0" borderId="0" xfId="1" applyNumberFormat="1" applyFont="1" applyAlignment="1">
      <alignment horizontal="center" vertical="center"/>
    </xf>
    <xf numFmtId="10" fontId="83" fillId="0" borderId="0" xfId="1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82" fillId="0" borderId="0" xfId="0" applyFont="1"/>
    <xf numFmtId="165" fontId="85" fillId="0" borderId="0" xfId="1" applyNumberFormat="1" applyFont="1"/>
    <xf numFmtId="4" fontId="85" fillId="0" borderId="0" xfId="0" applyNumberFormat="1" applyFont="1"/>
    <xf numFmtId="16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4" fontId="186" fillId="0" borderId="0" xfId="1" applyNumberFormat="1" applyFont="1" applyAlignment="1">
      <alignment horizontal="center" vertical="center"/>
    </xf>
    <xf numFmtId="10" fontId="186" fillId="0" borderId="0" xfId="1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 wrapText="1"/>
    </xf>
    <xf numFmtId="20" fontId="83" fillId="0" borderId="0" xfId="0" applyNumberFormat="1" applyFont="1" applyAlignment="1">
      <alignment horizontal="center" vertical="center"/>
    </xf>
    <xf numFmtId="20" fontId="85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20" fontId="186" fillId="0" borderId="0" xfId="0" applyNumberFormat="1" applyFont="1" applyAlignment="1">
      <alignment horizontal="center" vertical="center"/>
    </xf>
    <xf numFmtId="16" fontId="85" fillId="0" borderId="0" xfId="0" applyNumberFormat="1" applyFont="1"/>
    <xf numFmtId="16" fontId="81" fillId="0" borderId="0" xfId="0" applyNumberFormat="1" applyFont="1" applyAlignment="1">
      <alignment horizontal="center" vertical="center"/>
    </xf>
    <xf numFmtId="10" fontId="81" fillId="0" borderId="0" xfId="1" applyNumberFormat="1" applyFont="1" applyAlignment="1">
      <alignment horizontal="center" vertical="center"/>
    </xf>
    <xf numFmtId="4" fontId="81" fillId="0" borderId="0" xfId="1" applyNumberFormat="1" applyFont="1" applyAlignment="1">
      <alignment horizontal="center" vertical="center"/>
    </xf>
    <xf numFmtId="20" fontId="81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4" fontId="79" fillId="0" borderId="0" xfId="0" applyNumberFormat="1" applyFont="1" applyAlignment="1">
      <alignment horizontal="center" vertical="center"/>
    </xf>
    <xf numFmtId="0" fontId="78" fillId="0" borderId="0" xfId="0" applyFont="1"/>
    <xf numFmtId="16" fontId="186" fillId="10" borderId="0" xfId="0" applyNumberFormat="1" applyFont="1" applyFill="1" applyAlignment="1">
      <alignment horizontal="center" vertical="center"/>
    </xf>
    <xf numFmtId="0" fontId="186" fillId="10" borderId="0" xfId="0" applyFont="1" applyFill="1" applyAlignment="1">
      <alignment horizontal="center" vertical="center"/>
    </xf>
    <xf numFmtId="0" fontId="85" fillId="10" borderId="0" xfId="0" applyFont="1" applyFill="1" applyAlignment="1">
      <alignment horizontal="center" vertical="center"/>
    </xf>
    <xf numFmtId="4" fontId="186" fillId="10" borderId="0" xfId="0" applyNumberFormat="1" applyFont="1" applyFill="1" applyAlignment="1">
      <alignment horizontal="center" vertical="center"/>
    </xf>
    <xf numFmtId="10" fontId="186" fillId="10" borderId="0" xfId="1" applyNumberFormat="1" applyFont="1" applyFill="1" applyAlignment="1">
      <alignment horizontal="center" vertical="center"/>
    </xf>
    <xf numFmtId="4" fontId="186" fillId="10" borderId="0" xfId="1" applyNumberFormat="1" applyFont="1" applyFill="1" applyAlignment="1">
      <alignment horizontal="center" vertical="center"/>
    </xf>
    <xf numFmtId="0" fontId="77" fillId="0" borderId="0" xfId="0" applyFont="1"/>
    <xf numFmtId="4" fontId="77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0" fontId="76" fillId="0" borderId="0" xfId="0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6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10" fontId="93" fillId="0" borderId="0" xfId="0" applyNumberFormat="1" applyFont="1" applyAlignment="1">
      <alignment horizontal="center" vertical="center"/>
    </xf>
    <xf numFmtId="10" fontId="93" fillId="0" borderId="0" xfId="1" applyNumberFormat="1" applyFont="1" applyAlignment="1">
      <alignment horizontal="center" vertical="center"/>
    </xf>
    <xf numFmtId="4" fontId="93" fillId="3" borderId="0" xfId="0" applyNumberFormat="1" applyFont="1" applyFill="1" applyAlignment="1">
      <alignment horizontal="center" vertical="center"/>
    </xf>
    <xf numFmtId="10" fontId="93" fillId="3" borderId="0" xfId="0" applyNumberFormat="1" applyFont="1" applyFill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4" fontId="72" fillId="3" borderId="0" xfId="0" applyNumberFormat="1" applyFont="1" applyFill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horizontal="center" vertical="center"/>
    </xf>
    <xf numFmtId="1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164" fontId="188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165" fontId="188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10" fontId="188" fillId="0" borderId="0" xfId="0" applyNumberFormat="1" applyFont="1" applyBorder="1" applyAlignment="1">
      <alignment vertical="center"/>
    </xf>
    <xf numFmtId="3" fontId="188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188" fillId="0" borderId="0" xfId="0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0" fontId="59" fillId="0" borderId="0" xfId="0" applyFont="1" applyAlignment="1">
      <alignment horizontal="left" vertical="center"/>
    </xf>
    <xf numFmtId="0" fontId="66" fillId="0" borderId="0" xfId="0" applyFont="1" applyAlignment="1">
      <alignment horizontal="left" vertical="center"/>
    </xf>
    <xf numFmtId="0" fontId="59" fillId="0" borderId="0" xfId="4" applyFont="1" applyAlignment="1">
      <alignment vertical="center"/>
    </xf>
    <xf numFmtId="4" fontId="59" fillId="3" borderId="0" xfId="4" applyNumberFormat="1" applyFont="1" applyFill="1" applyAlignment="1">
      <alignment vertical="center"/>
    </xf>
    <xf numFmtId="165" fontId="59" fillId="3" borderId="0" xfId="4" applyNumberFormat="1" applyFont="1" applyFill="1" applyAlignment="1">
      <alignment vertical="center"/>
    </xf>
    <xf numFmtId="4" fontId="59" fillId="0" borderId="0" xfId="4" applyNumberFormat="1" applyFont="1" applyAlignment="1">
      <alignment vertical="center"/>
    </xf>
    <xf numFmtId="9" fontId="59" fillId="0" borderId="0" xfId="4" applyNumberFormat="1" applyFont="1" applyAlignment="1">
      <alignment vertical="center"/>
    </xf>
    <xf numFmtId="165" fontId="59" fillId="0" borderId="0" xfId="4" applyNumberFormat="1" applyFont="1" applyAlignment="1">
      <alignment vertical="center"/>
    </xf>
    <xf numFmtId="168" fontId="59" fillId="0" borderId="0" xfId="4" applyNumberFormat="1" applyFont="1" applyAlignment="1">
      <alignment vertical="center"/>
    </xf>
    <xf numFmtId="10" fontId="59" fillId="0" borderId="0" xfId="5" applyNumberFormat="1" applyFont="1" applyAlignment="1">
      <alignment vertical="center"/>
    </xf>
    <xf numFmtId="0" fontId="59" fillId="3" borderId="0" xfId="4" applyFont="1" applyFill="1" applyAlignment="1">
      <alignment vertical="center"/>
    </xf>
    <xf numFmtId="4" fontId="59" fillId="0" borderId="0" xfId="4" applyNumberFormat="1" applyFont="1" applyFill="1" applyAlignment="1">
      <alignment vertical="center"/>
    </xf>
    <xf numFmtId="165" fontId="59" fillId="0" borderId="0" xfId="5" applyNumberFormat="1" applyFont="1" applyFill="1" applyAlignment="1">
      <alignment vertical="center"/>
    </xf>
    <xf numFmtId="0" fontId="179" fillId="11" borderId="24" xfId="4" applyFont="1" applyFill="1" applyBorder="1" applyAlignment="1">
      <alignment vertical="center"/>
    </xf>
    <xf numFmtId="10" fontId="179" fillId="11" borderId="25" xfId="5" applyNumberFormat="1" applyFont="1" applyFill="1" applyBorder="1" applyAlignment="1">
      <alignment vertical="center"/>
    </xf>
    <xf numFmtId="0" fontId="179" fillId="11" borderId="26" xfId="4" applyFont="1" applyFill="1" applyBorder="1" applyAlignment="1">
      <alignment vertical="center"/>
    </xf>
    <xf numFmtId="4" fontId="179" fillId="11" borderId="27" xfId="4" applyNumberFormat="1" applyFont="1" applyFill="1" applyBorder="1" applyAlignment="1">
      <alignment vertical="center"/>
    </xf>
    <xf numFmtId="0" fontId="179" fillId="12" borderId="4" xfId="4" applyFont="1" applyFill="1" applyBorder="1" applyAlignment="1">
      <alignment vertical="center"/>
    </xf>
    <xf numFmtId="10" fontId="179" fillId="12" borderId="6" xfId="5" applyNumberFormat="1" applyFont="1" applyFill="1" applyBorder="1" applyAlignment="1">
      <alignment vertical="center"/>
    </xf>
    <xf numFmtId="0" fontId="179" fillId="13" borderId="24" xfId="4" applyFont="1" applyFill="1" applyBorder="1" applyAlignment="1">
      <alignment vertical="center"/>
    </xf>
    <xf numFmtId="10" fontId="179" fillId="13" borderId="25" xfId="5" applyNumberFormat="1" applyFont="1" applyFill="1" applyBorder="1" applyAlignment="1">
      <alignment vertical="center"/>
    </xf>
    <xf numFmtId="0" fontId="179" fillId="13" borderId="26" xfId="4" applyFont="1" applyFill="1" applyBorder="1" applyAlignment="1">
      <alignment vertical="center"/>
    </xf>
    <xf numFmtId="10" fontId="179" fillId="13" borderId="27" xfId="5" applyNumberFormat="1" applyFont="1" applyFill="1" applyBorder="1" applyAlignment="1">
      <alignment vertical="center"/>
    </xf>
    <xf numFmtId="166" fontId="59" fillId="3" borderId="0" xfId="4" applyNumberFormat="1" applyFont="1" applyFill="1" applyAlignment="1">
      <alignment vertical="center"/>
    </xf>
    <xf numFmtId="0" fontId="58" fillId="0" borderId="0" xfId="4" applyFont="1" applyAlignment="1">
      <alignment vertical="center"/>
    </xf>
    <xf numFmtId="0" fontId="59" fillId="3" borderId="25" xfId="4" applyFont="1" applyFill="1" applyBorder="1" applyAlignment="1">
      <alignment vertical="center"/>
    </xf>
    <xf numFmtId="0" fontId="179" fillId="0" borderId="24" xfId="4" applyFont="1" applyBorder="1" applyAlignment="1">
      <alignment vertical="center"/>
    </xf>
    <xf numFmtId="0" fontId="179" fillId="0" borderId="26" xfId="4" applyFont="1" applyBorder="1" applyAlignment="1">
      <alignment vertical="center"/>
    </xf>
    <xf numFmtId="165" fontId="59" fillId="0" borderId="27" xfId="1" applyNumberFormat="1" applyFont="1" applyBorder="1" applyAlignment="1">
      <alignment vertical="center"/>
    </xf>
    <xf numFmtId="4" fontId="59" fillId="3" borderId="25" xfId="4" applyNumberFormat="1" applyFont="1" applyFill="1" applyBorder="1" applyAlignment="1">
      <alignment vertical="center"/>
    </xf>
    <xf numFmtId="4" fontId="59" fillId="0" borderId="27" xfId="4" applyNumberFormat="1" applyFont="1" applyBorder="1" applyAlignment="1">
      <alignment vertical="center"/>
    </xf>
    <xf numFmtId="165" fontId="59" fillId="0" borderId="0" xfId="1" applyNumberFormat="1" applyFont="1" applyAlignment="1">
      <alignment vertical="center"/>
    </xf>
    <xf numFmtId="4" fontId="59" fillId="0" borderId="0" xfId="4" applyNumberFormat="1" applyFont="1" applyBorder="1" applyAlignment="1">
      <alignment vertical="center"/>
    </xf>
    <xf numFmtId="0" fontId="57" fillId="0" borderId="0" xfId="4" applyFont="1" applyAlignment="1">
      <alignment vertical="center"/>
    </xf>
    <xf numFmtId="4" fontId="59" fillId="0" borderId="0" xfId="1" applyNumberFormat="1" applyFont="1" applyAlignment="1">
      <alignment vertical="center"/>
    </xf>
    <xf numFmtId="4" fontId="57" fillId="0" borderId="0" xfId="4" applyNumberFormat="1" applyFont="1" applyAlignment="1">
      <alignment vertical="center"/>
    </xf>
    <xf numFmtId="165" fontId="59" fillId="3" borderId="0" xfId="1" applyNumberFormat="1" applyFont="1" applyFill="1" applyAlignment="1">
      <alignment vertical="center"/>
    </xf>
    <xf numFmtId="0" fontId="179" fillId="0" borderId="0" xfId="4" applyFont="1" applyBorder="1" applyAlignment="1">
      <alignment vertical="center"/>
    </xf>
    <xf numFmtId="165" fontId="56" fillId="3" borderId="0" xfId="4" applyNumberFormat="1" applyFont="1" applyFill="1" applyAlignment="1">
      <alignment vertical="center"/>
    </xf>
    <xf numFmtId="0" fontId="55" fillId="0" borderId="0" xfId="0" applyFont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5" fillId="0" borderId="0" xfId="0" applyFont="1"/>
    <xf numFmtId="0" fontId="55" fillId="0" borderId="0" xfId="0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0" fontId="55" fillId="0" borderId="0" xfId="0" applyFont="1" applyAlignment="1">
      <alignment horizontal="center" vertical="center"/>
    </xf>
    <xf numFmtId="0" fontId="178" fillId="0" borderId="0" xfId="0" applyFont="1" applyFill="1" applyBorder="1" applyAlignment="1">
      <alignment vertical="center"/>
    </xf>
    <xf numFmtId="0" fontId="177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100" fillId="0" borderId="0" xfId="0" applyFont="1" applyFill="1" applyBorder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8" fillId="0" borderId="0" xfId="0" applyNumberFormat="1" applyFont="1" applyFill="1" applyBorder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100" fillId="0" borderId="0" xfId="0" applyNumberFormat="1" applyFont="1" applyFill="1" applyBorder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178" fillId="0" borderId="0" xfId="0" applyFont="1" applyAlignment="1">
      <alignment horizontal="center" vertical="center" wrapText="1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16" fontId="179" fillId="0" borderId="0" xfId="0" applyNumberFormat="1" applyFont="1" applyFill="1" applyAlignment="1">
      <alignment horizontal="center" vertical="center"/>
    </xf>
    <xf numFmtId="4" fontId="178" fillId="0" borderId="0" xfId="0" applyNumberFormat="1" applyFont="1" applyFill="1" applyAlignment="1">
      <alignment horizontal="center" vertical="center"/>
    </xf>
    <xf numFmtId="0" fontId="178" fillId="0" borderId="0" xfId="0" applyFont="1" applyFill="1" applyAlignment="1">
      <alignment horizontal="center" vertical="center"/>
    </xf>
    <xf numFmtId="0" fontId="53" fillId="0" borderId="0" xfId="4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178" fillId="3" borderId="0" xfId="0" applyFont="1" applyFill="1"/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14" fontId="50" fillId="0" borderId="0" xfId="0" applyNumberFormat="1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4" fontId="50" fillId="0" borderId="0" xfId="0" applyNumberFormat="1" applyFont="1" applyAlignment="1">
      <alignment horizontal="center" vertical="center"/>
    </xf>
    <xf numFmtId="165" fontId="50" fillId="0" borderId="0" xfId="1" applyNumberFormat="1" applyFont="1" applyAlignment="1">
      <alignment horizontal="center" vertical="center"/>
    </xf>
    <xf numFmtId="0" fontId="179" fillId="0" borderId="0" xfId="0" applyFont="1"/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/>
    </xf>
    <xf numFmtId="4" fontId="47" fillId="0" borderId="0" xfId="0" applyNumberFormat="1" applyFont="1" applyAlignment="1">
      <alignment horizontal="center" vertical="center"/>
    </xf>
    <xf numFmtId="3" fontId="66" fillId="0" borderId="0" xfId="0" applyNumberFormat="1" applyFont="1" applyAlignment="1">
      <alignment horizontal="center"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4" fontId="44" fillId="0" borderId="0" xfId="0" applyNumberFormat="1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Alignment="1">
      <alignment horizontal="center" vertical="center"/>
    </xf>
    <xf numFmtId="4" fontId="179" fillId="0" borderId="0" xfId="0" applyNumberFormat="1" applyFont="1" applyFill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190" fillId="15" borderId="1" xfId="0" applyFont="1" applyFill="1" applyBorder="1" applyAlignment="1">
      <alignment horizontal="center" vertical="center" wrapText="1"/>
    </xf>
    <xf numFmtId="0" fontId="190" fillId="15" borderId="1" xfId="0" applyFont="1" applyFill="1" applyBorder="1" applyAlignment="1">
      <alignment vertical="center" wrapText="1"/>
    </xf>
    <xf numFmtId="22" fontId="190" fillId="15" borderId="1" xfId="0" applyNumberFormat="1" applyFont="1" applyFill="1" applyBorder="1" applyAlignment="1">
      <alignment horizontal="center" vertical="center" wrapText="1"/>
    </xf>
    <xf numFmtId="8" fontId="191" fillId="15" borderId="1" xfId="0" applyNumberFormat="1" applyFont="1" applyFill="1" applyBorder="1" applyAlignment="1">
      <alignment horizontal="right" vertical="center" wrapText="1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Alignment="1">
      <alignment horizontal="center" vertical="center"/>
    </xf>
    <xf numFmtId="14" fontId="40" fillId="0" borderId="0" xfId="0" applyNumberFormat="1" applyFont="1" applyAlignment="1">
      <alignment horizontal="center" vertical="center"/>
    </xf>
    <xf numFmtId="164" fontId="40" fillId="0" borderId="0" xfId="0" applyNumberFormat="1" applyFont="1" applyAlignment="1">
      <alignment horizontal="center" vertical="center"/>
    </xf>
    <xf numFmtId="4" fontId="40" fillId="0" borderId="0" xfId="0" applyNumberFormat="1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14" fontId="39" fillId="0" borderId="0" xfId="0" applyNumberFormat="1" applyFont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165" fontId="39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14" fontId="38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14" fontId="36" fillId="0" borderId="0" xfId="0" applyNumberFormat="1" applyFont="1" applyFill="1" applyBorder="1" applyAlignment="1">
      <alignment horizontal="center" vertical="center"/>
    </xf>
    <xf numFmtId="0" fontId="36" fillId="0" borderId="0" xfId="0" applyFont="1" applyFill="1" applyBorder="1" applyAlignment="1">
      <alignment horizontal="center" vertical="center"/>
    </xf>
    <xf numFmtId="164" fontId="36" fillId="0" borderId="0" xfId="0" applyNumberFormat="1" applyFont="1" applyFill="1" applyBorder="1" applyAlignment="1">
      <alignment horizontal="center" vertical="center"/>
    </xf>
    <xf numFmtId="4" fontId="36" fillId="0" borderId="0" xfId="0" applyNumberFormat="1" applyFont="1" applyFill="1" applyBorder="1" applyAlignment="1">
      <alignment horizontal="center" vertical="center"/>
    </xf>
    <xf numFmtId="165" fontId="36" fillId="0" borderId="0" xfId="1" applyNumberFormat="1" applyFont="1" applyFill="1" applyBorder="1" applyAlignment="1">
      <alignment horizontal="center" vertical="center"/>
    </xf>
    <xf numFmtId="14" fontId="35" fillId="0" borderId="0" xfId="0" applyNumberFormat="1" applyFont="1" applyBorder="1" applyAlignment="1">
      <alignment horizontal="center" vertical="center"/>
    </xf>
    <xf numFmtId="164" fontId="35" fillId="0" borderId="0" xfId="0" applyNumberFormat="1" applyFont="1" applyBorder="1" applyAlignment="1">
      <alignment horizontal="center" vertical="center"/>
    </xf>
    <xf numFmtId="4" fontId="35" fillId="0" borderId="0" xfId="0" applyNumberFormat="1" applyFont="1" applyBorder="1" applyAlignment="1">
      <alignment horizontal="center" vertical="center"/>
    </xf>
    <xf numFmtId="165" fontId="35" fillId="0" borderId="0" xfId="1" applyNumberFormat="1" applyFont="1" applyBorder="1" applyAlignment="1">
      <alignment horizontal="center" vertical="center"/>
    </xf>
    <xf numFmtId="0" fontId="35" fillId="0" borderId="0" xfId="0" applyFont="1" applyFill="1" applyBorder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/>
    <xf numFmtId="0" fontId="31" fillId="0" borderId="0" xfId="0" applyFont="1" applyAlignment="1">
      <alignment horizontal="center" vertical="center"/>
    </xf>
    <xf numFmtId="165" fontId="31" fillId="0" borderId="0" xfId="1" applyNumberFormat="1" applyFont="1" applyAlignment="1">
      <alignment horizontal="center" vertical="center"/>
    </xf>
    <xf numFmtId="4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4" fontId="31" fillId="0" borderId="0" xfId="1" applyNumberFormat="1" applyFont="1" applyAlignment="1">
      <alignment horizontal="center" vertical="center"/>
    </xf>
    <xf numFmtId="4" fontId="31" fillId="0" borderId="0" xfId="0" applyNumberFormat="1" applyFont="1" applyAlignment="1">
      <alignment horizontal="center" vertical="top"/>
    </xf>
    <xf numFmtId="0" fontId="30" fillId="0" borderId="0" xfId="0" applyFont="1" applyAlignment="1">
      <alignment horizontal="center" vertical="center"/>
    </xf>
    <xf numFmtId="165" fontId="31" fillId="3" borderId="0" xfId="1" applyNumberFormat="1" applyFont="1" applyFill="1" applyAlignment="1">
      <alignment horizontal="center" vertical="center"/>
    </xf>
    <xf numFmtId="3" fontId="31" fillId="0" borderId="0" xfId="1" applyNumberFormat="1" applyFont="1" applyAlignment="1">
      <alignment horizontal="center"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9" fillId="0" borderId="0" xfId="0" applyFont="1"/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4" fontId="27" fillId="0" borderId="0" xfId="0" applyNumberFormat="1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3" fontId="26" fillId="0" borderId="0" xfId="0" applyNumberFormat="1" applyFont="1" applyBorder="1" applyAlignment="1">
      <alignment vertical="center"/>
    </xf>
    <xf numFmtId="4" fontId="26" fillId="0" borderId="0" xfId="0" applyNumberFormat="1" applyFont="1" applyAlignment="1">
      <alignment vertical="center"/>
    </xf>
    <xf numFmtId="4" fontId="26" fillId="0" borderId="0" xfId="0" applyNumberFormat="1" applyFont="1" applyAlignment="1">
      <alignment horizontal="center" vertical="center"/>
    </xf>
    <xf numFmtId="0" fontId="179" fillId="3" borderId="0" xfId="0" applyFont="1" applyFill="1" applyAlignment="1">
      <alignment horizontal="center" vertical="center" wrapText="1"/>
    </xf>
    <xf numFmtId="0" fontId="179" fillId="0" borderId="0" xfId="0" applyFont="1" applyAlignment="1">
      <alignment horizontal="center" vertical="top" wrapText="1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4" fontId="25" fillId="0" borderId="0" xfId="0" applyNumberFormat="1" applyFont="1" applyAlignment="1">
      <alignment horizontal="center" vertical="center"/>
    </xf>
    <xf numFmtId="4" fontId="24" fillId="0" borderId="0" xfId="0" applyNumberFormat="1" applyFont="1" applyAlignment="1">
      <alignment horizontal="center"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1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4" fontId="21" fillId="0" borderId="0" xfId="0" applyNumberFormat="1" applyFont="1" applyFill="1" applyAlignment="1">
      <alignment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4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4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192" fillId="15" borderId="1" xfId="0" applyFont="1" applyFill="1" applyBorder="1" applyAlignment="1">
      <alignment horizontal="center" vertical="center" wrapText="1"/>
    </xf>
    <xf numFmtId="0" fontId="192" fillId="15" borderId="1" xfId="0" applyFont="1" applyFill="1" applyBorder="1" applyAlignment="1">
      <alignment vertical="center" wrapText="1"/>
    </xf>
    <xf numFmtId="22" fontId="192" fillId="15" borderId="1" xfId="0" applyNumberFormat="1" applyFont="1" applyFill="1" applyBorder="1" applyAlignment="1">
      <alignment horizontal="center" vertical="center" wrapText="1"/>
    </xf>
    <xf numFmtId="0" fontId="178" fillId="16" borderId="0" xfId="0" applyFont="1" applyFill="1"/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179" fillId="0" borderId="4" xfId="4" applyFont="1" applyBorder="1" applyAlignment="1">
      <alignment horizontal="center" vertical="center"/>
    </xf>
    <xf numFmtId="0" fontId="179" fillId="0" borderId="6" xfId="4" applyFont="1" applyBorder="1" applyAlignment="1">
      <alignment horizontal="center" vertical="center"/>
    </xf>
    <xf numFmtId="0" fontId="189" fillId="14" borderId="4" xfId="4" applyFont="1" applyFill="1" applyBorder="1" applyAlignment="1">
      <alignment horizontal="center" vertical="center"/>
    </xf>
    <xf numFmtId="0" fontId="189" fillId="14" borderId="6" xfId="4" applyFont="1" applyFill="1" applyBorder="1" applyAlignment="1">
      <alignment horizontal="center" vertical="center"/>
    </xf>
    <xf numFmtId="0" fontId="179" fillId="0" borderId="2" xfId="0" applyFont="1" applyBorder="1" applyAlignment="1">
      <alignment horizontal="center" vertical="center"/>
    </xf>
    <xf numFmtId="0" fontId="179" fillId="0" borderId="0" xfId="0" applyFont="1" applyBorder="1" applyAlignment="1">
      <alignment horizontal="center" vertical="center"/>
    </xf>
    <xf numFmtId="0" fontId="179" fillId="0" borderId="3" xfId="0" applyFont="1" applyBorder="1" applyAlignment="1">
      <alignment horizontal="center" vertical="center"/>
    </xf>
    <xf numFmtId="0" fontId="157" fillId="0" borderId="13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14" xfId="0" applyFont="1" applyBorder="1" applyAlignment="1">
      <alignment horizontal="center" vertical="center"/>
    </xf>
    <xf numFmtId="0" fontId="157" fillId="0" borderId="0" xfId="0" applyFont="1" applyBorder="1" applyAlignment="1">
      <alignment horizontal="center" vertical="center"/>
    </xf>
    <xf numFmtId="0" fontId="157" fillId="0" borderId="14" xfId="0" applyFont="1" applyBorder="1" applyAlignment="1">
      <alignment horizontal="center" vertical="center"/>
    </xf>
    <xf numFmtId="8" fontId="193" fillId="15" borderId="1" xfId="0" applyNumberFormat="1" applyFont="1" applyFill="1" applyBorder="1" applyAlignment="1">
      <alignment horizontal="right" vertical="center" wrapText="1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16" fontId="1" fillId="0" borderId="0" xfId="0" applyNumberFormat="1" applyFont="1"/>
    <xf numFmtId="4" fontId="1" fillId="0" borderId="0" xfId="0" applyNumberFormat="1" applyFont="1" applyAlignment="1">
      <alignment horizontal="left"/>
    </xf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 vertical="center" indent="1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5.35983993055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5.35984097222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5.35984212962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5.3598432870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5.359844328705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5.35984548611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5.35984652777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5.35984803240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5.35984837963" createdVersion="6" refreshedVersion="6" minRefreshableVersion="3" recordCount="3700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0T22:54:35" count="33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2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2x0"/>
        <s v="Lay Fora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Valida Zebra" u="1"/>
      </sharedItems>
    </cacheField>
    <cacheField name="Odd" numFmtId="0">
      <sharedItems containsString="0" containsBlank="1" containsNumber="1" minValue="1.03" maxValue="704" count="393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1T00:00:00" count="237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9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</sharedItems>
    </cacheField>
    <cacheField name="Visitante" numFmtId="3">
      <sharedItems count="120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0T22:54:3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5.35984988426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5.35985023147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5.35983460648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5.35983692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700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0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2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2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2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2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1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0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0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0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0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0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0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0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1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0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0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0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0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0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0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0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0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0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0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0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0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0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0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0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0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0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0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0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1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0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0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0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0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1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1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0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0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0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0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1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0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0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0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1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0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0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0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0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0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0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0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0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0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0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0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0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0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0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0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0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0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0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0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0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0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0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0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0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0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4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5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0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19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3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0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5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0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0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5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4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4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3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4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5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4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0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0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89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0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33"/>
    <x v="20"/>
    <x v="72"/>
    <m/>
    <x v="236"/>
    <n v="4.3200000000000074"/>
    <e v="#DIV/0!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33"/>
    <x v="20"/>
    <x v="72"/>
    <m/>
    <x v="236"/>
    <n v="0.77136125654450183"/>
    <e v="#DIV/0!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33"/>
    <x v="20"/>
    <x v="72"/>
    <m/>
    <x v="236"/>
    <n v="0.750157068062828"/>
    <e v="#DIV/0!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33"/>
    <x v="20"/>
    <x v="72"/>
    <m/>
    <x v="236"/>
    <n v="0.46507853403141475"/>
    <e v="#DIV/0!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33"/>
    <x v="20"/>
    <x v="72"/>
    <m/>
    <x v="236"/>
    <n v="0.45000000000000107"/>
    <e v="#DIV/0!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3"/>
    <x v="20"/>
    <x v="72"/>
    <m/>
    <x v="236"/>
    <n v="2.25"/>
    <e v="#DIV/0!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28"/>
    <x v="9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33"/>
    <x v="20"/>
    <x v="72"/>
    <m/>
    <x v="236"/>
    <n v="0.28837696335078533"/>
    <e v="#DIV/0!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20"/>
    <x v="72"/>
    <m/>
    <x v="236"/>
    <n v="0.35104712041884856"/>
    <e v="#DIV/0!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20"/>
    <x v="72"/>
    <m/>
    <x v="236"/>
    <n v="0.2775392670157073"/>
    <e v="#DIV/0!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33"/>
    <x v="20"/>
    <x v="72"/>
    <m/>
    <x v="236"/>
    <n v="0.40005235602094302"/>
    <e v="#DIV/0!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33"/>
    <x v="20"/>
    <x v="72"/>
    <m/>
    <x v="236"/>
    <n v="7.9162303664921607E-2"/>
    <e v="#DIV/0!"/>
    <n v="1"/>
    <x v="0"/>
    <x v="976"/>
    <x v="1072"/>
    <s v="Audax Italiano vs Ñublense"/>
    <d v="2026-08-10T22:54:3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4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3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103">
        <item x="4"/>
        <item x="0"/>
        <item x="2"/>
        <item x="5"/>
        <item x="75"/>
        <item x="79"/>
        <item x="1"/>
        <item x="3"/>
        <item x="6"/>
        <item x="66"/>
        <item x="89"/>
        <item x="63"/>
        <item x="64"/>
        <item x="83"/>
        <item x="47"/>
        <item x="51"/>
        <item m="1" x="100"/>
        <item x="69"/>
        <item m="1" x="98"/>
        <item x="40"/>
        <item x="9"/>
        <item x="74"/>
        <item x="73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9"/>
        <item x="36"/>
        <item x="90"/>
        <item x="54"/>
        <item x="55"/>
        <item x="44"/>
        <item x="25"/>
        <item m="1" x="95"/>
        <item x="30"/>
        <item m="1" x="92"/>
        <item m="1" x="93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7"/>
        <item x="80"/>
        <item x="43"/>
        <item x="88"/>
        <item x="87"/>
        <item x="38"/>
        <item m="1" x="91"/>
        <item x="86"/>
        <item x="78"/>
        <item x="41"/>
        <item m="1" x="96"/>
        <item x="33"/>
        <item x="35"/>
        <item x="70"/>
        <item x="42"/>
        <item x="19"/>
        <item x="28"/>
        <item x="10"/>
        <item x="17"/>
        <item x="81"/>
        <item m="1" x="94"/>
        <item x="76"/>
        <item m="1" x="101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8">
    <i>
      <x v="14"/>
    </i>
    <i>
      <x v="27"/>
    </i>
    <i>
      <x v="28"/>
    </i>
    <i>
      <x v="42"/>
    </i>
    <i>
      <x v="62"/>
    </i>
    <i>
      <x v="79"/>
    </i>
    <i>
      <x v="8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0"/>
          </reference>
        </references>
      </pivotArea>
    </format>
    <format dxfId="1642">
      <pivotArea dataOnly="0" labelOnly="1" fieldPosition="0">
        <references count="1">
          <reference field="7" count="1">
            <x v="79"/>
          </reference>
        </references>
      </pivotArea>
    </format>
    <format dxfId="1641">
      <pivotArea dataOnly="0" labelOnly="1" fieldPosition="0">
        <references count="1">
          <reference field="7" count="1">
            <x v="40"/>
          </reference>
        </references>
      </pivotArea>
    </format>
    <format dxfId="1640">
      <pivotArea dataOnly="0" labelOnly="1" fieldPosition="0">
        <references count="1">
          <reference field="7" count="1">
            <x v="79"/>
          </reference>
        </references>
      </pivotArea>
    </format>
    <format dxfId="1639">
      <pivotArea dataOnly="0" labelOnly="1" fieldPosition="0">
        <references count="1">
          <reference field="7" count="1">
            <x v="14"/>
          </reference>
        </references>
      </pivotArea>
    </format>
    <format dxfId="1638">
      <pivotArea dataOnly="0" labelOnly="1" fieldPosition="0">
        <references count="1">
          <reference field="7" count="2">
            <x v="28"/>
            <x v="36"/>
          </reference>
        </references>
      </pivotArea>
    </format>
    <format dxfId="1637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36">
      <pivotArea dataOnly="0" labelOnly="1" fieldPosition="0">
        <references count="1">
          <reference field="7" count="2">
            <x v="49"/>
            <x v="59"/>
          </reference>
        </references>
      </pivotArea>
    </format>
    <format dxfId="1635">
      <pivotArea dataOnly="0" labelOnly="1" fieldPosition="0">
        <references count="1">
          <reference field="7" count="2">
            <x v="79"/>
            <x v="83"/>
          </reference>
        </references>
      </pivotArea>
    </format>
    <format dxfId="1634">
      <pivotArea dataOnly="0" labelOnly="1" fieldPosition="0">
        <references count="1">
          <reference field="7" count="2">
            <x v="86"/>
            <x v="98"/>
          </reference>
        </references>
      </pivotArea>
    </format>
    <format dxfId="1633">
      <pivotArea dataOnly="0" labelOnly="1" fieldPosition="0">
        <references count="1">
          <reference field="7" count="1">
            <x v="36"/>
          </reference>
        </references>
      </pivotArea>
    </format>
    <format dxfId="1632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31">
      <pivotArea dataOnly="0" labelOnly="1" fieldPosition="0">
        <references count="1">
          <reference field="7" count="1">
            <x v="49"/>
          </reference>
        </references>
      </pivotArea>
    </format>
    <format dxfId="1630">
      <pivotArea dataOnly="0" labelOnly="1" fieldPosition="0">
        <references count="1">
          <reference field="7" count="1">
            <x v="86"/>
          </reference>
        </references>
      </pivotArea>
    </format>
    <format dxfId="1629">
      <pivotArea dataOnly="0" labelOnly="1" fieldPosition="0">
        <references count="1">
          <reference field="7" count="22">
            <x v="14"/>
            <x v="15"/>
            <x v="19"/>
            <x v="24"/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98"/>
          </reference>
        </references>
      </pivotArea>
    </format>
    <format dxfId="1628">
      <pivotArea dataOnly="0" labelOnly="1" fieldPosition="0">
        <references count="1">
          <reference field="7" count="1">
            <x v="27"/>
          </reference>
        </references>
      </pivotArea>
    </format>
    <format dxfId="1627">
      <pivotArea dataOnly="0" labelOnly="1" fieldPosition="0">
        <references count="1">
          <reference field="7" count="1">
            <x v="43"/>
          </reference>
        </references>
      </pivotArea>
    </format>
    <format dxfId="1626">
      <pivotArea dataOnly="0" labelOnly="1" fieldPosition="0">
        <references count="1">
          <reference field="7" count="1">
            <x v="49"/>
          </reference>
        </references>
      </pivotArea>
    </format>
    <format dxfId="1625">
      <pivotArea dataOnly="0" labelOnly="1" fieldPosition="0">
        <references count="1">
          <reference field="7" count="1">
            <x v="59"/>
          </reference>
        </references>
      </pivotArea>
    </format>
    <format dxfId="1624">
      <pivotArea dataOnly="0" labelOnly="1" fieldPosition="0">
        <references count="1">
          <reference field="7" count="1">
            <x v="83"/>
          </reference>
        </references>
      </pivotArea>
    </format>
    <format dxfId="1623">
      <pivotArea dataOnly="0" labelOnly="1" fieldPosition="0">
        <references count="1">
          <reference field="7" count="16"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</reference>
        </references>
      </pivotArea>
    </format>
    <format dxfId="1622">
      <pivotArea dataOnly="0" labelOnly="1" fieldPosition="0">
        <references count="1">
          <reference field="7" count="1">
            <x v="87"/>
          </reference>
        </references>
      </pivotArea>
    </format>
    <format dxfId="162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20">
      <pivotArea dataOnly="0" labelOnly="1" fieldPosition="0">
        <references count="1">
          <reference field="7" count="1">
            <x v="41"/>
          </reference>
        </references>
      </pivotArea>
    </format>
    <format dxfId="1619">
      <pivotArea dataOnly="0" labelOnly="1" fieldPosition="0">
        <references count="1">
          <reference field="7" count="14"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87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6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4"/>
                    <x v="15"/>
                    <x v="19"/>
                    <x v="24"/>
                    <x v="27"/>
                    <x v="28"/>
                    <x v="31"/>
                    <x v="36"/>
                    <x v="40"/>
                    <x v="41"/>
                    <x v="42"/>
                    <x v="43"/>
                    <x v="49"/>
                    <x v="59"/>
                    <x v="62"/>
                    <x v="66"/>
                    <x v="76"/>
                    <x v="79"/>
                    <x v="83"/>
                    <x v="85"/>
                    <x v="86"/>
                    <x v="87"/>
                    <x v="98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dataFiel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499">
      <pivotArea type="all" dataOnly="0" outline="0" fieldPosition="0"/>
    </format>
    <format dxfId="1498">
      <pivotArea field="7" type="button" dataOnly="0" labelOnly="1" outline="0"/>
    </format>
    <format dxfId="1497">
      <pivotArea dataOnly="0" labelOnly="1" grandRow="1" outline="0" fieldPosition="0"/>
    </format>
    <format dxfId="1496">
      <pivotArea type="all" dataOnly="0" outline="0" fieldPosition="0"/>
    </format>
    <format dxfId="1495">
      <pivotArea field="7" type="button" dataOnly="0" labelOnly="1" outline="0"/>
    </format>
    <format dxfId="1494">
      <pivotArea dataOnly="0" labelOnly="1" grandRow="1" outline="0" fieldPosition="0"/>
    </format>
    <format dxfId="1493">
      <pivotArea type="all" dataOnly="0" outline="0" fieldPosition="0"/>
    </format>
    <format dxfId="1492">
      <pivotArea outline="0" collapsedLevelsAreSubtotals="1" fieldPosition="0"/>
    </format>
    <format dxfId="1491">
      <pivotArea field="7" type="button" dataOnly="0" labelOnly="1" outline="0"/>
    </format>
    <format dxfId="1490">
      <pivotArea dataOnly="0" labelOnly="1" outline="0" axis="axisValues" fieldPosition="0"/>
    </format>
    <format dxfId="1489">
      <pivotArea dataOnly="0" labelOnly="1" grandRow="1" outline="0" fieldPosition="0"/>
    </format>
    <format dxfId="1488">
      <pivotArea dataOnly="0" labelOnly="1" outline="0" axis="axisValues" fieldPosition="0"/>
    </format>
    <format dxfId="1487">
      <pivotArea type="all" dataOnly="0" outline="0" fieldPosition="0"/>
    </format>
    <format dxfId="1486">
      <pivotArea outline="0" collapsedLevelsAreSubtotals="1" fieldPosition="0"/>
    </format>
    <format dxfId="1485">
      <pivotArea field="7" type="button" dataOnly="0" labelOnly="1" outline="0"/>
    </format>
    <format dxfId="1484">
      <pivotArea dataOnly="0" labelOnly="1" outline="0" axis="axisValues" fieldPosition="0"/>
    </format>
    <format dxfId="1483">
      <pivotArea dataOnly="0" labelOnly="1" grandRow="1" outline="0" fieldPosition="0"/>
    </format>
    <format dxfId="1482">
      <pivotArea dataOnly="0" labelOnly="1" outline="0" axis="axisValues" fieldPosition="0"/>
    </format>
    <format dxfId="1481">
      <pivotArea type="all" dataOnly="0" outline="0" fieldPosition="0"/>
    </format>
    <format dxfId="1480">
      <pivotArea outline="0" collapsedLevelsAreSubtotals="1" fieldPosition="0"/>
    </format>
    <format dxfId="1479">
      <pivotArea field="7" type="button" dataOnly="0" labelOnly="1" outline="0"/>
    </format>
    <format dxfId="1478">
      <pivotArea dataOnly="0" labelOnly="1" outline="0" axis="axisValues" fieldPosition="0"/>
    </format>
    <format dxfId="1477">
      <pivotArea dataOnly="0" labelOnly="1" grandRow="1" outline="0" fieldPosition="0"/>
    </format>
    <format dxfId="1476">
      <pivotArea dataOnly="0" labelOnly="1" outline="0" axis="axisValues" fieldPosition="0"/>
    </format>
    <format dxfId="1475">
      <pivotArea type="all" dataOnly="0" outline="0" fieldPosition="0"/>
    </format>
    <format dxfId="1474">
      <pivotArea outline="0" collapsedLevelsAreSubtotals="1" fieldPosition="0"/>
    </format>
    <format dxfId="1473">
      <pivotArea field="7" type="button" dataOnly="0" labelOnly="1" outline="0"/>
    </format>
    <format dxfId="1472">
      <pivotArea dataOnly="0" labelOnly="1" outline="0" axis="axisValues" fieldPosition="0"/>
    </format>
    <format dxfId="1471">
      <pivotArea dataOnly="0" labelOnly="1" grandRow="1" outline="0" fieldPosition="0"/>
    </format>
    <format dxfId="1470">
      <pivotArea dataOnly="0" labelOnly="1" outline="0" axis="axisValues" fieldPosition="0"/>
    </format>
    <format dxfId="1469">
      <pivotArea type="all" dataOnly="0" outline="0" fieldPosition="0"/>
    </format>
    <format dxfId="1468">
      <pivotArea outline="0" collapsedLevelsAreSubtotals="1" fieldPosition="0"/>
    </format>
    <format dxfId="1467">
      <pivotArea field="7" type="button" dataOnly="0" labelOnly="1" outline="0"/>
    </format>
    <format dxfId="1466">
      <pivotArea dataOnly="0" labelOnly="1" outline="0" axis="axisValues" fieldPosition="0"/>
    </format>
    <format dxfId="1465">
      <pivotArea dataOnly="0" labelOnly="1" grandRow="1" outline="0" fieldPosition="0"/>
    </format>
    <format dxfId="1464">
      <pivotArea dataOnly="0" labelOnly="1" outline="0" axis="axisValues" fieldPosition="0"/>
    </format>
    <format dxfId="1463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10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38">
      <pivotArea type="all" dataOnly="0" outline="0" fieldPosition="0"/>
    </format>
    <format dxfId="1537">
      <pivotArea field="7" type="button" dataOnly="0" labelOnly="1" outline="0" axis="axisRow" fieldPosition="0"/>
    </format>
    <format dxfId="1536">
      <pivotArea dataOnly="0" labelOnly="1" grandRow="1" outline="0" fieldPosition="0"/>
    </format>
    <format dxfId="1535">
      <pivotArea type="all" dataOnly="0" outline="0" fieldPosition="0"/>
    </format>
    <format dxfId="1534">
      <pivotArea field="7" type="button" dataOnly="0" labelOnly="1" outline="0" axis="axisRow" fieldPosition="0"/>
    </format>
    <format dxfId="1533">
      <pivotArea dataOnly="0" labelOnly="1" grandRow="1" outline="0" fieldPosition="0"/>
    </format>
    <format dxfId="1532">
      <pivotArea type="all" dataOnly="0" outline="0" fieldPosition="0"/>
    </format>
    <format dxfId="1531">
      <pivotArea outline="0" collapsedLevelsAreSubtotals="1" fieldPosition="0"/>
    </format>
    <format dxfId="1530">
      <pivotArea field="7" type="button" dataOnly="0" labelOnly="1" outline="0" axis="axisRow" fieldPosition="0"/>
    </format>
    <format dxfId="1529">
      <pivotArea dataOnly="0" labelOnly="1" outline="0" axis="axisValues" fieldPosition="0"/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7" type="button" dataOnly="0" labelOnly="1" outline="0" axis="axisRow" fieldPosition="0"/>
    </format>
    <format dxfId="1523">
      <pivotArea dataOnly="0" labelOnly="1" outline="0" axis="axisValues" fieldPosition="0"/>
    </format>
    <format dxfId="1522">
      <pivotArea dataOnly="0" labelOnly="1" grandRow="1" outline="0" fieldPosition="0"/>
    </format>
    <format dxfId="1521">
      <pivotArea dataOnly="0" labelOnly="1" outline="0" axis="axisValues" fieldPosition="0"/>
    </format>
    <format dxfId="1520">
      <pivotArea type="all" dataOnly="0" outline="0" fieldPosition="0"/>
    </format>
    <format dxfId="1519">
      <pivotArea outline="0" collapsedLevelsAreSubtotals="1" fieldPosition="0"/>
    </format>
    <format dxfId="1518">
      <pivotArea field="7" type="button" dataOnly="0" labelOnly="1" outline="0" axis="axisRow" fieldPosition="0"/>
    </format>
    <format dxfId="1517">
      <pivotArea dataOnly="0" labelOnly="1" outline="0" axis="axisValues" fieldPosition="0"/>
    </format>
    <format dxfId="1516">
      <pivotArea dataOnly="0" labelOnly="1" grandRow="1" outline="0" fieldPosition="0"/>
    </format>
    <format dxfId="1515">
      <pivotArea dataOnly="0" labelOnly="1" outline="0" axis="axisValues" fieldPosition="0"/>
    </format>
    <format dxfId="1514">
      <pivotArea type="all" dataOnly="0" outline="0" fieldPosition="0"/>
    </format>
    <format dxfId="1513">
      <pivotArea outline="0" collapsedLevelsAreSubtotals="1" fieldPosition="0"/>
    </format>
    <format dxfId="1512">
      <pivotArea field="7" type="button" dataOnly="0" labelOnly="1" outline="0" axis="axisRow" fieldPosition="0"/>
    </format>
    <format dxfId="1511">
      <pivotArea dataOnly="0" labelOnly="1" outline="0" axis="axisValues" fieldPosition="0"/>
    </format>
    <format dxfId="1510">
      <pivotArea dataOnly="0" labelOnly="1" grandRow="1" outline="0" fieldPosition="0"/>
    </format>
    <format dxfId="1509">
      <pivotArea dataOnly="0" labelOnly="1" outline="0" axis="axisValues" fieldPosition="0"/>
    </format>
    <format dxfId="1508">
      <pivotArea type="all" dataOnly="0" outline="0" fieldPosition="0"/>
    </format>
    <format dxfId="1507">
      <pivotArea outline="0" collapsedLevelsAreSubtotals="1" fieldPosition="0"/>
    </format>
    <format dxfId="1506">
      <pivotArea field="7" type="button" dataOnly="0" labelOnly="1" outline="0" axis="axisRow" fieldPosition="0"/>
    </format>
    <format dxfId="1505">
      <pivotArea dataOnly="0" labelOnly="1" outline="0" axis="axisValues" fieldPosition="0"/>
    </format>
    <format dxfId="1504">
      <pivotArea dataOnly="0" labelOnly="1" grandRow="1" outline="0" fieldPosition="0"/>
    </format>
    <format dxfId="1503">
      <pivotArea dataOnly="0" labelOnly="1" outline="0" axis="axisValues" fieldPosition="0"/>
    </format>
    <format dxfId="1502">
      <pivotArea outline="0" collapsedLevelsAreSubtotals="1" fieldPosition="0"/>
    </format>
    <format dxfId="150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0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2"/>
        <item h="1" x="30"/>
        <item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m="1" x="100"/>
        <item m="1" x="94"/>
        <item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x="68"/>
        <item h="1" x="83"/>
        <item h="1" m="1" x="97"/>
        <item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7">
      <pivotArea type="all" dataOnly="0" outline="0" fieldPosition="0"/>
    </format>
    <format dxfId="1576">
      <pivotArea field="7" type="button" dataOnly="0" labelOnly="1" outline="0" axis="axisRow" fieldPosition="0"/>
    </format>
    <format dxfId="1575">
      <pivotArea dataOnly="0" labelOnly="1" grandRow="1" outline="0" fieldPosition="0"/>
    </format>
    <format dxfId="1574">
      <pivotArea type="all" dataOnly="0" outline="0" fieldPosition="0"/>
    </format>
    <format dxfId="1573">
      <pivotArea field="7" type="button" dataOnly="0" labelOnly="1" outline="0" axis="axisRow" fieldPosition="0"/>
    </format>
    <format dxfId="1572">
      <pivotArea dataOnly="0" labelOnly="1" grandRow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field="7" type="button" dataOnly="0" labelOnly="1" outline="0" axis="axisRow" fieldPosition="0"/>
    </format>
    <format dxfId="1568">
      <pivotArea dataOnly="0" labelOnly="1" outline="0" axis="axisValues" fieldPosition="0"/>
    </format>
    <format dxfId="1567">
      <pivotArea dataOnly="0" labelOnly="1" grandRow="1" outline="0" fieldPosition="0"/>
    </format>
    <format dxfId="1566">
      <pivotArea dataOnly="0" labelOnly="1" outline="0" axis="axisValues" fieldPosition="0"/>
    </format>
    <format dxfId="1565">
      <pivotArea type="all" dataOnly="0" outline="0" fieldPosition="0"/>
    </format>
    <format dxfId="1564">
      <pivotArea outline="0" collapsedLevelsAreSubtotals="1" fieldPosition="0"/>
    </format>
    <format dxfId="1563">
      <pivotArea field="7" type="button" dataOnly="0" labelOnly="1" outline="0" axis="axisRow" fieldPosition="0"/>
    </format>
    <format dxfId="1562">
      <pivotArea dataOnly="0" labelOnly="1" outline="0" axis="axisValues" fieldPosition="0"/>
    </format>
    <format dxfId="1561">
      <pivotArea dataOnly="0" labelOnly="1" grandRow="1" outline="0" fieldPosition="0"/>
    </format>
    <format dxfId="1560">
      <pivotArea dataOnly="0" labelOnly="1" outline="0" axis="axisValues" fieldPosition="0"/>
    </format>
    <format dxfId="1559">
      <pivotArea type="all" dataOnly="0" outline="0" fieldPosition="0"/>
    </format>
    <format dxfId="1558">
      <pivotArea outline="0" collapsedLevelsAreSubtotals="1" fieldPosition="0"/>
    </format>
    <format dxfId="1557">
      <pivotArea field="7" type="button" dataOnly="0" labelOnly="1" outline="0" axis="axisRow" fieldPosition="0"/>
    </format>
    <format dxfId="1556">
      <pivotArea dataOnly="0" labelOnly="1" outline="0" axis="axisValues" fieldPosition="0"/>
    </format>
    <format dxfId="1555">
      <pivotArea dataOnly="0" labelOnly="1" grandRow="1" outline="0" fieldPosition="0"/>
    </format>
    <format dxfId="1554">
      <pivotArea dataOnly="0" labelOnly="1" outline="0" axis="axisValues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field="7" type="button" dataOnly="0" labelOnly="1" outline="0" axis="axisRow" fieldPosition="0"/>
    </format>
    <format dxfId="1550">
      <pivotArea dataOnly="0" labelOnly="1" outline="0" axis="axisValues" fieldPosition="0"/>
    </format>
    <format dxfId="1549">
      <pivotArea dataOnly="0" labelOnly="1" grandRow="1" outline="0" fieldPosition="0"/>
    </format>
    <format dxfId="1548">
      <pivotArea dataOnly="0" labelOnly="1" outline="0" axis="axisValues" fieldPosition="0"/>
    </format>
    <format dxfId="1547">
      <pivotArea type="all" dataOnly="0" outline="0" fieldPosition="0"/>
    </format>
    <format dxfId="1546">
      <pivotArea outline="0" collapsedLevelsAreSubtotals="1" fieldPosition="0"/>
    </format>
    <format dxfId="1545">
      <pivotArea field="7" type="button" dataOnly="0" labelOnly="1" outline="0" axis="axisRow" fieldPosition="0"/>
    </format>
    <format dxfId="1544">
      <pivotArea dataOnly="0" labelOnly="1" outline="0" axis="axisValues" fieldPosition="0"/>
    </format>
    <format dxfId="1543">
      <pivotArea dataOnly="0" labelOnly="1" grandRow="1" outline="0" fieldPosition="0"/>
    </format>
    <format dxfId="1542">
      <pivotArea dataOnly="0" labelOnly="1" outline="0" axis="axisValues" fieldPosition="0"/>
    </format>
    <format dxfId="1541">
      <pivotArea outline="0" collapsedLevelsAreSubtotals="1" fieldPosition="0"/>
    </format>
    <format dxfId="15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4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axis="axisRow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6">
      <pivotArea type="all" dataOnly="0" outline="0" fieldPosition="0"/>
    </format>
    <format dxfId="1615">
      <pivotArea field="7" type="button" dataOnly="0" labelOnly="1" outline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  <format dxfId="15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4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347">
      <pivotArea type="all" dataOnly="0" outline="0" fieldPosition="0"/>
    </format>
    <format dxfId="1346">
      <pivotArea field="7" type="button" dataOnly="0" labelOnly="1" outline="0" axis="axisPage" fieldPosition="0"/>
    </format>
    <format dxfId="1345">
      <pivotArea dataOnly="0" labelOnly="1" grandRow="1" outline="0" fieldPosition="0"/>
    </format>
    <format dxfId="1344">
      <pivotArea type="all" dataOnly="0" outline="0" fieldPosition="0"/>
    </format>
    <format dxfId="1343">
      <pivotArea field="7" type="button" dataOnly="0" labelOnly="1" outline="0" axis="axisPage" fieldPosition="0"/>
    </format>
    <format dxfId="1342">
      <pivotArea dataOnly="0" labelOnly="1" grandRow="1" outline="0" fieldPosition="0"/>
    </format>
    <format dxfId="1341">
      <pivotArea type="all" dataOnly="0" outline="0" fieldPosition="0"/>
    </format>
    <format dxfId="1340">
      <pivotArea outline="0" collapsedLevelsAreSubtotals="1" fieldPosition="0"/>
    </format>
    <format dxfId="1339">
      <pivotArea field="7" type="button" dataOnly="0" labelOnly="1" outline="0" axis="axisPage" fieldPosition="0"/>
    </format>
    <format dxfId="1338">
      <pivotArea dataOnly="0" labelOnly="1" outline="0" axis="axisValues" fieldPosition="0"/>
    </format>
    <format dxfId="1337">
      <pivotArea dataOnly="0" labelOnly="1" grandRow="1" outline="0" fieldPosition="0"/>
    </format>
    <format dxfId="1336">
      <pivotArea dataOnly="0" labelOnly="1" outline="0" axis="axisValues" fieldPosition="0"/>
    </format>
    <format dxfId="1335">
      <pivotArea type="all" dataOnly="0" outline="0" fieldPosition="0"/>
    </format>
    <format dxfId="1334">
      <pivotArea outline="0" collapsedLevelsAreSubtotals="1" fieldPosition="0"/>
    </format>
    <format dxfId="1333">
      <pivotArea field="7" type="button" dataOnly="0" labelOnly="1" outline="0" axis="axisPage" fieldPosition="0"/>
    </format>
    <format dxfId="1332">
      <pivotArea dataOnly="0" labelOnly="1" outline="0" axis="axisValues" fieldPosition="0"/>
    </format>
    <format dxfId="1331">
      <pivotArea dataOnly="0" labelOnly="1" grandRow="1" outline="0" fieldPosition="0"/>
    </format>
    <format dxfId="1330">
      <pivotArea dataOnly="0" labelOnly="1" outline="0" axis="axisValues" fieldPosition="0"/>
    </format>
    <format dxfId="1329">
      <pivotArea type="all" dataOnly="0" outline="0" fieldPosition="0"/>
    </format>
    <format dxfId="1328">
      <pivotArea outline="0" collapsedLevelsAreSubtotals="1" fieldPosition="0"/>
    </format>
    <format dxfId="1327">
      <pivotArea field="7" type="button" dataOnly="0" labelOnly="1" outline="0" axis="axisPage" fieldPosition="0"/>
    </format>
    <format dxfId="1326">
      <pivotArea dataOnly="0" labelOnly="1" outline="0" axis="axisValues" fieldPosition="0"/>
    </format>
    <format dxfId="1325">
      <pivotArea dataOnly="0" labelOnly="1" grandRow="1" outline="0" fieldPosition="0"/>
    </format>
    <format dxfId="1324">
      <pivotArea dataOnly="0" labelOnly="1" outline="0" axis="axisValues" fieldPosition="0"/>
    </format>
    <format dxfId="1323">
      <pivotArea type="all" dataOnly="0" outline="0" fieldPosition="0"/>
    </format>
    <format dxfId="1322">
      <pivotArea outline="0" collapsedLevelsAreSubtotals="1" fieldPosition="0"/>
    </format>
    <format dxfId="1321">
      <pivotArea field="7" type="button" dataOnly="0" labelOnly="1" outline="0" axis="axisPage" fieldPosition="0"/>
    </format>
    <format dxfId="1320">
      <pivotArea dataOnly="0" labelOnly="1" outline="0" axis="axisValues" fieldPosition="0"/>
    </format>
    <format dxfId="1319">
      <pivotArea dataOnly="0" labelOnly="1" grandRow="1" outline="0" fieldPosition="0"/>
    </format>
    <format dxfId="1318">
      <pivotArea dataOnly="0" labelOnly="1" outline="0" axis="axisValues" fieldPosition="0"/>
    </format>
    <format dxfId="1317">
      <pivotArea type="all" dataOnly="0" outline="0" fieldPosition="0"/>
    </format>
    <format dxfId="1316">
      <pivotArea outline="0" collapsedLevelsAreSubtotals="1" fieldPosition="0"/>
    </format>
    <format dxfId="1315">
      <pivotArea field="7" type="button" dataOnly="0" labelOnly="1" outline="0" axis="axisPage" fieldPosition="0"/>
    </format>
    <format dxfId="1314">
      <pivotArea dataOnly="0" labelOnly="1" outline="0" axis="axisValues" fieldPosition="0"/>
    </format>
    <format dxfId="1313">
      <pivotArea dataOnly="0" labelOnly="1" grandRow="1" outline="0" fieldPosition="0"/>
    </format>
    <format dxfId="1312">
      <pivotArea dataOnly="0" labelOnly="1" outline="0" axis="axisValues" fieldPosition="0"/>
    </format>
    <format dxfId="1311">
      <pivotArea outline="0" collapsedLevelsAreSubtotals="1" fieldPosition="0"/>
    </format>
    <format dxfId="13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4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axis="axisRow" showAll="0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394">
      <pivotArea type="all" dataOnly="0" outline="0" fieldPosition="0"/>
    </format>
    <format dxfId="1393">
      <pivotArea field="7" type="button" dataOnly="0" labelOnly="1" outline="0"/>
    </format>
    <format dxfId="1392">
      <pivotArea dataOnly="0" labelOnly="1" grandRow="1" outline="0" fieldPosition="0"/>
    </format>
    <format dxfId="1391">
      <pivotArea type="all" dataOnly="0" outline="0" fieldPosition="0"/>
    </format>
    <format dxfId="1390">
      <pivotArea field="7" type="button" dataOnly="0" labelOnly="1" outline="0"/>
    </format>
    <format dxfId="1389">
      <pivotArea dataOnly="0" labelOnly="1" grandRow="1" outline="0" fieldPosition="0"/>
    </format>
    <format dxfId="1388">
      <pivotArea type="all" dataOnly="0" outline="0" fieldPosition="0"/>
    </format>
    <format dxfId="1387">
      <pivotArea outline="0" collapsedLevelsAreSubtotals="1" fieldPosition="0"/>
    </format>
    <format dxfId="1386">
      <pivotArea field="7" type="button" dataOnly="0" labelOnly="1" outline="0"/>
    </format>
    <format dxfId="1385">
      <pivotArea dataOnly="0" labelOnly="1" outline="0" axis="axisValues" fieldPosition="0"/>
    </format>
    <format dxfId="1384">
      <pivotArea dataOnly="0" labelOnly="1" grandRow="1" outline="0" fieldPosition="0"/>
    </format>
    <format dxfId="1383">
      <pivotArea dataOnly="0" labelOnly="1" outline="0" axis="axisValues" fieldPosition="0"/>
    </format>
    <format dxfId="1382">
      <pivotArea type="all" dataOnly="0" outline="0" fieldPosition="0"/>
    </format>
    <format dxfId="1381">
      <pivotArea outline="0" collapsedLevelsAreSubtotals="1" fieldPosition="0"/>
    </format>
    <format dxfId="1380">
      <pivotArea field="7" type="button" dataOnly="0" labelOnly="1" outline="0"/>
    </format>
    <format dxfId="1379">
      <pivotArea dataOnly="0" labelOnly="1" outline="0" axis="axisValues" fieldPosition="0"/>
    </format>
    <format dxfId="1378">
      <pivotArea dataOnly="0" labelOnly="1" grandRow="1" outline="0" fieldPosition="0"/>
    </format>
    <format dxfId="1377">
      <pivotArea dataOnly="0" labelOnly="1" outline="0" axis="axisValues" fieldPosition="0"/>
    </format>
    <format dxfId="1376">
      <pivotArea type="all" dataOnly="0" outline="0" fieldPosition="0"/>
    </format>
    <format dxfId="1375">
      <pivotArea outline="0" collapsedLevelsAreSubtotals="1" fieldPosition="0"/>
    </format>
    <format dxfId="1374">
      <pivotArea field="7" type="button" dataOnly="0" labelOnly="1" outline="0"/>
    </format>
    <format dxfId="1373">
      <pivotArea dataOnly="0" labelOnly="1" outline="0" axis="axisValues" fieldPosition="0"/>
    </format>
    <format dxfId="1372">
      <pivotArea dataOnly="0" labelOnly="1" grandRow="1" outline="0" fieldPosition="0"/>
    </format>
    <format dxfId="1371">
      <pivotArea dataOnly="0" labelOnly="1" outline="0" axis="axisValues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7" type="button" dataOnly="0" labelOnly="1" outline="0"/>
    </format>
    <format dxfId="1367">
      <pivotArea dataOnly="0" labelOnly="1" outline="0" axis="axisValues" fieldPosition="0"/>
    </format>
    <format dxfId="1366">
      <pivotArea dataOnly="0" labelOnly="1" grandRow="1" outline="0" fieldPosition="0"/>
    </format>
    <format dxfId="1365">
      <pivotArea dataOnly="0" labelOnly="1" outline="0" axis="axisValues" fieldPosition="0"/>
    </format>
    <format dxfId="1364">
      <pivotArea type="all" dataOnly="0" outline="0" fieldPosition="0"/>
    </format>
    <format dxfId="1363">
      <pivotArea outline="0" collapsedLevelsAreSubtotals="1" fieldPosition="0"/>
    </format>
    <format dxfId="1362">
      <pivotArea field="7" type="button" dataOnly="0" labelOnly="1" outline="0"/>
    </format>
    <format dxfId="1361">
      <pivotArea dataOnly="0" labelOnly="1" outline="0" axis="axisValues" fieldPosition="0"/>
    </format>
    <format dxfId="1360">
      <pivotArea dataOnly="0" labelOnly="1" grandRow="1" outline="0" fieldPosition="0"/>
    </format>
    <format dxfId="1359">
      <pivotArea dataOnly="0" labelOnly="1" outline="0" axis="axisValues" fieldPosition="0"/>
    </format>
    <format dxfId="1358">
      <pivotArea outline="0" collapsedLevelsAreSubtotals="1" fieldPosition="0"/>
    </format>
    <format dxfId="1357">
      <pivotArea type="all" dataOnly="0" outline="0" fieldPosition="0"/>
    </format>
    <format dxfId="1356">
      <pivotArea outline="0" collapsedLevelsAreSubtotals="1" fieldPosition="0"/>
    </format>
    <format dxfId="1355">
      <pivotArea type="origin" dataOnly="0" labelOnly="1" outline="0" fieldPosition="0"/>
    </format>
    <format dxfId="1354">
      <pivotArea field="7" type="button" dataOnly="0" labelOnly="1" outline="0"/>
    </format>
    <format dxfId="1353">
      <pivotArea field="-2" type="button" dataOnly="0" labelOnly="1" outline="0" axis="axisCol" fieldPosition="0"/>
    </format>
    <format dxfId="1352">
      <pivotArea type="topRight" dataOnly="0" labelOnly="1" outline="0" fieldPosition="0"/>
    </format>
    <format dxfId="1351">
      <pivotArea field="16" type="button" dataOnly="0" labelOnly="1" outline="0"/>
    </format>
    <format dxfId="1350">
      <pivotArea dataOnly="0" labelOnly="1" grandRow="1" outline="0" fieldPosition="0"/>
    </format>
    <format dxfId="134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34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4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dataField="1"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462">
      <pivotArea type="all" dataOnly="0" outline="0" fieldPosition="0"/>
    </format>
    <format dxfId="1461">
      <pivotArea field="7" type="button" dataOnly="0" labelOnly="1" outline="0" axis="axisCol" fieldPosition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 axis="axisCol" fieldPosition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 axis="axisCol" fieldPosition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 axis="axisCol" fieldPosition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 axis="axisCol" fieldPosition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 axis="axisCol" fieldPosition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 axis="axisCol" fieldPosition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42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42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420">
      <pivotArea dataOnly="0" labelOnly="1" fieldPosition="0">
        <references count="1">
          <reference field="16" count="1">
            <x v="352"/>
          </reference>
        </references>
      </pivotArea>
    </format>
    <format dxfId="141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418">
      <pivotArea dataOnly="0" labelOnly="1" fieldPosition="0">
        <references count="1">
          <reference field="16" count="1">
            <x v="433"/>
          </reference>
        </references>
      </pivotArea>
    </format>
    <format dxfId="141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416">
      <pivotArea dataOnly="0" labelOnly="1" fieldPosition="0">
        <references count="1">
          <reference field="16" count="1">
            <x v="448"/>
          </reference>
        </references>
      </pivotArea>
    </format>
    <format dxfId="141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414">
      <pivotArea dataOnly="0" labelOnly="1" fieldPosition="0">
        <references count="1">
          <reference field="16" count="1">
            <x v="104"/>
          </reference>
        </references>
      </pivotArea>
    </format>
    <format dxfId="141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412">
      <pivotArea dataOnly="0" labelOnly="1" fieldPosition="0">
        <references count="1">
          <reference field="16" count="1">
            <x v="68"/>
          </reference>
        </references>
      </pivotArea>
    </format>
    <format dxfId="141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410">
      <pivotArea dataOnly="0" labelOnly="1" fieldPosition="0">
        <references count="1">
          <reference field="16" count="1">
            <x v="409"/>
          </reference>
        </references>
      </pivotArea>
    </format>
    <format dxfId="140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40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40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type="origin" dataOnly="0" labelOnly="1" outline="0" fieldPosition="0"/>
    </format>
    <format dxfId="1403">
      <pivotArea field="7" type="button" dataOnly="0" labelOnly="1" outline="0" axis="axisCol" fieldPosition="0"/>
    </format>
    <format dxfId="1402">
      <pivotArea field="-2" type="button" dataOnly="0" labelOnly="1" outline="0" axis="axisCol" fieldPosition="1"/>
    </format>
    <format dxfId="1401">
      <pivotArea type="topRight" dataOnly="0" labelOnly="1" outline="0" fieldPosition="0"/>
    </format>
    <format dxfId="1400">
      <pivotArea field="16" type="button" dataOnly="0" labelOnly="1" outline="0" axis="axisRow" fieldPosition="0"/>
    </format>
    <format dxfId="139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98">
      <pivotArea dataOnly="0" labelOnly="1" grandRow="1" outline="0" fieldPosition="0"/>
    </format>
    <format dxfId="1397">
      <pivotArea dataOnly="0" labelOnly="1" fieldPosition="0">
        <references count="1">
          <reference field="7" count="0"/>
        </references>
      </pivotArea>
    </format>
    <format dxfId="139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177">
      <pivotArea outline="0" collapsedLevelsAreSubtotals="1" fieldPosition="0"/>
    </format>
    <format dxfId="1176">
      <pivotArea type="all" dataOnly="0" outline="0" fieldPosition="0"/>
    </format>
    <format dxfId="1175">
      <pivotArea outline="0" collapsedLevelsAreSubtotals="1" fieldPosition="0"/>
    </format>
    <format dxfId="1174">
      <pivotArea field="1" type="button" dataOnly="0" labelOnly="1" outline="0" axis="axisRow" fieldPosition="0"/>
    </format>
    <format dxfId="1173">
      <pivotArea dataOnly="0" labelOnly="1" outline="0" axis="axisValues" fieldPosition="0"/>
    </format>
    <format dxfId="1172">
      <pivotArea dataOnly="0" labelOnly="1" fieldPosition="0">
        <references count="1">
          <reference field="1" count="0"/>
        </references>
      </pivotArea>
    </format>
    <format dxfId="1171">
      <pivotArea dataOnly="0" labelOnly="1" grandRow="1" outline="0" fieldPosition="0"/>
    </format>
    <format dxfId="1170">
      <pivotArea dataOnly="0" labelOnly="1" outline="0" axis="axisValues" fieldPosition="0"/>
    </format>
    <format dxfId="1169">
      <pivotArea type="all" dataOnly="0" outline="0" fieldPosition="0"/>
    </format>
    <format dxfId="1168">
      <pivotArea outline="0" collapsedLevelsAreSubtotals="1" fieldPosition="0"/>
    </format>
    <format dxfId="1167">
      <pivotArea field="1" type="button" dataOnly="0" labelOnly="1" outline="0" axis="axisRow" fieldPosition="0"/>
    </format>
    <format dxfId="1166">
      <pivotArea dataOnly="0" labelOnly="1" outline="0" axis="axisValues" fieldPosition="0"/>
    </format>
    <format dxfId="1165">
      <pivotArea dataOnly="0" labelOnly="1" fieldPosition="0">
        <references count="1">
          <reference field="1" count="0"/>
        </references>
      </pivotArea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1" type="button" dataOnly="0" labelOnly="1" outline="0" axis="axisRow" fieldPosition="0"/>
    </format>
    <format dxfId="1159">
      <pivotArea dataOnly="0" labelOnly="1" outline="0" axis="axisValues" fieldPosition="0"/>
    </format>
    <format dxfId="1158">
      <pivotArea dataOnly="0" labelOnly="1" fieldPosition="0">
        <references count="1">
          <reference field="1" count="0"/>
        </references>
      </pivotArea>
    </format>
    <format dxfId="1157">
      <pivotArea dataOnly="0" labelOnly="1" grandRow="1" outline="0" fieldPosition="0"/>
    </format>
    <format dxfId="1156">
      <pivotArea dataOnly="0" labelOnly="1" outline="0" axis="axisValues" fieldPosition="0"/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1" type="button" dataOnly="0" labelOnly="1" outline="0" axis="axisRow" fieldPosition="0"/>
    </format>
    <format dxfId="1152">
      <pivotArea dataOnly="0" labelOnly="1" outline="0" axis="axisValues" fieldPosition="0"/>
    </format>
    <format dxfId="1151">
      <pivotArea dataOnly="0" labelOnly="1" fieldPosition="0">
        <references count="1">
          <reference field="1" count="0"/>
        </references>
      </pivotArea>
    </format>
    <format dxfId="1150">
      <pivotArea dataOnly="0" labelOnly="1" grandRow="1" outline="0" fieldPosition="0"/>
    </format>
    <format dxfId="1149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11">
      <pivotArea outline="0" collapsedLevelsAreSubtotals="1" fieldPosition="0"/>
    </format>
    <format dxfId="1210">
      <pivotArea type="all" dataOnly="0" outline="0" fieldPosition="0"/>
    </format>
    <format dxfId="1209">
      <pivotArea outline="0" collapsedLevelsAreSubtotals="1" fieldPosition="0"/>
    </format>
    <format dxfId="1208">
      <pivotArea dataOnly="0" labelOnly="1" outline="0" axis="axisValues" fieldPosition="0"/>
    </format>
    <format dxfId="1207">
      <pivotArea dataOnly="0" labelOnly="1" grandRow="1" outline="0" fieldPosition="0"/>
    </format>
    <format dxfId="1206">
      <pivotArea dataOnly="0" labelOnly="1" outline="0" axis="axisValues" fieldPosition="0"/>
    </format>
    <format dxfId="1205">
      <pivotArea type="all" dataOnly="0" outline="0" fieldPosition="0"/>
    </format>
    <format dxfId="1204">
      <pivotArea outline="0" collapsedLevelsAreSubtotals="1" fieldPosition="0"/>
    </format>
    <format dxfId="1203">
      <pivotArea dataOnly="0" labelOnly="1" outline="0" axis="axisValues" fieldPosition="0"/>
    </format>
    <format dxfId="1202">
      <pivotArea dataOnly="0" labelOnly="1" grandRow="1" outline="0" fieldPosition="0"/>
    </format>
    <format dxfId="1201">
      <pivotArea dataOnly="0" labelOnly="1" outline="0" axis="axisValues" fieldPosition="0"/>
    </format>
    <format dxfId="1200">
      <pivotArea outline="0" collapsedLevelsAreSubtotals="1" fieldPosition="0"/>
    </format>
    <format dxfId="1199">
      <pivotArea outline="0" collapsedLevelsAreSubtotals="1" fieldPosition="0"/>
    </format>
    <format dxfId="1198">
      <pivotArea outline="0" collapsedLevelsAreSubtotals="1" fieldPosition="0"/>
    </format>
    <format dxfId="11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95">
      <pivotArea type="all" dataOnly="0" outline="0" fieldPosition="0"/>
    </format>
    <format dxfId="1194">
      <pivotArea outline="0" collapsedLevelsAreSubtotals="1" fieldPosition="0"/>
    </format>
    <format dxfId="1193">
      <pivotArea field="0" type="button" dataOnly="0" labelOnly="1" outline="0" axis="axisRow" fieldPosition="0"/>
    </format>
    <format dxfId="1192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191">
      <pivotArea dataOnly="0" labelOnly="1" grandRow="1" outline="0" fieldPosition="0"/>
    </format>
    <format dxfId="1190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189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188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1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86">
      <pivotArea type="all" dataOnly="0" outline="0" fieldPosition="0"/>
    </format>
    <format dxfId="1185">
      <pivotArea outline="0" collapsedLevelsAreSubtotals="1" fieldPosition="0"/>
    </format>
    <format dxfId="1184">
      <pivotArea field="0" type="button" dataOnly="0" labelOnly="1" outline="0" axis="axisRow" fieldPosition="0"/>
    </format>
    <format dxfId="1183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182">
      <pivotArea dataOnly="0" labelOnly="1" grandRow="1" outline="0" fieldPosition="0"/>
    </format>
    <format dxfId="1181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180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179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36">
      <pivotArea outline="0" collapsedLevelsAreSubtotals="1" fieldPosition="0"/>
    </format>
    <format dxfId="1235">
      <pivotArea type="all" dataOnly="0" outline="0" fieldPosition="0"/>
    </format>
    <format dxfId="1234">
      <pivotArea outline="0" collapsedLevelsAreSubtotals="1" fieldPosition="0"/>
    </format>
    <format dxfId="1233">
      <pivotArea dataOnly="0" labelOnly="1" outline="0" axis="axisValues" fieldPosition="0"/>
    </format>
    <format dxfId="1232">
      <pivotArea dataOnly="0" labelOnly="1" grandRow="1" outline="0" fieldPosition="0"/>
    </format>
    <format dxfId="1231">
      <pivotArea dataOnly="0" labelOnly="1" outline="0" axis="axisValues" fieldPosition="0"/>
    </format>
    <format dxfId="1230">
      <pivotArea type="all" dataOnly="0" outline="0" fieldPosition="0"/>
    </format>
    <format dxfId="1229">
      <pivotArea outline="0" collapsedLevelsAreSubtotals="1" fieldPosition="0"/>
    </format>
    <format dxfId="1228">
      <pivotArea dataOnly="0" labelOnly="1" outline="0" axis="axisValues" fieldPosition="0"/>
    </format>
    <format dxfId="1227">
      <pivotArea dataOnly="0" labelOnly="1" grandRow="1" outline="0" fieldPosition="0"/>
    </format>
    <format dxfId="1226">
      <pivotArea dataOnly="0" labelOnly="1" outline="0" axis="axisValues" fieldPosition="0"/>
    </format>
    <format dxfId="1225">
      <pivotArea type="all" dataOnly="0" outline="0" fieldPosition="0"/>
    </format>
    <format dxfId="1224">
      <pivotArea outline="0" collapsedLevelsAreSubtotals="1" fieldPosition="0"/>
    </format>
    <format dxfId="1223">
      <pivotArea field="1" type="button" dataOnly="0" labelOnly="1" outline="0" axis="axisRow" fieldPosition="0"/>
    </format>
    <format dxfId="1222">
      <pivotArea dataOnly="0" labelOnly="1" outline="0" axis="axisValues" fieldPosition="0"/>
    </format>
    <format dxfId="1221">
      <pivotArea dataOnly="0" labelOnly="1" fieldPosition="0">
        <references count="1">
          <reference field="1" count="0"/>
        </references>
      </pivotArea>
    </format>
    <format dxfId="1220">
      <pivotArea dataOnly="0" labelOnly="1" grandRow="1" outline="0" fieldPosition="0"/>
    </format>
    <format dxfId="1219">
      <pivotArea dataOnly="0" labelOnly="1" outline="0" axis="axisValues" fieldPosition="0"/>
    </format>
    <format dxfId="1218">
      <pivotArea type="all" dataOnly="0" outline="0" fieldPosition="0"/>
    </format>
    <format dxfId="1217">
      <pivotArea outline="0" collapsedLevelsAreSubtotals="1" fieldPosition="0"/>
    </format>
    <format dxfId="1216">
      <pivotArea field="1" type="button" dataOnly="0" labelOnly="1" outline="0" axis="axisRow" fieldPosition="0"/>
    </format>
    <format dxfId="1215">
      <pivotArea dataOnly="0" labelOnly="1" outline="0" axis="axisValues" fieldPosition="0"/>
    </format>
    <format dxfId="1214">
      <pivotArea dataOnly="0" labelOnly="1" fieldPosition="0">
        <references count="1">
          <reference field="1" count="0"/>
        </references>
      </pivotArea>
    </format>
    <format dxfId="1213">
      <pivotArea dataOnly="0" labelOnly="1" grandRow="1" outline="0" fieldPosition="0"/>
    </format>
    <format dxfId="121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253">
      <pivotArea outline="0" collapsedLevelsAreSubtotals="1" fieldPosition="0"/>
    </format>
    <format dxfId="1252">
      <pivotArea type="all" dataOnly="0" outline="0" fieldPosition="0"/>
    </format>
    <format dxfId="1251">
      <pivotArea outline="0" collapsedLevelsAreSubtotals="1" fieldPosition="0"/>
    </format>
    <format dxfId="1250">
      <pivotArea field="0" type="button" dataOnly="0" labelOnly="1" outline="0" axis="axisRow" fieldPosition="0"/>
    </format>
    <format dxfId="1249">
      <pivotArea dataOnly="0" labelOnly="1" outline="0" axis="axisValues" fieldPosition="0"/>
    </format>
    <format dxfId="1248">
      <pivotArea dataOnly="0" labelOnly="1" fieldPosition="0">
        <references count="1">
          <reference field="0" count="0"/>
        </references>
      </pivotArea>
    </format>
    <format dxfId="1247">
      <pivotArea dataOnly="0" labelOnly="1" grandRow="1" outline="0" fieldPosition="0"/>
    </format>
    <format dxfId="1246">
      <pivotArea dataOnly="0" labelOnly="1" fieldPosition="0">
        <references count="2">
          <reference field="0" count="0" selected="0"/>
          <reference field="2" count="0"/>
        </references>
      </pivotArea>
    </format>
    <format dxfId="1245">
      <pivotArea dataOnly="0" labelOnly="1" outline="0" axis="axisValues" fieldPosition="0"/>
    </format>
    <format dxfId="1244">
      <pivotArea type="all" dataOnly="0" outline="0" fieldPosition="0"/>
    </format>
    <format dxfId="1243">
      <pivotArea outline="0" collapsedLevelsAreSubtotals="1" fieldPosition="0"/>
    </format>
    <format dxfId="1242">
      <pivotArea field="0" type="button" dataOnly="0" labelOnly="1" outline="0" axis="axisRow" fieldPosition="0"/>
    </format>
    <format dxfId="1241">
      <pivotArea dataOnly="0" labelOnly="1" outline="0" axis="axisValues" fieldPosition="0"/>
    </format>
    <format dxfId="1240">
      <pivotArea dataOnly="0" labelOnly="1" fieldPosition="0">
        <references count="1">
          <reference field="0" count="0"/>
        </references>
      </pivotArea>
    </format>
    <format dxfId="1239">
      <pivotArea dataOnly="0" labelOnly="1" grandRow="1" outline="0" fieldPosition="0"/>
    </format>
    <format dxfId="1238">
      <pivotArea dataOnly="0" labelOnly="1" fieldPosition="0">
        <references count="2">
          <reference field="0" count="0" selected="0"/>
          <reference field="2" count="0"/>
        </references>
      </pivotArea>
    </format>
    <format dxfId="123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1278">
      <pivotArea outline="0" collapsedLevelsAreSubtotals="1" fieldPosition="0"/>
    </format>
    <format dxfId="1277">
      <pivotArea type="all" dataOnly="0" outline="0" fieldPosition="0"/>
    </format>
    <format dxfId="1276">
      <pivotArea outline="0" collapsedLevelsAreSubtotals="1" fieldPosition="0"/>
    </format>
    <format dxfId="1275">
      <pivotArea dataOnly="0" labelOnly="1" outline="0" axis="axisValues" fieldPosition="0"/>
    </format>
    <format dxfId="1274">
      <pivotArea dataOnly="0" labelOnly="1" grandRow="1" outline="0" fieldPosition="0"/>
    </format>
    <format dxfId="1273">
      <pivotArea dataOnly="0" labelOnly="1" outline="0" axis="axisValues" fieldPosition="0"/>
    </format>
    <format dxfId="1272">
      <pivotArea type="all" dataOnly="0" outline="0" fieldPosition="0"/>
    </format>
    <format dxfId="1271">
      <pivotArea outline="0" collapsedLevelsAreSubtotals="1" fieldPosition="0"/>
    </format>
    <format dxfId="1270">
      <pivotArea dataOnly="0" labelOnly="1" outline="0" axis="axisValues" fieldPosition="0"/>
    </format>
    <format dxfId="1269">
      <pivotArea dataOnly="0" labelOnly="1" grandRow="1" outline="0" fieldPosition="0"/>
    </format>
    <format dxfId="1268">
      <pivotArea dataOnly="0" labelOnly="1" outline="0" axis="axisValues" fieldPosition="0"/>
    </format>
    <format dxfId="1267">
      <pivotArea type="all" dataOnly="0" outline="0" fieldPosition="0"/>
    </format>
    <format dxfId="1266">
      <pivotArea outline="0" collapsedLevelsAreSubtotals="1" fieldPosition="0"/>
    </format>
    <format dxfId="1265">
      <pivotArea field="1" type="button" dataOnly="0" labelOnly="1" outline="0" axis="axisRow" fieldPosition="0"/>
    </format>
    <format dxfId="1264">
      <pivotArea dataOnly="0" labelOnly="1" outline="0" axis="axisValues" fieldPosition="0"/>
    </format>
    <format dxfId="1263">
      <pivotArea dataOnly="0" labelOnly="1" fieldPosition="0">
        <references count="1">
          <reference field="1" count="0"/>
        </references>
      </pivotArea>
    </format>
    <format dxfId="1262">
      <pivotArea dataOnly="0" labelOnly="1" grandRow="1" outline="0" fieldPosition="0"/>
    </format>
    <format dxfId="1261">
      <pivotArea dataOnly="0" labelOnly="1" outline="0" axis="axisValues" fieldPosition="0"/>
    </format>
    <format dxfId="1260">
      <pivotArea type="all" dataOnly="0" outline="0" fieldPosition="0"/>
    </format>
    <format dxfId="1259">
      <pivotArea outline="0" collapsedLevelsAreSubtotals="1" fieldPosition="0"/>
    </format>
    <format dxfId="1258">
      <pivotArea field="1" type="button" dataOnly="0" labelOnly="1" outline="0" axis="axisRow" fieldPosition="0"/>
    </format>
    <format dxfId="1257">
      <pivotArea dataOnly="0" labelOnly="1" outline="0" axis="axisValues" fieldPosition="0"/>
    </format>
    <format dxfId="1256">
      <pivotArea dataOnly="0" labelOnly="1" fieldPosition="0">
        <references count="1">
          <reference field="1" count="0"/>
        </references>
      </pivotArea>
    </format>
    <format dxfId="1255">
      <pivotArea dataOnly="0" labelOnly="1" grandRow="1" outline="0" fieldPosition="0"/>
    </format>
    <format dxfId="125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293">
      <pivotArea outline="0" collapsedLevelsAreSubtotals="1" fieldPosition="0"/>
    </format>
    <format dxfId="1292">
      <pivotArea type="all" dataOnly="0" outline="0" fieldPosition="0"/>
    </format>
    <format dxfId="1291">
      <pivotArea outline="0" collapsedLevelsAreSubtotals="1" fieldPosition="0"/>
    </format>
    <format dxfId="1290">
      <pivotArea field="1" type="button" dataOnly="0" labelOnly="1" outline="0" axis="axisRow" fieldPosition="0"/>
    </format>
    <format dxfId="1289">
      <pivotArea dataOnly="0" labelOnly="1" outline="0" axis="axisValues" fieldPosition="0"/>
    </format>
    <format dxfId="1288">
      <pivotArea dataOnly="0" labelOnly="1" fieldPosition="0">
        <references count="1">
          <reference field="1" count="0"/>
        </references>
      </pivotArea>
    </format>
    <format dxfId="1287">
      <pivotArea dataOnly="0" labelOnly="1" grandRow="1" outline="0" fieldPosition="0"/>
    </format>
    <format dxfId="1286">
      <pivotArea dataOnly="0" labelOnly="1" outline="0" axis="axisValues" fieldPosition="0"/>
    </format>
    <format dxfId="1285">
      <pivotArea type="all" dataOnly="0" outline="0" fieldPosition="0"/>
    </format>
    <format dxfId="1284">
      <pivotArea outline="0" collapsedLevelsAreSubtotals="1" fieldPosition="0"/>
    </format>
    <format dxfId="1283">
      <pivotArea field="1" type="button" dataOnly="0" labelOnly="1" outline="0" axis="axisRow" fieldPosition="0"/>
    </format>
    <format dxfId="1282">
      <pivotArea dataOnly="0" labelOnly="1" outline="0" axis="axisValues" fieldPosition="0"/>
    </format>
    <format dxfId="1281">
      <pivotArea dataOnly="0" labelOnly="1" fieldPosition="0">
        <references count="1">
          <reference field="1" count="0"/>
        </references>
      </pivotArea>
    </format>
    <format dxfId="1280">
      <pivotArea dataOnly="0" labelOnly="1" grandRow="1" outline="0" fieldPosition="0"/>
    </format>
    <format dxfId="127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field="0" type="button" dataOnly="0" labelOnly="1" outline="0" axis="axisRow" fieldPosition="0"/>
    </format>
    <format dxfId="1304">
      <pivotArea dataOnly="0" labelOnly="1" outline="0" axis="axisValues" fieldPosition="0"/>
    </format>
    <format dxfId="1303">
      <pivotArea dataOnly="0" labelOnly="1" fieldPosition="0">
        <references count="1">
          <reference field="0" count="0"/>
        </references>
      </pivotArea>
    </format>
    <format dxfId="1302">
      <pivotArea dataOnly="0" labelOnly="1" grandRow="1" outline="0" fieldPosition="0"/>
    </format>
    <format dxfId="1301">
      <pivotArea dataOnly="0" labelOnly="1" outline="0" axis="axisValues" fieldPosition="0"/>
    </format>
    <format dxfId="1300">
      <pivotArea type="all" dataOnly="0" outline="0" fieldPosition="0"/>
    </format>
    <format dxfId="1299">
      <pivotArea outline="0" collapsedLevelsAreSubtotals="1" fieldPosition="0"/>
    </format>
    <format dxfId="1298">
      <pivotArea field="0" type="button" dataOnly="0" labelOnly="1" outline="0" axis="axisRow" fieldPosition="0"/>
    </format>
    <format dxfId="1297">
      <pivotArea dataOnly="0" labelOnly="1" outline="0" axis="axisValues" fieldPosition="0"/>
    </format>
    <format dxfId="1296">
      <pivotArea dataOnly="0" labelOnly="1" fieldPosition="0">
        <references count="1">
          <reference field="0" count="0"/>
        </references>
      </pivotArea>
    </format>
    <format dxfId="1295">
      <pivotArea dataOnly="0" labelOnly="1" grandRow="1" outline="0" fieldPosition="0"/>
    </format>
    <format dxfId="1294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6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10" type="button" dataOnly="0" labelOnly="1" outline="0" axis="axisRow" fieldPosition="0"/>
    </format>
    <format dxfId="934">
      <pivotArea dataOnly="0" labelOnly="1" fieldPosition="0">
        <references count="1">
          <reference field="10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10" type="button" dataOnly="0" labelOnly="1" outline="0" axis="axisRow" fieldPosition="0"/>
    </format>
    <format dxfId="928">
      <pivotArea dataOnly="0" labelOnly="1" fieldPosition="0">
        <references count="1">
          <reference field="10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4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3" type="button" dataOnly="0" labelOnly="1" outline="0"/>
    </format>
    <format dxfId="988">
      <pivotArea dataOnly="0" labelOnly="1" outline="0" axis="axisValues" fieldPosition="0"/>
    </format>
    <format dxfId="987">
      <pivotArea dataOnly="0" labelOnly="1" grandRow="1" outline="0" fieldPosition="0"/>
    </format>
    <format dxfId="986">
      <pivotArea dataOnly="0" labelOnly="1" outline="0" axis="axisValues" fieldPosition="0"/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3" type="button" dataOnly="0" labelOnly="1" outline="0"/>
    </format>
    <format dxfId="982">
      <pivotArea dataOnly="0" labelOnly="1" outline="0" axis="axisValues" fieldPosition="0"/>
    </format>
    <format dxfId="981">
      <pivotArea dataOnly="0" labelOnly="1" grandRow="1" outline="0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3" type="button" dataOnly="0" labelOnly="1" outline="0"/>
    </format>
    <format dxfId="975">
      <pivotArea dataOnly="0" labelOnly="1" outline="0" axis="axisValues" fieldPosition="0"/>
    </format>
    <format dxfId="974">
      <pivotArea dataOnly="0" labelOnly="1" grandRow="1" outline="0" fieldPosition="0"/>
    </format>
    <format dxfId="973">
      <pivotArea dataOnly="0" labelOnly="1" outline="0" axis="axisValues" fieldPosition="0"/>
    </format>
    <format dxfId="9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9" type="button" dataOnly="0" labelOnly="1" outline="0" axis="axisRow" fieldPosition="0"/>
    </format>
    <format dxfId="967">
      <pivotArea dataOnly="0" labelOnly="1" fieldPosition="0">
        <references count="1">
          <reference field="9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9" type="button" dataOnly="0" labelOnly="1" outline="0" axis="axisRow" fieldPosition="0"/>
    </format>
    <format dxfId="961">
      <pivotArea dataOnly="0" labelOnly="1" fieldPosition="0">
        <references count="1">
          <reference field="9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3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3" type="button" dataOnly="0" labelOnly="1" outline="0"/>
    </format>
    <format dxfId="1021">
      <pivotArea dataOnly="0" labelOnly="1" outline="0" axis="axisValues" fieldPosition="0"/>
    </format>
    <format dxfId="1020">
      <pivotArea dataOnly="0" labelOnly="1" grandRow="1" outline="0" fieldPosition="0"/>
    </format>
    <format dxfId="1019">
      <pivotArea dataOnly="0" labelOnly="1" outline="0" axis="axisValues" fieldPosition="0"/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3" type="button" dataOnly="0" labelOnly="1" outline="0"/>
    </format>
    <format dxfId="1015">
      <pivotArea dataOnly="0" labelOnly="1" outline="0" axis="axisValues" fieldPosition="0"/>
    </format>
    <format dxfId="1014">
      <pivotArea dataOnly="0" labelOnly="1" grandRow="1" outline="0" fieldPosition="0"/>
    </format>
    <format dxfId="1013">
      <pivotArea dataOnly="0" labelOnly="1" outline="0" axis="axisValues" fieldPosition="0"/>
    </format>
    <format dxfId="1012">
      <pivotArea outline="0" collapsedLevelsAreSubtotals="1" fieldPosition="0"/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3" type="button" dataOnly="0" labelOnly="1" outline="0"/>
    </format>
    <format dxfId="1008">
      <pivotArea dataOnly="0" labelOnly="1" outline="0" axis="axisValues" fieldPosition="0"/>
    </format>
    <format dxfId="1007">
      <pivotArea dataOnly="0" labelOnly="1" grandRow="1" outline="0" fieldPosition="0"/>
    </format>
    <format dxfId="1006">
      <pivotArea dataOnly="0" labelOnly="1" outline="0" axis="axisValues" fieldPosition="0"/>
    </format>
    <format dxfId="10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7" type="button" dataOnly="0" labelOnly="1" outline="0" axis="axisRow" fieldPosition="0"/>
    </format>
    <format dxfId="1000">
      <pivotArea dataOnly="0" labelOnly="1" fieldPosition="0">
        <references count="1">
          <reference field="7" count="0"/>
        </references>
      </pivotArea>
    </format>
    <format dxfId="999">
      <pivotArea dataOnly="0" labelOnly="1" grandRow="1" outline="0" fieldPosition="0"/>
    </format>
    <format dxfId="9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7" type="button" dataOnly="0" labelOnly="1" outline="0" axis="axisRow" fieldPosition="0"/>
    </format>
    <format dxfId="994">
      <pivotArea dataOnly="0" labelOnly="1" fieldPosition="0">
        <references count="1">
          <reference field="7" count="0"/>
        </references>
      </pivotArea>
    </format>
    <format dxfId="993">
      <pivotArea dataOnly="0" labelOnly="1" grandRow="1" outline="0" fieldPosition="0"/>
    </format>
    <format dxfId="9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2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3" type="button" dataOnly="0" labelOnly="1" outline="0" axis="axisRow" fieldPosition="1"/>
    </format>
    <format dxfId="1058">
      <pivotArea dataOnly="0" labelOnly="1" outline="0" axis="axisValues" fieldPosition="0"/>
    </format>
    <format dxfId="1057">
      <pivotArea dataOnly="0" labelOnly="1" grandRow="1" outline="0" fieldPosition="0"/>
    </format>
    <format dxfId="1056">
      <pivotArea dataOnly="0" labelOnly="1" outline="0" axis="axisValues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3" type="button" dataOnly="0" labelOnly="1" outline="0" axis="axisRow" fieldPosition="1"/>
    </format>
    <format dxfId="1052">
      <pivotArea dataOnly="0" labelOnly="1" outline="0" axis="axisValues" fieldPosition="0"/>
    </format>
    <format dxfId="1051">
      <pivotArea dataOnly="0" labelOnly="1" grandRow="1" outline="0" fieldPosition="0"/>
    </format>
    <format dxfId="1050">
      <pivotArea dataOnly="0" labelOnly="1" outline="0" axis="axisValues" fieldPosition="0"/>
    </format>
    <format dxfId="1049">
      <pivotArea outline="0" collapsedLevelsAreSubtotals="1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3" type="button" dataOnly="0" labelOnly="1" outline="0" axis="axisRow" fieldPosition="1"/>
    </format>
    <format dxfId="1045">
      <pivotArea dataOnly="0" labelOnly="1" outline="0" axis="axisValues" fieldPosition="0"/>
    </format>
    <format dxfId="1044">
      <pivotArea dataOnly="0" labelOnly="1" grandRow="1" outline="0" fieldPosition="0"/>
    </format>
    <format dxfId="1043">
      <pivotArea dataOnly="0" labelOnly="1" outline="0" axis="axisValues" fieldPosition="0"/>
    </format>
    <format dxfId="1042">
      <pivotArea type="all" dataOnly="0" outline="0" fieldPosition="0"/>
    </format>
    <format dxfId="1041">
      <pivotArea outline="0" collapsedLevelsAreSubtotals="1" fieldPosition="0"/>
    </format>
    <format dxfId="1040">
      <pivotArea field="7" type="button" dataOnly="0" labelOnly="1" outline="0" axis="axisRow" fieldPosition="0"/>
    </format>
    <format dxfId="1039">
      <pivotArea dataOnly="0" labelOnly="1" outline="0" axis="axisValues" fieldPosition="0"/>
    </format>
    <format dxfId="1038">
      <pivotArea dataOnly="0" labelOnly="1" fieldPosition="0">
        <references count="1">
          <reference field="7" count="0"/>
        </references>
      </pivotArea>
    </format>
    <format dxfId="1037">
      <pivotArea dataOnly="0" labelOnly="1" grandRow="1" outline="0" fieldPosition="0"/>
    </format>
    <format dxfId="103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3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34">
      <pivotArea dataOnly="0" labelOnly="1" outline="0" axis="axisValues" fieldPosition="0"/>
    </format>
    <format dxfId="1033">
      <pivotArea type="all" dataOnly="0" outline="0" fieldPosition="0"/>
    </format>
    <format dxfId="1032">
      <pivotArea outline="0" collapsedLevelsAreSubtotals="1" fieldPosition="0"/>
    </format>
    <format dxfId="1031">
      <pivotArea field="7" type="button" dataOnly="0" labelOnly="1" outline="0" axis="axisRow" fieldPosition="0"/>
    </format>
    <format dxfId="1030">
      <pivotArea dataOnly="0" labelOnly="1" outline="0" axis="axisValues" fieldPosition="0"/>
    </format>
    <format dxfId="1029">
      <pivotArea dataOnly="0" labelOnly="1" fieldPosition="0">
        <references count="1">
          <reference field="7" count="0"/>
        </references>
      </pivotArea>
    </format>
    <format dxfId="1028">
      <pivotArea dataOnly="0" labelOnly="1" grandRow="1" outline="0" fieldPosition="0"/>
    </format>
    <format dxfId="102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2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9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3" type="button" dataOnly="0" labelOnly="1" outline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dataOnly="0" labelOnly="1" outline="0" axis="axisValues" fieldPosition="0"/>
    </format>
    <format dxfId="1088">
      <pivotArea type="all" dataOnly="0" outline="0" fieldPosition="0"/>
    </format>
    <format dxfId="1087">
      <pivotArea outline="0" collapsedLevelsAreSubtotals="1" fieldPosition="0"/>
    </format>
    <format dxfId="1086">
      <pivotArea field="3" type="button" dataOnly="0" labelOnly="1" outline="0"/>
    </format>
    <format dxfId="1085">
      <pivotArea dataOnly="0" labelOnly="1" outline="0" axis="axisValues" fieldPosition="0"/>
    </format>
    <format dxfId="1084">
      <pivotArea dataOnly="0" labelOnly="1" grandRow="1" outline="0" fieldPosition="0"/>
    </format>
    <format dxfId="1083">
      <pivotArea dataOnly="0" labelOnly="1" outline="0" axis="axisValues" fieldPosition="0"/>
    </format>
    <format dxfId="1082">
      <pivotArea outline="0" collapsedLevelsAreSubtotals="1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3" type="button" dataOnly="0" labelOnly="1" outline="0"/>
    </format>
    <format dxfId="1078">
      <pivotArea dataOnly="0" labelOnly="1" outline="0" axis="axisValues" fieldPosition="0"/>
    </format>
    <format dxfId="1077">
      <pivotArea dataOnly="0" labelOnly="1" grandRow="1" outline="0" fieldPosition="0"/>
    </format>
    <format dxfId="1076">
      <pivotArea dataOnly="0" labelOnly="1" outline="0" axis="axisValues" fieldPosition="0"/>
    </format>
    <format dxfId="10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7" type="button" dataOnly="0" labelOnly="1" outline="0" axis="axisPage" fieldPosition="0"/>
    </format>
    <format dxfId="1070">
      <pivotArea dataOnly="0" labelOnly="1" fieldPosition="0">
        <references count="1">
          <reference field="7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7">
      <pivotArea type="all" dataOnly="0" outline="0" fieldPosition="0"/>
    </format>
    <format dxfId="1066">
      <pivotArea outline="0" collapsedLevelsAreSubtotals="1" fieldPosition="0"/>
    </format>
    <format dxfId="1065">
      <pivotArea field="7" type="button" dataOnly="0" labelOnly="1" outline="0" axis="axisPage" fieldPosition="0"/>
    </format>
    <format dxfId="1064">
      <pivotArea dataOnly="0" labelOnly="1" fieldPosition="0">
        <references count="1">
          <reference field="7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7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6" type="button" dataOnly="0" labelOnly="1" outline="0" axis="axisRow" fieldPosition="0"/>
    </format>
    <format dxfId="1103">
      <pivotArea dataOnly="0" labelOnly="1" fieldPosition="0">
        <references count="1">
          <reference field="6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6" type="button" dataOnly="0" labelOnly="1" outline="0" axis="axisRow" fieldPosition="0"/>
    </format>
    <format dxfId="1097">
      <pivotArea dataOnly="0" labelOnly="1" fieldPosition="0">
        <references count="1">
          <reference field="6" count="0"/>
        </references>
      </pivotArea>
    </format>
    <format dxfId="1096">
      <pivotArea dataOnly="0" labelOnly="1" grandRow="1" outline="0" fieldPosition="0"/>
    </format>
    <format dxfId="10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26">
      <pivotArea outline="0" collapsedLevelsAreSubtotals="1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1" type="button" dataOnly="0" labelOnly="1" outline="0" axis="axisRow" fieldPosition="0"/>
    </format>
    <format dxfId="822">
      <pivotArea dataOnly="0" labelOnly="1" outline="0" axis="axisValues" fieldPosition="0"/>
    </format>
    <format dxfId="82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20">
      <pivotArea dataOnly="0" labelOnly="1" grandRow="1" outline="0" fieldPosition="0"/>
    </format>
    <format dxfId="819">
      <pivotArea dataOnly="0" labelOnly="1" outline="0" axis="axisValues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0"/>
    </format>
    <format dxfId="815">
      <pivotArea dataOnly="0" labelOnly="1" outline="0" axis="axisValues" fieldPosition="0"/>
    </format>
    <format dxfId="81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0"/>
    </format>
    <format dxfId="808">
      <pivotArea dataOnly="0" labelOnly="1" outline="0" axis="axisValues" fieldPosition="0"/>
    </format>
    <format dxfId="80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06">
      <pivotArea dataOnly="0" labelOnly="1" grandRow="1" outline="0" fieldPosition="0"/>
    </format>
    <format dxfId="805">
      <pivotArea dataOnly="0" labelOnly="1" outline="0" axis="axisValues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field="1" type="button" dataOnly="0" labelOnly="1" outline="0" axis="axisRow" fieldPosition="0"/>
    </format>
    <format dxfId="801">
      <pivotArea dataOnly="0" labelOnly="1" outline="0" axis="axisValues" fieldPosition="0"/>
    </format>
    <format dxfId="80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68">
      <pivotArea outline="0" collapsedLevelsAreSubtotals="1" fieldPosition="0"/>
    </format>
    <format dxfId="867">
      <pivotArea outline="0" collapsedLevelsAreSubtotals="1" fieldPosition="0"/>
    </format>
    <format dxfId="8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8">
      <pivotArea dataOnly="0" labelOnly="1" grandRow="1" outline="0" fieldPosition="0"/>
    </format>
    <format dxfId="8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2">
      <pivotArea dataOnly="0" labelOnly="1" grandRow="1" outline="0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field="1" type="button" dataOnly="0" labelOnly="1" outline="0" axis="axisRow" fieldPosition="0"/>
    </format>
    <format dxfId="84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5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3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3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90" s="1" nd="1"/>
        <i x="391" s="1" nd="1"/>
        <i x="392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2">
        <i x="4"/>
        <i x="2"/>
        <i x="5" s="1"/>
        <i x="3"/>
        <i x="6"/>
        <i x="25"/>
        <i x="30"/>
        <i x="0" nd="1"/>
        <i x="75" nd="1"/>
        <i x="79" nd="1"/>
        <i x="1" nd="1"/>
        <i x="66" nd="1"/>
        <i x="89" nd="1"/>
        <i x="63" nd="1"/>
        <i x="64" nd="1"/>
        <i x="83" nd="1"/>
        <i x="47" nd="1"/>
        <i x="51" nd="1"/>
        <i x="100" nd="1"/>
        <i x="69" nd="1"/>
        <i x="98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9" nd="1"/>
        <i x="36" nd="1"/>
        <i x="90" nd="1"/>
        <i x="54" nd="1"/>
        <i x="55" nd="1"/>
        <i x="44" nd="1"/>
        <i x="95" nd="1"/>
        <i x="92" nd="1"/>
        <i x="93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7" nd="1"/>
        <i x="80" nd="1"/>
        <i x="43" nd="1"/>
        <i x="88" nd="1"/>
        <i x="87" nd="1"/>
        <i x="38" nd="1"/>
        <i x="91" nd="1"/>
        <i x="86" nd="1"/>
        <i x="78" nd="1"/>
        <i x="41" nd="1"/>
        <i x="96" nd="1"/>
        <i x="33" nd="1"/>
        <i x="35" nd="1"/>
        <i x="70" nd="1"/>
        <i x="42" nd="1"/>
        <i x="19" nd="1"/>
        <i x="28" nd="1"/>
        <i x="10" nd="1"/>
        <i x="17" nd="1"/>
        <i x="81" nd="1"/>
        <i x="94" nd="1"/>
        <i x="76" nd="1"/>
        <i x="101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02" totalsRowShown="0" headerRowDxfId="1148" dataDxfId="1147">
  <autoFilter ref="B2:T3702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4:3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80" t="s">
        <v>3</v>
      </c>
      <c r="C2" s="1267" t="s">
        <v>1666</v>
      </c>
    </row>
    <row r="4" spans="2:12" ht="13.2">
      <c r="B4" s="1280" t="s">
        <v>266</v>
      </c>
      <c r="C4" s="1267" t="s">
        <v>4022</v>
      </c>
      <c r="D4" s="1267" t="s">
        <v>1762</v>
      </c>
      <c r="E4" s="1267" t="s">
        <v>386</v>
      </c>
      <c r="F4" s="1267" t="s">
        <v>840</v>
      </c>
      <c r="G4" s="1267" t="s">
        <v>1807</v>
      </c>
      <c r="H4" s="1267" t="s">
        <v>1808</v>
      </c>
      <c r="I4" s="1267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83" t="s">
        <v>2301</v>
      </c>
      <c r="C5" s="1268">
        <v>5</v>
      </c>
      <c r="D5" s="1266">
        <v>48.921465968586389</v>
      </c>
      <c r="E5" s="1266">
        <v>46.720000000000006</v>
      </c>
      <c r="F5" s="1266">
        <v>2.4603333333333333</v>
      </c>
      <c r="G5" s="1266">
        <v>1.516</v>
      </c>
      <c r="H5" s="1282">
        <v>0.49178947368421061</v>
      </c>
      <c r="I5" s="1282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83" t="s">
        <v>2883</v>
      </c>
      <c r="C6" s="1268">
        <v>7</v>
      </c>
      <c r="D6" s="1266">
        <v>-18.287958115183244</v>
      </c>
      <c r="E6" s="1266">
        <v>-18.59</v>
      </c>
      <c r="F6" s="1266">
        <v>-3.718</v>
      </c>
      <c r="G6" s="1266">
        <v>1.7014285714285715</v>
      </c>
      <c r="H6" s="1282">
        <v>-0.53114285714285714</v>
      </c>
      <c r="I6" s="1282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83" t="s">
        <v>2362</v>
      </c>
      <c r="C7" s="1268">
        <v>1</v>
      </c>
      <c r="D7" s="1266">
        <v>-10</v>
      </c>
      <c r="E7" s="1266">
        <v>-10</v>
      </c>
      <c r="F7" s="1266">
        <v>-1</v>
      </c>
      <c r="G7" s="1266">
        <v>1.1100000000000001</v>
      </c>
      <c r="H7" s="1282">
        <v>-1</v>
      </c>
      <c r="I7" s="1282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83" t="s">
        <v>2950</v>
      </c>
      <c r="C8" s="1268">
        <v>4</v>
      </c>
      <c r="D8" s="1266">
        <v>22.806282722513089</v>
      </c>
      <c r="E8" s="1266">
        <v>21.78</v>
      </c>
      <c r="F8" s="1266">
        <v>0.43915373913603906</v>
      </c>
      <c r="G8" s="1266">
        <v>9.8999999999999986</v>
      </c>
      <c r="H8" s="1282">
        <v>0.10962903306991495</v>
      </c>
      <c r="I8" s="1282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83" t="s">
        <v>1718</v>
      </c>
      <c r="C9" s="1268">
        <v>2</v>
      </c>
      <c r="D9" s="1266">
        <v>-14.543246073298429</v>
      </c>
      <c r="E9" s="1266">
        <v>-14.58</v>
      </c>
      <c r="F9" s="1266">
        <v>-0.48584671198874191</v>
      </c>
      <c r="G9" s="1266">
        <v>3.7750000000000004</v>
      </c>
      <c r="H9" s="1282">
        <v>-0.24287856071964017</v>
      </c>
      <c r="I9" s="1282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83" t="s">
        <v>1759</v>
      </c>
      <c r="C10" s="1268">
        <v>3</v>
      </c>
      <c r="D10" s="1266">
        <v>17.204188481675395</v>
      </c>
      <c r="E10" s="1266">
        <v>16.43</v>
      </c>
      <c r="F10" s="1266">
        <v>0.13558903972711889</v>
      </c>
      <c r="G10" s="1266">
        <v>25.193333333333332</v>
      </c>
      <c r="H10" s="1282">
        <v>4.5055668293753091E-2</v>
      </c>
      <c r="I10" s="1282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83" t="s">
        <v>3333</v>
      </c>
      <c r="C11" s="1268">
        <v>2</v>
      </c>
      <c r="D11" s="1266">
        <v>-4</v>
      </c>
      <c r="E11" s="1266">
        <v>-4</v>
      </c>
      <c r="F11" s="1266">
        <v>-2</v>
      </c>
      <c r="G11" s="1266">
        <v>1.665</v>
      </c>
      <c r="H11" s="1282">
        <v>-1</v>
      </c>
      <c r="I11" s="1282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81" t="s">
        <v>267</v>
      </c>
      <c r="C12" s="1268">
        <v>24</v>
      </c>
      <c r="D12" s="1266">
        <v>42.100732984293202</v>
      </c>
      <c r="E12" s="1266">
        <v>37.760000000000012</v>
      </c>
      <c r="F12" s="1266">
        <v>-4.1687705997922508</v>
      </c>
      <c r="G12" s="1266">
        <v>6.1108333333333329</v>
      </c>
      <c r="H12" s="1282">
        <v>4.920767306088409E-2</v>
      </c>
      <c r="I12" s="1282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80" t="s">
        <v>266</v>
      </c>
      <c r="C2" s="1267" t="s">
        <v>1240</v>
      </c>
      <c r="D2" s="1267" t="s">
        <v>386</v>
      </c>
      <c r="E2"/>
      <c r="G2" s="1280" t="s">
        <v>266</v>
      </c>
      <c r="H2" s="1267" t="s">
        <v>1240</v>
      </c>
      <c r="I2" s="1267" t="s">
        <v>386</v>
      </c>
      <c r="J2"/>
      <c r="L2" s="1280" t="s">
        <v>266</v>
      </c>
      <c r="M2" s="1267" t="s">
        <v>1240</v>
      </c>
      <c r="N2" s="1267" t="s">
        <v>386</v>
      </c>
      <c r="O2"/>
    </row>
    <row r="3" spans="2:17" ht="13.8">
      <c r="B3" s="1281" t="s">
        <v>391</v>
      </c>
      <c r="C3" s="1282">
        <v>1</v>
      </c>
      <c r="D3" s="1266">
        <v>220.48314999999999</v>
      </c>
      <c r="E3"/>
      <c r="G3" s="1281">
        <v>5.0999999999999996</v>
      </c>
      <c r="H3" s="1282">
        <v>0</v>
      </c>
      <c r="I3" s="1266">
        <v>-400</v>
      </c>
      <c r="J3"/>
      <c r="L3" s="1281" t="s">
        <v>392</v>
      </c>
      <c r="M3" s="1282">
        <v>0.9017857142857143</v>
      </c>
      <c r="N3" s="1266">
        <v>144.13390000000004</v>
      </c>
      <c r="O3"/>
      <c r="P3" s="1267" t="s">
        <v>4022</v>
      </c>
      <c r="Q3" s="1267" t="s">
        <v>1241</v>
      </c>
    </row>
    <row r="4" spans="2:17" ht="13.8">
      <c r="B4" s="1281" t="s">
        <v>1211</v>
      </c>
      <c r="C4" s="1282">
        <v>1</v>
      </c>
      <c r="D4" s="1266">
        <v>123.47999999999999</v>
      </c>
      <c r="E4"/>
      <c r="G4" s="1281">
        <v>5.4</v>
      </c>
      <c r="H4" s="1282">
        <v>1</v>
      </c>
      <c r="I4" s="1266">
        <v>86.82</v>
      </c>
      <c r="J4"/>
      <c r="L4" s="1281" t="s">
        <v>1488</v>
      </c>
      <c r="M4" s="1282">
        <v>1</v>
      </c>
      <c r="N4" s="1266">
        <v>247.06</v>
      </c>
      <c r="O4"/>
      <c r="P4" s="1266">
        <v>169</v>
      </c>
      <c r="Q4" s="1266">
        <v>12.411985853747945</v>
      </c>
    </row>
    <row r="5" spans="2:17" ht="13.8">
      <c r="B5" s="1281" t="s">
        <v>1201</v>
      </c>
      <c r="C5" s="1282">
        <v>1</v>
      </c>
      <c r="D5" s="1266">
        <v>72.239999999999995</v>
      </c>
      <c r="E5"/>
      <c r="G5" s="1281">
        <v>5.5</v>
      </c>
      <c r="H5" s="1282">
        <v>0.5</v>
      </c>
      <c r="I5" s="1266">
        <v>-45.269900000000007</v>
      </c>
      <c r="J5"/>
      <c r="L5" s="1281" t="s">
        <v>1221</v>
      </c>
      <c r="M5" s="1282">
        <v>1</v>
      </c>
      <c r="N5" s="1266">
        <v>149.66774999999998</v>
      </c>
      <c r="O5"/>
    </row>
    <row r="6" spans="2:17" ht="13.8">
      <c r="B6" s="1281" t="s">
        <v>1749</v>
      </c>
      <c r="C6" s="1282">
        <v>1</v>
      </c>
      <c r="D6" s="1266">
        <v>24.76315</v>
      </c>
      <c r="E6"/>
      <c r="G6" s="1281">
        <v>5.6</v>
      </c>
      <c r="H6" s="1282">
        <v>1</v>
      </c>
      <c r="I6" s="1266">
        <v>86.16</v>
      </c>
      <c r="J6"/>
      <c r="L6" s="1281" t="s">
        <v>1578</v>
      </c>
      <c r="M6" s="1282">
        <v>1</v>
      </c>
      <c r="N6" s="1266">
        <v>131.8965</v>
      </c>
      <c r="O6"/>
    </row>
    <row r="7" spans="2:17" ht="13.8">
      <c r="B7" s="1281" t="s">
        <v>392</v>
      </c>
      <c r="C7" s="1282">
        <v>0.9017857142857143</v>
      </c>
      <c r="D7" s="1266">
        <v>144.13390000000015</v>
      </c>
      <c r="E7"/>
      <c r="G7" s="1281">
        <v>5.8</v>
      </c>
      <c r="H7" s="1282">
        <v>1</v>
      </c>
      <c r="I7" s="1266">
        <v>174.5</v>
      </c>
      <c r="J7"/>
      <c r="L7" s="1281" t="s">
        <v>1235</v>
      </c>
      <c r="M7" s="1282">
        <v>1</v>
      </c>
      <c r="N7" s="1266">
        <v>119.58995</v>
      </c>
      <c r="O7"/>
    </row>
    <row r="8" spans="2:17" ht="13.8">
      <c r="B8" s="1281" t="s">
        <v>1208</v>
      </c>
      <c r="C8" s="1282">
        <v>1</v>
      </c>
      <c r="D8" s="1266">
        <v>420.67650000000003</v>
      </c>
      <c r="E8"/>
      <c r="G8" s="1281">
        <v>6</v>
      </c>
      <c r="H8" s="1282">
        <v>1</v>
      </c>
      <c r="I8" s="1266">
        <v>89.77</v>
      </c>
      <c r="J8"/>
      <c r="L8" s="1281" t="s">
        <v>2229</v>
      </c>
      <c r="M8" s="1282">
        <v>1</v>
      </c>
      <c r="N8" s="1266">
        <v>112.49999999999999</v>
      </c>
      <c r="O8"/>
    </row>
    <row r="9" spans="2:17" ht="13.8">
      <c r="B9" s="1281" t="s">
        <v>1200</v>
      </c>
      <c r="C9" s="1282">
        <v>1</v>
      </c>
      <c r="D9" s="1266">
        <v>367.32550000000003</v>
      </c>
      <c r="E9"/>
      <c r="G9" s="1281">
        <v>6.2</v>
      </c>
      <c r="H9" s="1282">
        <v>0.75</v>
      </c>
      <c r="I9" s="1266">
        <v>-197.98999999999995</v>
      </c>
      <c r="J9"/>
      <c r="L9" s="1281" t="s">
        <v>1550</v>
      </c>
      <c r="M9" s="1282">
        <v>1</v>
      </c>
      <c r="N9" s="1266">
        <v>111.02</v>
      </c>
      <c r="O9"/>
    </row>
    <row r="10" spans="2:17" ht="13.8">
      <c r="B10" s="1281" t="s">
        <v>1202</v>
      </c>
      <c r="C10" s="1282">
        <v>1</v>
      </c>
      <c r="D10" s="1266">
        <v>316.89994999999999</v>
      </c>
      <c r="E10"/>
      <c r="G10" s="1281">
        <v>6.4</v>
      </c>
      <c r="H10" s="1282">
        <v>0.5</v>
      </c>
      <c r="I10" s="1266">
        <v>-327.98</v>
      </c>
      <c r="J10"/>
      <c r="L10" s="1281" t="s">
        <v>1238</v>
      </c>
      <c r="M10" s="1282">
        <v>1</v>
      </c>
      <c r="N10" s="1266">
        <v>109.38</v>
      </c>
      <c r="O10"/>
    </row>
    <row r="11" spans="2:17" ht="13.8">
      <c r="B11" s="1281" t="s">
        <v>1207</v>
      </c>
      <c r="C11" s="1282">
        <v>1</v>
      </c>
      <c r="D11" s="1266">
        <v>223.50985</v>
      </c>
      <c r="E11"/>
      <c r="G11" s="1281">
        <v>6.6</v>
      </c>
      <c r="H11" s="1282">
        <v>0.83333333333333337</v>
      </c>
      <c r="I11" s="1266">
        <v>-7.2000000000000028</v>
      </c>
      <c r="J11"/>
      <c r="L11" s="1281" t="s">
        <v>2232</v>
      </c>
      <c r="M11" s="1282">
        <v>1</v>
      </c>
      <c r="N11" s="1266">
        <v>108.8566</v>
      </c>
      <c r="O11"/>
    </row>
    <row r="12" spans="2:17" ht="13.8">
      <c r="B12" s="1281" t="s">
        <v>3059</v>
      </c>
      <c r="C12" s="1282">
        <v>1</v>
      </c>
      <c r="D12" s="1266">
        <v>220.22000000000003</v>
      </c>
      <c r="E12"/>
      <c r="G12" s="1281">
        <v>6.8</v>
      </c>
      <c r="H12" s="1282">
        <v>0.75</v>
      </c>
      <c r="I12" s="1266">
        <v>-339.84</v>
      </c>
      <c r="J12"/>
      <c r="L12" s="1281" t="s">
        <v>3062</v>
      </c>
      <c r="M12" s="1282">
        <v>1</v>
      </c>
      <c r="N12" s="1266">
        <v>108</v>
      </c>
      <c r="O12"/>
    </row>
    <row r="13" spans="2:17" ht="13.8">
      <c r="B13" s="1281" t="s">
        <v>1370</v>
      </c>
      <c r="C13" s="1282">
        <v>0.92307692307692313</v>
      </c>
      <c r="D13" s="1266">
        <v>212.48695000000001</v>
      </c>
      <c r="E13"/>
      <c r="G13" s="1281">
        <v>7</v>
      </c>
      <c r="H13" s="1282">
        <v>0.75</v>
      </c>
      <c r="I13" s="1266">
        <v>-177.35</v>
      </c>
      <c r="J13"/>
      <c r="L13" s="1281" t="s">
        <v>1227</v>
      </c>
      <c r="M13" s="1282">
        <v>1</v>
      </c>
      <c r="N13" s="1266">
        <v>102.39000000000001</v>
      </c>
      <c r="O13"/>
    </row>
    <row r="14" spans="2:17" ht="13.8">
      <c r="B14" s="1281" t="s">
        <v>3789</v>
      </c>
      <c r="C14" s="1282">
        <v>1</v>
      </c>
      <c r="D14" s="1266">
        <v>209.76999999999998</v>
      </c>
      <c r="E14"/>
      <c r="G14" s="1281">
        <v>7.2</v>
      </c>
      <c r="H14" s="1282">
        <v>1</v>
      </c>
      <c r="I14" s="1266">
        <v>196.4</v>
      </c>
      <c r="J14"/>
      <c r="L14" s="1281" t="s">
        <v>4207</v>
      </c>
      <c r="M14" s="1282">
        <v>1</v>
      </c>
      <c r="N14" s="1266">
        <v>94.92</v>
      </c>
      <c r="O14"/>
    </row>
    <row r="15" spans="2:17" ht="13.8">
      <c r="B15" s="1281" t="s">
        <v>1215</v>
      </c>
      <c r="C15" s="1282">
        <v>1</v>
      </c>
      <c r="D15" s="1266">
        <v>159.94319999999999</v>
      </c>
      <c r="E15"/>
      <c r="G15" s="1281">
        <v>7.4</v>
      </c>
      <c r="H15" s="1282">
        <v>0.8571428571428571</v>
      </c>
      <c r="I15" s="1266">
        <v>-28.910000000000032</v>
      </c>
      <c r="J15"/>
      <c r="L15" s="1281" t="s">
        <v>4138</v>
      </c>
      <c r="M15" s="1282">
        <v>1</v>
      </c>
      <c r="N15" s="1266">
        <v>89.77</v>
      </c>
      <c r="O15"/>
    </row>
    <row r="16" spans="2:17" ht="13.8">
      <c r="B16" s="1281" t="s">
        <v>1204</v>
      </c>
      <c r="C16" s="1282">
        <v>1</v>
      </c>
      <c r="D16" s="1266">
        <v>131.41999999999999</v>
      </c>
      <c r="E16"/>
      <c r="G16" s="1281">
        <v>7.6</v>
      </c>
      <c r="H16" s="1282">
        <v>0.66666666666666663</v>
      </c>
      <c r="I16" s="1266">
        <v>-299.4135</v>
      </c>
      <c r="J16"/>
      <c r="L16" s="1281" t="s">
        <v>1223</v>
      </c>
      <c r="M16" s="1282">
        <v>1</v>
      </c>
      <c r="N16" s="1266">
        <v>88.070099999999996</v>
      </c>
      <c r="O16"/>
    </row>
    <row r="17" spans="2:15" ht="13.8">
      <c r="B17" s="1281" t="s">
        <v>1203</v>
      </c>
      <c r="C17" s="1282">
        <v>1</v>
      </c>
      <c r="D17" s="1266">
        <v>102.08519999999999</v>
      </c>
      <c r="E17"/>
      <c r="G17" s="1281">
        <v>7.8</v>
      </c>
      <c r="H17" s="1282">
        <v>0.8</v>
      </c>
      <c r="I17" s="1266">
        <v>-182.91459999999998</v>
      </c>
      <c r="J17"/>
      <c r="L17" s="1281" t="s">
        <v>1231</v>
      </c>
      <c r="M17" s="1282">
        <v>1</v>
      </c>
      <c r="N17" s="1266">
        <v>78.328550000000007</v>
      </c>
      <c r="O17"/>
    </row>
    <row r="18" spans="2:15" ht="13.8">
      <c r="B18" s="1281" t="s">
        <v>1211</v>
      </c>
      <c r="C18" s="1282">
        <v>1</v>
      </c>
      <c r="D18" s="1266">
        <v>95.843249999999998</v>
      </c>
      <c r="E18"/>
      <c r="G18" s="1281">
        <v>8</v>
      </c>
      <c r="H18" s="1282">
        <v>1</v>
      </c>
      <c r="I18" s="1266">
        <v>103.69695</v>
      </c>
      <c r="J18"/>
      <c r="L18" s="1281" t="s">
        <v>1259</v>
      </c>
      <c r="M18" s="1282">
        <v>1</v>
      </c>
      <c r="N18" s="1266">
        <v>75.16</v>
      </c>
      <c r="O18"/>
    </row>
    <row r="19" spans="2:15" ht="13.8">
      <c r="B19" s="1281" t="s">
        <v>3332</v>
      </c>
      <c r="C19" s="1282">
        <v>1</v>
      </c>
      <c r="D19" s="1266">
        <v>93.771299999999997</v>
      </c>
      <c r="E19"/>
      <c r="G19" s="1281">
        <v>8.1999999999999993</v>
      </c>
      <c r="H19" s="1282">
        <v>1</v>
      </c>
      <c r="I19" s="1266">
        <v>61.941299999999998</v>
      </c>
      <c r="J19"/>
      <c r="L19" s="1281" t="s">
        <v>4178</v>
      </c>
      <c r="M19" s="1282">
        <v>1</v>
      </c>
      <c r="N19" s="1266">
        <v>69.92</v>
      </c>
      <c r="O19"/>
    </row>
    <row r="20" spans="2:15" ht="13.8">
      <c r="B20" s="1281" t="s">
        <v>1219</v>
      </c>
      <c r="C20" s="1282">
        <v>1</v>
      </c>
      <c r="D20" s="1266">
        <v>64.03</v>
      </c>
      <c r="E20"/>
      <c r="G20" s="1281">
        <v>8.4</v>
      </c>
      <c r="H20" s="1282">
        <v>1</v>
      </c>
      <c r="I20" s="1266">
        <v>159.50630000000001</v>
      </c>
      <c r="J20"/>
      <c r="L20" s="1281" t="s">
        <v>4208</v>
      </c>
      <c r="M20" s="1282">
        <v>1</v>
      </c>
      <c r="N20" s="1266">
        <v>68.22</v>
      </c>
      <c r="O20"/>
    </row>
    <row r="21" spans="2:15" ht="13.8">
      <c r="B21" s="1281" t="s">
        <v>2150</v>
      </c>
      <c r="C21" s="1282">
        <v>1</v>
      </c>
      <c r="D21" s="1266">
        <v>61.72</v>
      </c>
      <c r="E21"/>
      <c r="G21" s="1281">
        <v>8.6</v>
      </c>
      <c r="H21" s="1282">
        <v>1</v>
      </c>
      <c r="I21" s="1266">
        <v>202.69</v>
      </c>
      <c r="J21"/>
      <c r="L21" s="1281" t="s">
        <v>4209</v>
      </c>
      <c r="M21" s="1282">
        <v>1</v>
      </c>
      <c r="N21" s="1266">
        <v>67.89</v>
      </c>
      <c r="O21"/>
    </row>
    <row r="22" spans="2:15" ht="13.8">
      <c r="B22" s="1281" t="s">
        <v>3338</v>
      </c>
      <c r="C22" s="1282">
        <v>1</v>
      </c>
      <c r="D22" s="1266">
        <v>58.53</v>
      </c>
      <c r="E22"/>
      <c r="G22" s="1281">
        <v>8.8000000000000007</v>
      </c>
      <c r="H22" s="1282">
        <v>1</v>
      </c>
      <c r="I22" s="1266">
        <v>143.48999999999998</v>
      </c>
      <c r="J22"/>
      <c r="L22" s="1281" t="s">
        <v>4210</v>
      </c>
      <c r="M22" s="1282">
        <v>1</v>
      </c>
      <c r="N22" s="1266">
        <v>67.31</v>
      </c>
      <c r="O22"/>
    </row>
    <row r="23" spans="2:15" ht="13.8">
      <c r="B23" s="1281" t="s">
        <v>2954</v>
      </c>
      <c r="C23" s="1282">
        <v>1</v>
      </c>
      <c r="D23" s="1266">
        <v>51.85</v>
      </c>
      <c r="E23"/>
      <c r="G23" s="1281">
        <v>9</v>
      </c>
      <c r="H23" s="1282">
        <v>1</v>
      </c>
      <c r="I23" s="1266">
        <v>252.14</v>
      </c>
      <c r="J23"/>
      <c r="L23" s="1281" t="s">
        <v>1449</v>
      </c>
      <c r="M23" s="1282">
        <v>1</v>
      </c>
      <c r="N23" s="1266">
        <v>65.740000000000009</v>
      </c>
      <c r="O23"/>
    </row>
    <row r="24" spans="2:15" ht="13.8">
      <c r="B24" s="1281" t="s">
        <v>1209</v>
      </c>
      <c r="C24" s="1282">
        <v>1</v>
      </c>
      <c r="D24" s="1266">
        <v>40.711649999999999</v>
      </c>
      <c r="E24"/>
      <c r="G24" s="1281">
        <v>9.1999999999999993</v>
      </c>
      <c r="H24" s="1282">
        <v>1</v>
      </c>
      <c r="I24" s="1266">
        <v>189.76</v>
      </c>
      <c r="J24"/>
      <c r="L24" s="1281" t="s">
        <v>1497</v>
      </c>
      <c r="M24" s="1282">
        <v>1</v>
      </c>
      <c r="N24" s="1266">
        <v>64.16</v>
      </c>
      <c r="O24"/>
    </row>
    <row r="25" spans="2:15" ht="13.8">
      <c r="B25" s="1281" t="s">
        <v>1603</v>
      </c>
      <c r="C25" s="1282">
        <v>1</v>
      </c>
      <c r="D25" s="1266">
        <v>38.770000000000003</v>
      </c>
      <c r="E25"/>
      <c r="G25" s="1281">
        <v>9.6</v>
      </c>
      <c r="H25" s="1282">
        <v>1</v>
      </c>
      <c r="I25" s="1266">
        <v>83.19</v>
      </c>
      <c r="J25"/>
      <c r="L25" s="1281" t="s">
        <v>1225</v>
      </c>
      <c r="M25" s="1282">
        <v>1</v>
      </c>
      <c r="N25" s="1266">
        <v>64.03</v>
      </c>
      <c r="O25"/>
    </row>
    <row r="26" spans="2:15" ht="13.8">
      <c r="B26" s="1281" t="s">
        <v>3642</v>
      </c>
      <c r="C26" s="1282">
        <v>1</v>
      </c>
      <c r="D26" s="1266">
        <v>37.07</v>
      </c>
      <c r="E26"/>
      <c r="G26" s="1281">
        <v>9.6883567567567574</v>
      </c>
      <c r="H26" s="1282">
        <v>1</v>
      </c>
      <c r="I26" s="1266">
        <v>40.69</v>
      </c>
      <c r="J26"/>
      <c r="L26" s="1281" t="s">
        <v>3391</v>
      </c>
      <c r="M26" s="1282">
        <v>1</v>
      </c>
      <c r="N26" s="1266">
        <v>61.941299999999998</v>
      </c>
      <c r="O26"/>
    </row>
    <row r="27" spans="2:15" ht="13.8">
      <c r="B27" s="1281" t="s">
        <v>1206</v>
      </c>
      <c r="C27" s="1282">
        <v>1</v>
      </c>
      <c r="D27" s="1266">
        <v>36.130000000000003</v>
      </c>
      <c r="E27"/>
      <c r="G27" s="1281">
        <v>9.7999250018749517</v>
      </c>
      <c r="H27" s="1282">
        <v>1</v>
      </c>
      <c r="I27" s="1266">
        <v>43.48</v>
      </c>
      <c r="J27"/>
      <c r="L27" s="1281" t="s">
        <v>1234</v>
      </c>
      <c r="M27" s="1282">
        <v>1</v>
      </c>
      <c r="N27" s="1266">
        <v>61.92</v>
      </c>
      <c r="O27"/>
    </row>
    <row r="28" spans="2:15" ht="13.8">
      <c r="B28" s="1281" t="s">
        <v>1210</v>
      </c>
      <c r="C28" s="1282">
        <v>1</v>
      </c>
      <c r="D28" s="1266">
        <v>35.119999999999997</v>
      </c>
      <c r="E28"/>
      <c r="G28" s="1281">
        <v>9.8000000000000007</v>
      </c>
      <c r="H28" s="1282">
        <v>1</v>
      </c>
      <c r="I28" s="1266">
        <v>79.760000000000005</v>
      </c>
      <c r="J28"/>
      <c r="L28" s="1281" t="s">
        <v>2231</v>
      </c>
      <c r="M28" s="1282">
        <v>1</v>
      </c>
      <c r="N28" s="1266">
        <v>61.72</v>
      </c>
      <c r="O28"/>
    </row>
    <row r="29" spans="2:15" ht="13.8">
      <c r="B29" s="1281" t="s">
        <v>1510</v>
      </c>
      <c r="C29" s="1282">
        <v>1</v>
      </c>
      <c r="D29" s="1266">
        <v>33.85</v>
      </c>
      <c r="E29"/>
      <c r="G29" s="1281">
        <v>10</v>
      </c>
      <c r="H29" s="1282">
        <v>1</v>
      </c>
      <c r="I29" s="1266">
        <v>301.88</v>
      </c>
      <c r="J29"/>
      <c r="L29" s="1281" t="s">
        <v>4211</v>
      </c>
      <c r="M29" s="1282">
        <v>1</v>
      </c>
      <c r="N29" s="1266">
        <v>58.53</v>
      </c>
      <c r="O29"/>
    </row>
    <row r="30" spans="2:15" ht="13.8">
      <c r="B30" s="1281" t="s">
        <v>1198</v>
      </c>
      <c r="C30" s="1282">
        <v>1</v>
      </c>
      <c r="D30" s="1266">
        <v>30.12</v>
      </c>
      <c r="E30"/>
      <c r="G30" s="1281">
        <v>10.247327524770684</v>
      </c>
      <c r="H30" s="1282">
        <v>1</v>
      </c>
      <c r="I30" s="1266">
        <v>44.96</v>
      </c>
      <c r="J30"/>
      <c r="L30" s="1281" t="s">
        <v>1257</v>
      </c>
      <c r="M30" s="1282">
        <v>1</v>
      </c>
      <c r="N30" s="1266">
        <v>57.79</v>
      </c>
      <c r="O30"/>
    </row>
    <row r="31" spans="2:15" ht="13.8">
      <c r="B31" s="1281" t="s">
        <v>3679</v>
      </c>
      <c r="C31" s="1282">
        <v>1</v>
      </c>
      <c r="D31" s="1266">
        <v>25.47</v>
      </c>
      <c r="E31"/>
      <c r="G31" s="1281">
        <v>10.5</v>
      </c>
      <c r="H31" s="1282">
        <v>1</v>
      </c>
      <c r="I31" s="1266">
        <v>178.9367</v>
      </c>
      <c r="J31"/>
      <c r="L31" s="1281" t="s">
        <v>1574</v>
      </c>
      <c r="M31" s="1282">
        <v>1</v>
      </c>
      <c r="N31" s="1266">
        <v>55.779849999999996</v>
      </c>
      <c r="O31"/>
    </row>
    <row r="32" spans="2:15" ht="13.8">
      <c r="B32" s="1281" t="s">
        <v>3331</v>
      </c>
      <c r="C32" s="1282">
        <v>0.5</v>
      </c>
      <c r="D32" s="1266">
        <v>-41.61</v>
      </c>
      <c r="E32"/>
      <c r="G32" s="1281">
        <v>11</v>
      </c>
      <c r="H32" s="1282">
        <v>1</v>
      </c>
      <c r="I32" s="1266">
        <v>150.62</v>
      </c>
      <c r="J32"/>
      <c r="L32" s="1281" t="s">
        <v>1236</v>
      </c>
      <c r="M32" s="1282">
        <v>1</v>
      </c>
      <c r="N32" s="1266">
        <v>55.150549999999996</v>
      </c>
      <c r="O32"/>
    </row>
    <row r="33" spans="2:15" ht="13.8">
      <c r="B33" s="1281" t="s">
        <v>1201</v>
      </c>
      <c r="C33" s="1282">
        <v>0.83333333333333337</v>
      </c>
      <c r="D33" s="1266">
        <v>-157.12369999999999</v>
      </c>
      <c r="E33"/>
      <c r="G33" s="1281">
        <v>11.5</v>
      </c>
      <c r="H33" s="1282">
        <v>1</v>
      </c>
      <c r="I33" s="1266">
        <v>106.15</v>
      </c>
      <c r="J33"/>
      <c r="L33" s="1281" t="s">
        <v>1255</v>
      </c>
      <c r="M33" s="1282">
        <v>1</v>
      </c>
      <c r="N33" s="1266">
        <v>54.873249999999999</v>
      </c>
      <c r="O33"/>
    </row>
    <row r="34" spans="2:15" ht="13.8">
      <c r="B34" s="1281" t="s">
        <v>2032</v>
      </c>
      <c r="C34" s="1282">
        <v>0.8</v>
      </c>
      <c r="D34" s="1266">
        <v>-225.09339999999997</v>
      </c>
      <c r="E34"/>
      <c r="G34" s="1281">
        <v>12</v>
      </c>
      <c r="H34" s="1282">
        <v>0.83333333333333337</v>
      </c>
      <c r="I34" s="1266">
        <v>-251.83</v>
      </c>
      <c r="J34"/>
      <c r="L34" s="1281" t="s">
        <v>1224</v>
      </c>
      <c r="M34" s="1282">
        <v>1</v>
      </c>
      <c r="N34" s="1266">
        <v>54.59</v>
      </c>
      <c r="O34"/>
    </row>
    <row r="35" spans="2:15" ht="13.8">
      <c r="B35" s="1281" t="s">
        <v>2434</v>
      </c>
      <c r="C35" s="1282">
        <v>0.66666666666666663</v>
      </c>
      <c r="D35" s="1266">
        <v>-298.91235000000006</v>
      </c>
      <c r="E35"/>
      <c r="G35" s="1281">
        <v>12.5</v>
      </c>
      <c r="H35" s="1282">
        <v>1</v>
      </c>
      <c r="I35" s="1266">
        <v>276.07319999999999</v>
      </c>
      <c r="J35"/>
      <c r="L35" s="1281" t="s">
        <v>1228</v>
      </c>
      <c r="M35" s="1282">
        <v>1</v>
      </c>
      <c r="N35" s="1266">
        <v>53.365400000000001</v>
      </c>
      <c r="O35"/>
    </row>
    <row r="36" spans="2:15" ht="13.8">
      <c r="B36" s="1281" t="s">
        <v>2819</v>
      </c>
      <c r="C36" s="1282">
        <v>0.75</v>
      </c>
      <c r="D36" s="1266">
        <v>-308.86</v>
      </c>
      <c r="E36"/>
      <c r="G36" s="1281">
        <v>13</v>
      </c>
      <c r="H36" s="1282">
        <v>1</v>
      </c>
      <c r="I36" s="1266">
        <v>95.49</v>
      </c>
      <c r="J36"/>
      <c r="L36" s="1281" t="s">
        <v>2948</v>
      </c>
      <c r="M36" s="1282">
        <v>1</v>
      </c>
      <c r="N36" s="1266">
        <v>52.53</v>
      </c>
      <c r="O36"/>
    </row>
    <row r="37" spans="2:15" ht="13.8">
      <c r="B37" s="1281" t="s">
        <v>3526</v>
      </c>
      <c r="C37" s="1282">
        <v>0.5</v>
      </c>
      <c r="D37" s="1266">
        <v>-368.15000000000003</v>
      </c>
      <c r="E37"/>
      <c r="G37" s="1281">
        <v>13.5</v>
      </c>
      <c r="H37" s="1282">
        <v>1</v>
      </c>
      <c r="I37" s="1266">
        <v>123.22999999999999</v>
      </c>
      <c r="J37"/>
      <c r="L37" s="1281" t="s">
        <v>4212</v>
      </c>
      <c r="M37" s="1282">
        <v>1</v>
      </c>
      <c r="N37" s="1266">
        <v>52.23</v>
      </c>
      <c r="O37"/>
    </row>
    <row r="38" spans="2:15" ht="13.8">
      <c r="B38" s="1281" t="s">
        <v>2090</v>
      </c>
      <c r="C38" s="1282">
        <v>0</v>
      </c>
      <c r="D38" s="1266">
        <v>-379.98</v>
      </c>
      <c r="E38"/>
      <c r="G38" s="1281">
        <v>13.79</v>
      </c>
      <c r="H38" s="1282">
        <v>1</v>
      </c>
      <c r="I38" s="1266">
        <v>27.914649999999998</v>
      </c>
      <c r="J38"/>
      <c r="L38" s="1281" t="s">
        <v>2451</v>
      </c>
      <c r="M38" s="1282">
        <v>1</v>
      </c>
      <c r="N38" s="1266">
        <v>51.85</v>
      </c>
      <c r="O38"/>
    </row>
    <row r="39" spans="2:15" ht="13.8">
      <c r="B39" s="1281" t="s">
        <v>2955</v>
      </c>
      <c r="C39" s="1282">
        <v>0.66666666666666663</v>
      </c>
      <c r="D39" s="1266">
        <v>-431.55</v>
      </c>
      <c r="E39"/>
      <c r="G39" s="1281">
        <v>14</v>
      </c>
      <c r="H39" s="1282">
        <v>0.8571428571428571</v>
      </c>
      <c r="I39" s="1266">
        <v>-198.91000000000003</v>
      </c>
      <c r="J39"/>
      <c r="L39" s="1281" t="s">
        <v>1549</v>
      </c>
      <c r="M39" s="1282">
        <v>1</v>
      </c>
      <c r="N39" s="1266">
        <v>50.94</v>
      </c>
      <c r="O39"/>
    </row>
    <row r="40" spans="2:15" ht="13.8">
      <c r="B40" s="1281" t="s">
        <v>2152</v>
      </c>
      <c r="C40" s="1282">
        <v>0.6</v>
      </c>
      <c r="D40" s="1266">
        <v>-711.91000000000008</v>
      </c>
      <c r="E40"/>
      <c r="G40" s="1281">
        <v>14.5</v>
      </c>
      <c r="H40" s="1282">
        <v>1</v>
      </c>
      <c r="I40" s="1266">
        <v>212.59635</v>
      </c>
      <c r="J40"/>
      <c r="L40" s="1281" t="s">
        <v>415</v>
      </c>
      <c r="M40" s="1282">
        <v>1</v>
      </c>
      <c r="N40" s="1266">
        <v>49.14</v>
      </c>
      <c r="O40"/>
    </row>
    <row r="41" spans="2:15" ht="13.8">
      <c r="B41" s="1281" t="s">
        <v>1368</v>
      </c>
      <c r="C41" s="1282">
        <v>1</v>
      </c>
      <c r="D41" s="1266">
        <v>170.45</v>
      </c>
      <c r="E41"/>
      <c r="G41" s="1281">
        <v>15</v>
      </c>
      <c r="H41" s="1282">
        <v>1</v>
      </c>
      <c r="I41" s="1266">
        <v>28.85</v>
      </c>
      <c r="J41"/>
      <c r="L41" s="1281" t="s">
        <v>3177</v>
      </c>
      <c r="M41" s="1282">
        <v>1</v>
      </c>
      <c r="N41" s="1266">
        <v>47.75</v>
      </c>
      <c r="O41"/>
    </row>
    <row r="42" spans="2:15" ht="13.8">
      <c r="B42" s="1281" t="s">
        <v>1208</v>
      </c>
      <c r="C42" s="1282">
        <v>1</v>
      </c>
      <c r="D42" s="1266">
        <v>69.790000000000006</v>
      </c>
      <c r="E42"/>
      <c r="G42" s="1281">
        <v>15.5</v>
      </c>
      <c r="H42" s="1282">
        <v>1</v>
      </c>
      <c r="I42" s="1266">
        <v>104.87054999999999</v>
      </c>
      <c r="J42"/>
      <c r="L42" s="1281" t="s">
        <v>3176</v>
      </c>
      <c r="M42" s="1282">
        <v>1</v>
      </c>
      <c r="N42" s="1266">
        <v>44</v>
      </c>
      <c r="O42"/>
    </row>
    <row r="43" spans="2:15" ht="13.8">
      <c r="B43" s="1281" t="s">
        <v>1202</v>
      </c>
      <c r="C43" s="1282">
        <v>1</v>
      </c>
      <c r="D43" s="1266">
        <v>63.93</v>
      </c>
      <c r="E43"/>
      <c r="G43" s="1281">
        <v>16</v>
      </c>
      <c r="H43" s="1282">
        <v>1</v>
      </c>
      <c r="I43" s="1266">
        <v>101.23984999999999</v>
      </c>
      <c r="J43"/>
      <c r="L43" s="1281" t="s">
        <v>3921</v>
      </c>
      <c r="M43" s="1282">
        <v>1</v>
      </c>
      <c r="N43" s="1266">
        <v>43.48</v>
      </c>
      <c r="O43"/>
    </row>
    <row r="44" spans="2:15" ht="13.8">
      <c r="B44" s="1281" t="s">
        <v>1370</v>
      </c>
      <c r="C44" s="1282">
        <v>1</v>
      </c>
      <c r="D44" s="1266">
        <v>36.729999999999997</v>
      </c>
      <c r="E44"/>
      <c r="G44" s="1281">
        <v>16.5</v>
      </c>
      <c r="H44" s="1282">
        <v>1</v>
      </c>
      <c r="I44" s="1266">
        <v>165.96424999999999</v>
      </c>
      <c r="J44"/>
      <c r="L44" s="1281" t="s">
        <v>1232</v>
      </c>
      <c r="M44" s="1282">
        <v>1</v>
      </c>
      <c r="N44" s="1266">
        <v>41.71</v>
      </c>
      <c r="O44"/>
    </row>
    <row r="45" spans="2:15" ht="13.8">
      <c r="B45" s="1281" t="s">
        <v>1594</v>
      </c>
      <c r="C45" s="1282">
        <v>1</v>
      </c>
      <c r="D45" s="1266">
        <v>410.88000000000005</v>
      </c>
      <c r="E45"/>
      <c r="G45" s="1281">
        <v>17</v>
      </c>
      <c r="H45" s="1282">
        <v>1</v>
      </c>
      <c r="I45" s="1266">
        <v>44.69</v>
      </c>
      <c r="J45"/>
      <c r="L45" s="1281" t="s">
        <v>1559</v>
      </c>
      <c r="M45" s="1282">
        <v>1</v>
      </c>
      <c r="N45" s="1266">
        <v>40.97</v>
      </c>
      <c r="O45"/>
    </row>
    <row r="46" spans="2:15" ht="13.8">
      <c r="B46" s="1281" t="s">
        <v>1370</v>
      </c>
      <c r="C46" s="1282">
        <v>1</v>
      </c>
      <c r="D46" s="1266">
        <v>240.29000000000002</v>
      </c>
      <c r="E46"/>
      <c r="G46" s="1281">
        <v>17.5</v>
      </c>
      <c r="H46" s="1282">
        <v>0</v>
      </c>
      <c r="I46" s="1266">
        <v>-72.17</v>
      </c>
      <c r="J46"/>
      <c r="L46" s="1281" t="s">
        <v>1719</v>
      </c>
      <c r="M46" s="1282">
        <v>1</v>
      </c>
      <c r="N46" s="1266">
        <v>40.711649999999999</v>
      </c>
      <c r="O46"/>
    </row>
    <row r="47" spans="2:15" ht="13.8">
      <c r="B47" s="1281" t="s">
        <v>1212</v>
      </c>
      <c r="C47" s="1282">
        <v>1</v>
      </c>
      <c r="D47" s="1266">
        <v>63.59</v>
      </c>
      <c r="E47"/>
      <c r="G47" s="1281">
        <v>18.5</v>
      </c>
      <c r="H47" s="1282">
        <v>1</v>
      </c>
      <c r="I47" s="1266">
        <v>27.02</v>
      </c>
      <c r="J47"/>
      <c r="L47" s="1281" t="s">
        <v>1573</v>
      </c>
      <c r="M47" s="1282">
        <v>1</v>
      </c>
      <c r="N47" s="1266">
        <v>40.69</v>
      </c>
      <c r="O47"/>
    </row>
    <row r="48" spans="2:15" ht="13.8">
      <c r="B48" s="1281" t="s">
        <v>1201</v>
      </c>
      <c r="C48" s="1282">
        <v>1</v>
      </c>
      <c r="D48" s="1266">
        <v>40.32</v>
      </c>
      <c r="E48"/>
      <c r="G48" s="1281">
        <v>19</v>
      </c>
      <c r="H48" s="1282">
        <v>1</v>
      </c>
      <c r="I48" s="1266">
        <v>41.379999999999995</v>
      </c>
      <c r="J48"/>
      <c r="L48" s="1281" t="s">
        <v>3025</v>
      </c>
      <c r="M48" s="1282">
        <v>1</v>
      </c>
      <c r="N48" s="1266">
        <v>40.32</v>
      </c>
      <c r="O48"/>
    </row>
    <row r="49" spans="2:15" ht="13.8">
      <c r="B49" s="1281" t="s">
        <v>2032</v>
      </c>
      <c r="C49" s="1282">
        <v>1</v>
      </c>
      <c r="D49" s="1266">
        <v>36.29</v>
      </c>
      <c r="E49"/>
      <c r="G49" s="1281">
        <v>21</v>
      </c>
      <c r="H49" s="1282">
        <v>1</v>
      </c>
      <c r="I49" s="1266">
        <v>78.550000000000011</v>
      </c>
      <c r="J49"/>
      <c r="L49" s="1281" t="s">
        <v>3175</v>
      </c>
      <c r="M49" s="1282">
        <v>1</v>
      </c>
      <c r="N49" s="1266">
        <v>40.32</v>
      </c>
      <c r="O49"/>
    </row>
    <row r="50" spans="2:15" ht="13.8">
      <c r="B50" s="1281" t="s">
        <v>1208</v>
      </c>
      <c r="C50" s="1282">
        <v>1</v>
      </c>
      <c r="D50" s="1266">
        <v>30.39</v>
      </c>
      <c r="E50"/>
      <c r="G50" s="1281">
        <v>22</v>
      </c>
      <c r="H50" s="1282">
        <v>1</v>
      </c>
      <c r="I50" s="1266">
        <v>37.39</v>
      </c>
      <c r="J50"/>
      <c r="L50" s="1281" t="s">
        <v>1761</v>
      </c>
      <c r="M50" s="1282">
        <v>1</v>
      </c>
      <c r="N50" s="1266">
        <v>39.79</v>
      </c>
      <c r="O50"/>
    </row>
    <row r="51" spans="2:15" ht="13.8">
      <c r="B51" s="1281" t="s">
        <v>3393</v>
      </c>
      <c r="C51" s="1282">
        <v>0.94594594594594594</v>
      </c>
      <c r="D51" s="1266">
        <v>781.99139999999989</v>
      </c>
      <c r="E51"/>
      <c r="G51" s="1281">
        <v>23</v>
      </c>
      <c r="H51" s="1282">
        <v>1</v>
      </c>
      <c r="I51" s="1266">
        <v>16.61</v>
      </c>
      <c r="J51"/>
      <c r="L51" s="1281" t="s">
        <v>1604</v>
      </c>
      <c r="M51" s="1282">
        <v>1</v>
      </c>
      <c r="N51" s="1266">
        <v>38.770000000000003</v>
      </c>
      <c r="O51"/>
    </row>
    <row r="52" spans="2:15" ht="13.8">
      <c r="B52" s="1281" t="s">
        <v>3331</v>
      </c>
      <c r="C52" s="1282">
        <v>0.94594594594594594</v>
      </c>
      <c r="D52" s="1266">
        <v>781.99139999999989</v>
      </c>
      <c r="E52"/>
      <c r="G52" s="1281">
        <v>25</v>
      </c>
      <c r="H52" s="1282">
        <v>1</v>
      </c>
      <c r="I52" s="1266">
        <v>31.32</v>
      </c>
      <c r="J52"/>
      <c r="L52" s="1281" t="s">
        <v>1222</v>
      </c>
      <c r="M52" s="1282">
        <v>1</v>
      </c>
      <c r="N52" s="1266">
        <v>38.520000000000003</v>
      </c>
      <c r="O52"/>
    </row>
    <row r="53" spans="2:15" ht="13.8">
      <c r="B53" s="1281" t="s">
        <v>3790</v>
      </c>
      <c r="C53" s="1282">
        <v>1</v>
      </c>
      <c r="D53" s="1266">
        <v>28.3</v>
      </c>
      <c r="E53"/>
      <c r="G53" s="1281">
        <v>26</v>
      </c>
      <c r="H53" s="1282">
        <v>1</v>
      </c>
      <c r="I53" s="1266">
        <v>30.56</v>
      </c>
      <c r="J53"/>
      <c r="L53" s="1281" t="s">
        <v>3721</v>
      </c>
      <c r="M53" s="1282">
        <v>1</v>
      </c>
      <c r="N53" s="1266">
        <v>37.07</v>
      </c>
      <c r="O53"/>
    </row>
    <row r="54" spans="2:15" ht="13.8">
      <c r="B54" s="1281" t="s">
        <v>3789</v>
      </c>
      <c r="C54" s="1282">
        <v>1</v>
      </c>
      <c r="D54" s="1266">
        <v>28.3</v>
      </c>
      <c r="G54" s="1281">
        <v>28</v>
      </c>
      <c r="H54" s="1282">
        <v>1</v>
      </c>
      <c r="I54" s="1266">
        <v>14.14</v>
      </c>
      <c r="J54"/>
      <c r="L54" s="1281" t="s">
        <v>1260</v>
      </c>
      <c r="M54" s="1282">
        <v>1</v>
      </c>
      <c r="N54" s="1266">
        <v>36.29</v>
      </c>
      <c r="O54"/>
    </row>
    <row r="55" spans="2:15" ht="13.8">
      <c r="B55" s="1281" t="s">
        <v>267</v>
      </c>
      <c r="C55" s="1282">
        <v>0.92307692307692313</v>
      </c>
      <c r="D55" s="1266">
        <v>1756.2384499999991</v>
      </c>
      <c r="G55" s="1281">
        <v>30</v>
      </c>
      <c r="H55" s="1282">
        <v>1</v>
      </c>
      <c r="I55" s="1266">
        <v>13.17</v>
      </c>
      <c r="J55"/>
      <c r="L55" s="1281" t="s">
        <v>2230</v>
      </c>
      <c r="M55" s="1282">
        <v>1</v>
      </c>
      <c r="N55" s="1266">
        <v>36.130000000000003</v>
      </c>
      <c r="O55"/>
    </row>
    <row r="56" spans="2:15" ht="13.8">
      <c r="D56"/>
      <c r="G56" s="1281">
        <v>34</v>
      </c>
      <c r="H56" s="1282">
        <v>1</v>
      </c>
      <c r="I56" s="1266">
        <v>11</v>
      </c>
      <c r="J56"/>
      <c r="L56" s="1281" t="s">
        <v>1511</v>
      </c>
      <c r="M56" s="1282">
        <v>1</v>
      </c>
      <c r="N56" s="1266">
        <v>33.85</v>
      </c>
      <c r="O56"/>
    </row>
    <row r="57" spans="2:15" ht="13.8">
      <c r="D57"/>
      <c r="G57" s="1281">
        <v>38</v>
      </c>
      <c r="H57" s="1282">
        <v>1</v>
      </c>
      <c r="I57" s="1266">
        <v>10.323550000000001</v>
      </c>
      <c r="J57"/>
      <c r="L57" s="1281" t="s">
        <v>3527</v>
      </c>
      <c r="M57" s="1282">
        <v>1</v>
      </c>
      <c r="N57" s="1266">
        <v>31.83</v>
      </c>
      <c r="O57"/>
    </row>
    <row r="58" spans="2:15" ht="13.8">
      <c r="C58"/>
      <c r="D58"/>
      <c r="E58"/>
      <c r="G58" s="1281">
        <v>44</v>
      </c>
      <c r="H58" s="1282">
        <v>1</v>
      </c>
      <c r="I58" s="1266">
        <v>9.3000000000000007</v>
      </c>
      <c r="J58"/>
      <c r="L58" s="1281" t="s">
        <v>3390</v>
      </c>
      <c r="M58" s="1282">
        <v>1</v>
      </c>
      <c r="N58" s="1266">
        <v>31.83</v>
      </c>
      <c r="O58"/>
    </row>
    <row r="59" spans="2:15" ht="13.8">
      <c r="C59"/>
      <c r="D59"/>
      <c r="E59"/>
      <c r="G59" s="1281">
        <v>50</v>
      </c>
      <c r="H59" s="1282">
        <v>1</v>
      </c>
      <c r="I59" s="1266">
        <v>7.7927999999999997</v>
      </c>
      <c r="J59"/>
      <c r="L59" s="1281" t="s">
        <v>2478</v>
      </c>
      <c r="M59" s="1282">
        <v>1</v>
      </c>
      <c r="N59" s="1266">
        <v>31.553199999999997</v>
      </c>
      <c r="O59"/>
    </row>
    <row r="60" spans="2:15" ht="13.8">
      <c r="B60"/>
      <c r="C60"/>
      <c r="D60"/>
      <c r="E60"/>
      <c r="G60" s="1281" t="s">
        <v>267</v>
      </c>
      <c r="H60" s="1282">
        <v>0.92307692307692313</v>
      </c>
      <c r="I60" s="1266">
        <v>1756.2384499999994</v>
      </c>
      <c r="J60"/>
      <c r="L60" s="1281" t="s">
        <v>3649</v>
      </c>
      <c r="M60" s="1282">
        <v>1</v>
      </c>
      <c r="N60" s="1266">
        <v>30.56</v>
      </c>
      <c r="O60"/>
    </row>
    <row r="61" spans="2:15" ht="13.8">
      <c r="B61"/>
      <c r="C61"/>
      <c r="D61"/>
      <c r="E61"/>
      <c r="G61"/>
      <c r="H61"/>
      <c r="I61"/>
      <c r="J61"/>
      <c r="L61" s="1281" t="s">
        <v>1750</v>
      </c>
      <c r="M61" s="1282">
        <v>1</v>
      </c>
      <c r="N61" s="1266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81" t="s">
        <v>3922</v>
      </c>
      <c r="M62" s="1282">
        <v>1</v>
      </c>
      <c r="N62" s="1266">
        <v>24.64</v>
      </c>
      <c r="O62"/>
    </row>
    <row r="63" spans="2:15" ht="13.8">
      <c r="B63"/>
      <c r="C63"/>
      <c r="D63"/>
      <c r="E63"/>
      <c r="G63"/>
      <c r="H63"/>
      <c r="I63"/>
      <c r="J63"/>
      <c r="L63" s="1281" t="s">
        <v>1447</v>
      </c>
      <c r="M63" s="1282">
        <v>1</v>
      </c>
      <c r="N63" s="1266">
        <v>23.34</v>
      </c>
      <c r="O63"/>
    </row>
    <row r="64" spans="2:15" ht="13.8">
      <c r="B64"/>
      <c r="C64"/>
      <c r="D64"/>
      <c r="E64"/>
      <c r="G64"/>
      <c r="H64"/>
      <c r="I64"/>
      <c r="J64"/>
      <c r="L64" s="1281" t="s">
        <v>3923</v>
      </c>
      <c r="M64" s="1282">
        <v>1</v>
      </c>
      <c r="N64" s="1266">
        <v>16.61</v>
      </c>
      <c r="O64"/>
    </row>
    <row r="65" spans="2:15" ht="13.8">
      <c r="B65"/>
      <c r="C65"/>
      <c r="D65"/>
      <c r="E65"/>
      <c r="G65"/>
      <c r="H65"/>
      <c r="I65"/>
      <c r="J65"/>
      <c r="L65" s="1281" t="s">
        <v>2332</v>
      </c>
      <c r="M65" s="1282">
        <v>1</v>
      </c>
      <c r="N65" s="1266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81" t="s">
        <v>3722</v>
      </c>
      <c r="M66" s="1282">
        <v>0</v>
      </c>
      <c r="N66" s="1266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81" t="s">
        <v>1399</v>
      </c>
      <c r="M67" s="1282">
        <v>0.83333333333333337</v>
      </c>
      <c r="N67" s="1266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81" t="s">
        <v>4213</v>
      </c>
      <c r="M68" s="1282">
        <v>0.5</v>
      </c>
      <c r="N68" s="1266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81" t="s">
        <v>1258</v>
      </c>
      <c r="M69" s="1282">
        <v>0</v>
      </c>
      <c r="N69" s="1266">
        <v>-350</v>
      </c>
      <c r="O69"/>
    </row>
    <row r="70" spans="2:15" ht="13.8">
      <c r="B70"/>
      <c r="C70"/>
      <c r="D70"/>
      <c r="E70"/>
      <c r="G70"/>
      <c r="H70"/>
      <c r="I70"/>
      <c r="J70"/>
      <c r="L70" s="1281" t="s">
        <v>4214</v>
      </c>
      <c r="M70" s="1282">
        <v>0</v>
      </c>
      <c r="N70" s="1266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81" t="s">
        <v>3335</v>
      </c>
      <c r="M71" s="1282">
        <v>0</v>
      </c>
      <c r="N71" s="1266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81" t="s">
        <v>4215</v>
      </c>
      <c r="M72" s="1282">
        <v>0</v>
      </c>
      <c r="N72" s="1266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81" t="s">
        <v>4216</v>
      </c>
      <c r="M73" s="1282">
        <v>0</v>
      </c>
      <c r="N73" s="1266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81" t="s">
        <v>2949</v>
      </c>
      <c r="M74" s="1282">
        <v>0</v>
      </c>
      <c r="N74" s="1266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81" t="s">
        <v>3643</v>
      </c>
      <c r="M75" s="1282">
        <v>0.66666666666666663</v>
      </c>
      <c r="N75" s="1266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81" t="s">
        <v>4166</v>
      </c>
      <c r="M76" s="1282">
        <v>0</v>
      </c>
      <c r="N76" s="1266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81" t="s">
        <v>1594</v>
      </c>
      <c r="M77" s="1282">
        <v>1</v>
      </c>
      <c r="N77" s="1266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81" t="s">
        <v>1550</v>
      </c>
      <c r="M78" s="1282">
        <v>1</v>
      </c>
      <c r="N78" s="1266">
        <v>78.84</v>
      </c>
      <c r="O78"/>
    </row>
    <row r="79" spans="2:15" ht="13.8">
      <c r="B79"/>
      <c r="C79"/>
      <c r="D79"/>
      <c r="E79"/>
      <c r="G79"/>
      <c r="H79"/>
      <c r="I79"/>
      <c r="J79"/>
      <c r="L79" s="1281" t="s">
        <v>4178</v>
      </c>
      <c r="M79" s="1282">
        <v>1</v>
      </c>
      <c r="N79" s="1266">
        <v>73.94</v>
      </c>
      <c r="O79"/>
    </row>
    <row r="80" spans="2:15" ht="13.8">
      <c r="B80"/>
      <c r="C80"/>
      <c r="D80"/>
      <c r="E80"/>
      <c r="G80"/>
      <c r="H80"/>
      <c r="I80"/>
      <c r="J80"/>
      <c r="L80" s="1281" t="s">
        <v>3024</v>
      </c>
      <c r="M80" s="1282">
        <v>1</v>
      </c>
      <c r="N80" s="1266">
        <v>44.96</v>
      </c>
      <c r="O80"/>
    </row>
    <row r="81" spans="2:15" ht="13.8">
      <c r="B81"/>
      <c r="C81"/>
      <c r="D81"/>
      <c r="E81"/>
      <c r="G81"/>
      <c r="H81"/>
      <c r="I81"/>
      <c r="J81"/>
      <c r="L81" s="1281" t="s">
        <v>1449</v>
      </c>
      <c r="M81" s="1282">
        <v>1</v>
      </c>
      <c r="N81" s="1266">
        <v>42.55</v>
      </c>
      <c r="O81"/>
    </row>
    <row r="82" spans="2:15" ht="13.8">
      <c r="B82"/>
      <c r="C82"/>
      <c r="D82"/>
      <c r="E82"/>
      <c r="G82"/>
      <c r="H82"/>
      <c r="I82"/>
      <c r="J82"/>
      <c r="L82" s="1281" t="s">
        <v>2653</v>
      </c>
      <c r="M82" s="1282">
        <v>1</v>
      </c>
      <c r="N82" s="1266">
        <v>40.32</v>
      </c>
      <c r="O82"/>
    </row>
    <row r="83" spans="2:15" ht="13.8">
      <c r="B83"/>
      <c r="C83"/>
      <c r="G83"/>
      <c r="H83"/>
      <c r="I83"/>
      <c r="J83"/>
      <c r="L83" s="1281" t="s">
        <v>3129</v>
      </c>
      <c r="M83" s="1282">
        <v>1</v>
      </c>
      <c r="N83" s="1266">
        <v>36.29</v>
      </c>
      <c r="O83"/>
    </row>
    <row r="84" spans="2:15" ht="13.8">
      <c r="B84"/>
      <c r="C84"/>
      <c r="G84"/>
      <c r="H84"/>
      <c r="I84"/>
      <c r="J84"/>
      <c r="L84" s="1281" t="s">
        <v>2652</v>
      </c>
      <c r="M84" s="1282">
        <v>1</v>
      </c>
      <c r="N84" s="1266">
        <v>34.56</v>
      </c>
      <c r="O84"/>
    </row>
    <row r="85" spans="2:15" ht="13.8">
      <c r="B85"/>
      <c r="C85"/>
      <c r="G85"/>
      <c r="H85"/>
      <c r="I85"/>
      <c r="J85"/>
      <c r="L85" s="1281" t="s">
        <v>1259</v>
      </c>
      <c r="M85" s="1282">
        <v>1</v>
      </c>
      <c r="N85" s="1266">
        <v>30.39</v>
      </c>
      <c r="O85"/>
    </row>
    <row r="86" spans="2:15" ht="13.8">
      <c r="B86"/>
      <c r="C86"/>
      <c r="G86"/>
      <c r="H86"/>
      <c r="I86"/>
      <c r="J86"/>
      <c r="L86" s="1281" t="s">
        <v>2651</v>
      </c>
      <c r="M86" s="1282">
        <v>1</v>
      </c>
      <c r="N86" s="1266">
        <v>29.03</v>
      </c>
      <c r="O86"/>
    </row>
    <row r="87" spans="2:15" ht="13.8">
      <c r="B87"/>
      <c r="C87"/>
      <c r="G87"/>
      <c r="H87"/>
      <c r="I87"/>
      <c r="J87"/>
      <c r="L87" s="1281" t="s">
        <v>267</v>
      </c>
      <c r="M87" s="1282">
        <v>0.9098360655737705</v>
      </c>
      <c r="N87" s="1266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80" t="s">
        <v>72</v>
      </c>
      <c r="C2" s="1267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80" t="s">
        <v>266</v>
      </c>
      <c r="C4" s="1267" t="s">
        <v>1240</v>
      </c>
      <c r="D4" s="1267" t="s">
        <v>840</v>
      </c>
      <c r="E4"/>
      <c r="G4" s="1263"/>
      <c r="H4" s="1263" t="s">
        <v>500</v>
      </c>
      <c r="I4" s="1263"/>
      <c r="J4" s="1263"/>
      <c r="K4"/>
      <c r="L4" s="1263" t="s">
        <v>266</v>
      </c>
      <c r="M4" s="1263" t="s">
        <v>4022</v>
      </c>
      <c r="N4" s="1263" t="s">
        <v>840</v>
      </c>
      <c r="O4"/>
    </row>
    <row r="5" spans="2:128" ht="13.8">
      <c r="B5" s="1281" t="s">
        <v>1200</v>
      </c>
      <c r="C5" s="1282">
        <v>0.83333333333333337</v>
      </c>
      <c r="D5" s="1266">
        <v>-0.16503172726249163</v>
      </c>
      <c r="E5"/>
      <c r="G5" s="1263"/>
      <c r="H5" s="1263" t="s">
        <v>627</v>
      </c>
      <c r="I5" s="1263"/>
      <c r="J5" s="1263"/>
      <c r="K5"/>
      <c r="L5" s="1284">
        <v>9.8000000000000007</v>
      </c>
      <c r="M5" s="1265">
        <v>1</v>
      </c>
      <c r="N5" s="126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81" t="s">
        <v>1212</v>
      </c>
      <c r="C6" s="1282">
        <v>0.83333333333333337</v>
      </c>
      <c r="D6" s="1266">
        <v>0.17565935333952246</v>
      </c>
      <c r="E6"/>
      <c r="G6" s="1263" t="s">
        <v>266</v>
      </c>
      <c r="H6" s="1263" t="s">
        <v>1241</v>
      </c>
      <c r="I6" s="1263" t="s">
        <v>1240</v>
      </c>
      <c r="J6" s="1263" t="s">
        <v>840</v>
      </c>
      <c r="K6"/>
      <c r="L6" s="1284">
        <v>11</v>
      </c>
      <c r="M6" s="1265">
        <v>2</v>
      </c>
      <c r="N6" s="126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81" t="s">
        <v>1213</v>
      </c>
      <c r="C7" s="1282">
        <v>1</v>
      </c>
      <c r="D7" s="1266">
        <v>4.3413892445582587E-2</v>
      </c>
      <c r="E7"/>
      <c r="G7" s="1283" t="s">
        <v>4158</v>
      </c>
      <c r="H7" s="1265">
        <v>17</v>
      </c>
      <c r="I7" s="1285">
        <v>1</v>
      </c>
      <c r="J7" s="1265">
        <v>5.9701492537313432E-2</v>
      </c>
      <c r="K7"/>
      <c r="L7" s="1284">
        <v>12.5</v>
      </c>
      <c r="M7" s="1265">
        <v>1</v>
      </c>
      <c r="N7" s="126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81" t="s">
        <v>1211</v>
      </c>
      <c r="C8" s="1282">
        <v>0.8</v>
      </c>
      <c r="D8" s="1266">
        <v>0.1299090077896633</v>
      </c>
      <c r="E8"/>
      <c r="G8" s="1283" t="s">
        <v>4159</v>
      </c>
      <c r="H8" s="1265">
        <v>21</v>
      </c>
      <c r="I8" s="1285">
        <v>0.5</v>
      </c>
      <c r="J8" s="1265">
        <v>-0.4312185606521009</v>
      </c>
      <c r="K8"/>
      <c r="L8" s="1284">
        <v>13.5</v>
      </c>
      <c r="M8" s="1265">
        <v>2</v>
      </c>
      <c r="N8" s="1265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81" t="s">
        <v>1210</v>
      </c>
      <c r="C9" s="1282">
        <v>1</v>
      </c>
      <c r="D9" s="1266">
        <v>0.17917192370800383</v>
      </c>
      <c r="E9"/>
      <c r="G9" s="1283" t="s">
        <v>4160</v>
      </c>
      <c r="H9" s="1265">
        <v>15</v>
      </c>
      <c r="I9" s="1285">
        <v>1</v>
      </c>
      <c r="J9" s="1265">
        <v>6.8214285714285713E-2</v>
      </c>
      <c r="K9"/>
      <c r="L9" s="1284">
        <v>14</v>
      </c>
      <c r="M9" s="1265">
        <v>3</v>
      </c>
      <c r="N9" s="126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81" t="s">
        <v>1220</v>
      </c>
      <c r="C10" s="1282">
        <v>0.5</v>
      </c>
      <c r="D10" s="1266">
        <v>-4.3495555649665681E-2</v>
      </c>
      <c r="E10"/>
      <c r="G10" s="1283" t="s">
        <v>4161</v>
      </c>
      <c r="H10" s="1265">
        <v>21</v>
      </c>
      <c r="I10" s="1285">
        <v>1</v>
      </c>
      <c r="J10" s="1265">
        <v>4.7750000000000001E-2</v>
      </c>
      <c r="K10"/>
      <c r="L10" s="1284">
        <v>14.5</v>
      </c>
      <c r="M10" s="1265">
        <v>1</v>
      </c>
      <c r="N10" s="126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81" t="s">
        <v>1219</v>
      </c>
      <c r="C11" s="1282">
        <v>1</v>
      </c>
      <c r="D11" s="1266">
        <v>3.6742363665440585E-2</v>
      </c>
      <c r="E11"/>
      <c r="G11" s="1283" t="s">
        <v>1255</v>
      </c>
      <c r="H11" s="1265">
        <v>21</v>
      </c>
      <c r="I11" s="1285">
        <v>1</v>
      </c>
      <c r="J11" s="1265">
        <v>4.7750000000000001E-2</v>
      </c>
      <c r="K11"/>
      <c r="L11" s="1284">
        <v>15</v>
      </c>
      <c r="M11" s="1265">
        <v>1</v>
      </c>
      <c r="N11" s="1265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81" t="s">
        <v>1202</v>
      </c>
      <c r="C12" s="1282">
        <v>0.75</v>
      </c>
      <c r="D12" s="1266">
        <v>-0.23308441012304315</v>
      </c>
      <c r="E12"/>
      <c r="G12" s="1283" t="s">
        <v>4162</v>
      </c>
      <c r="H12" s="1265">
        <v>20.5</v>
      </c>
      <c r="I12" s="1285">
        <v>1</v>
      </c>
      <c r="J12" s="1265">
        <v>9.7988376226910895E-2</v>
      </c>
      <c r="K12"/>
      <c r="L12" s="1284">
        <v>15.5</v>
      </c>
      <c r="M12" s="1265">
        <v>3</v>
      </c>
      <c r="N12" s="126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81" t="s">
        <v>1215</v>
      </c>
      <c r="C13" s="1282">
        <v>1</v>
      </c>
      <c r="D13" s="1266">
        <v>0.11792173913043479</v>
      </c>
      <c r="E13"/>
      <c r="G13" s="1283" t="s">
        <v>4163</v>
      </c>
      <c r="H13" s="1265">
        <v>25</v>
      </c>
      <c r="I13" s="1285">
        <v>1</v>
      </c>
      <c r="J13" s="1265">
        <v>3.9799999999999995E-2</v>
      </c>
      <c r="K13"/>
      <c r="L13" s="1284">
        <v>16</v>
      </c>
      <c r="M13" s="1265">
        <v>2</v>
      </c>
      <c r="N13" s="126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81" t="s">
        <v>1208</v>
      </c>
      <c r="C14" s="1282">
        <v>1</v>
      </c>
      <c r="D14" s="1266">
        <v>0.41019433426617496</v>
      </c>
      <c r="E14"/>
      <c r="G14" s="1283" t="s">
        <v>4164</v>
      </c>
      <c r="H14" s="1265">
        <v>24</v>
      </c>
      <c r="I14" s="1285">
        <v>1</v>
      </c>
      <c r="J14" s="1265">
        <v>4.1521739130434776E-2</v>
      </c>
      <c r="K14"/>
      <c r="L14" s="1284">
        <v>16.34048426150121</v>
      </c>
      <c r="M14" s="1265">
        <v>1</v>
      </c>
      <c r="N14" s="126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81" t="s">
        <v>1205</v>
      </c>
      <c r="C15" s="1282">
        <v>1</v>
      </c>
      <c r="D15" s="1266">
        <v>0.10644694094218135</v>
      </c>
      <c r="E15"/>
      <c r="G15" s="1283" t="s">
        <v>1222</v>
      </c>
      <c r="H15" s="1265">
        <v>15.5</v>
      </c>
      <c r="I15" s="1285">
        <v>1</v>
      </c>
      <c r="J15" s="1265">
        <v>6.5845267621409714E-2</v>
      </c>
      <c r="K15"/>
      <c r="L15" s="1284">
        <v>16.5</v>
      </c>
      <c r="M15" s="1265">
        <v>2</v>
      </c>
      <c r="N15" s="1265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81" t="s">
        <v>1198</v>
      </c>
      <c r="C16" s="1282">
        <v>0.66666666666666663</v>
      </c>
      <c r="D16" s="1266">
        <v>-0.89945680977695719</v>
      </c>
      <c r="E16"/>
      <c r="G16" s="1283" t="s">
        <v>4165</v>
      </c>
      <c r="H16" s="1265">
        <v>25</v>
      </c>
      <c r="I16" s="1285">
        <v>1</v>
      </c>
      <c r="J16" s="1265">
        <v>3.9799999999999995E-2</v>
      </c>
      <c r="K16"/>
      <c r="L16" s="1284">
        <v>17</v>
      </c>
      <c r="M16" s="1265">
        <v>5</v>
      </c>
      <c r="N16" s="126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81" t="s">
        <v>1201</v>
      </c>
      <c r="C17" s="1282">
        <v>0.75</v>
      </c>
      <c r="D17" s="1266">
        <v>-0.81564678159958859</v>
      </c>
      <c r="E17"/>
      <c r="G17" s="1283" t="s">
        <v>4166</v>
      </c>
      <c r="H17" s="1265">
        <v>23</v>
      </c>
      <c r="I17" s="1285">
        <v>1</v>
      </c>
      <c r="J17" s="1265">
        <v>4.3407679277244489E-2</v>
      </c>
      <c r="K17"/>
      <c r="L17" s="1284">
        <v>17.5</v>
      </c>
      <c r="M17" s="1265">
        <v>1</v>
      </c>
      <c r="N17" s="126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81" t="s">
        <v>1206</v>
      </c>
      <c r="C18" s="1282">
        <v>1</v>
      </c>
      <c r="D18" s="1266">
        <v>5.4540605414055206E-2</v>
      </c>
      <c r="E18"/>
      <c r="G18" s="1283" t="s">
        <v>4167</v>
      </c>
      <c r="H18" s="1265">
        <v>18</v>
      </c>
      <c r="I18" s="1285">
        <v>1</v>
      </c>
      <c r="J18" s="1265">
        <v>5.6176470588235293E-2</v>
      </c>
      <c r="K18"/>
      <c r="L18" s="1284">
        <v>18</v>
      </c>
      <c r="M18" s="1265">
        <v>3</v>
      </c>
      <c r="N18" s="1265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81" t="s">
        <v>1217</v>
      </c>
      <c r="C19" s="1282">
        <v>1</v>
      </c>
      <c r="D19" s="1266">
        <v>3.9799999999999995E-2</v>
      </c>
      <c r="E19"/>
      <c r="G19" s="1283" t="s">
        <v>2653</v>
      </c>
      <c r="H19" s="1265">
        <v>13.5</v>
      </c>
      <c r="I19" s="1285">
        <v>0</v>
      </c>
      <c r="J19" s="1265">
        <v>-1</v>
      </c>
      <c r="K19"/>
      <c r="L19" s="1284">
        <v>18.5</v>
      </c>
      <c r="M19" s="1265">
        <v>4</v>
      </c>
      <c r="N19" s="126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81" t="s">
        <v>1207</v>
      </c>
      <c r="C20" s="1282">
        <v>1</v>
      </c>
      <c r="D20" s="1266">
        <v>0.19436153593531094</v>
      </c>
      <c r="E20"/>
      <c r="G20" s="1283" t="s">
        <v>4168</v>
      </c>
      <c r="H20" s="1265">
        <v>17</v>
      </c>
      <c r="I20" s="1285">
        <v>0</v>
      </c>
      <c r="J20" s="1265">
        <v>-0.10888515674984005</v>
      </c>
      <c r="K20"/>
      <c r="L20" s="1284">
        <v>19</v>
      </c>
      <c r="M20" s="1265">
        <v>3</v>
      </c>
      <c r="N20" s="1265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81" t="s">
        <v>1203</v>
      </c>
      <c r="C21" s="1282">
        <v>1</v>
      </c>
      <c r="D21" s="1266">
        <v>3.9799999999999995E-2</v>
      </c>
      <c r="E21"/>
      <c r="G21" s="1283" t="s">
        <v>4169</v>
      </c>
      <c r="H21" s="1265">
        <v>13.5</v>
      </c>
      <c r="I21" s="1285">
        <v>1</v>
      </c>
      <c r="J21" s="1265">
        <v>7.640000000000001E-2</v>
      </c>
      <c r="K21"/>
      <c r="L21" s="1284">
        <v>20</v>
      </c>
      <c r="M21" s="1265">
        <v>8</v>
      </c>
      <c r="N21" s="1265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81" t="s">
        <v>1204</v>
      </c>
      <c r="C22" s="1282">
        <v>1</v>
      </c>
      <c r="D22" s="1266">
        <v>4.401381229706746E-2</v>
      </c>
      <c r="E22"/>
      <c r="G22" s="1283" t="s">
        <v>4170</v>
      </c>
      <c r="H22" s="1265">
        <v>22.726846363964338</v>
      </c>
      <c r="I22" s="1285">
        <v>1</v>
      </c>
      <c r="J22" s="1265">
        <v>4.401381229706746E-2</v>
      </c>
      <c r="K22"/>
      <c r="L22" s="1284">
        <v>21</v>
      </c>
      <c r="M22" s="1265">
        <v>6</v>
      </c>
      <c r="N22" s="1265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81" t="s">
        <v>3789</v>
      </c>
      <c r="C23" s="1282">
        <v>1</v>
      </c>
      <c r="D23" s="1266">
        <v>0.46019246377718226</v>
      </c>
      <c r="E23"/>
      <c r="G23" s="1283" t="s">
        <v>1226</v>
      </c>
      <c r="H23" s="1265">
        <v>20.25</v>
      </c>
      <c r="I23" s="1285">
        <v>1</v>
      </c>
      <c r="J23" s="1265">
        <v>0.10128793864734323</v>
      </c>
      <c r="K23"/>
      <c r="L23" s="1284">
        <v>22</v>
      </c>
      <c r="M23" s="1265">
        <v>3</v>
      </c>
      <c r="N23" s="126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81" t="s">
        <v>1370</v>
      </c>
      <c r="C24" s="1282">
        <v>1</v>
      </c>
      <c r="D24" s="1266">
        <v>0.4075710443647545</v>
      </c>
      <c r="E24"/>
      <c r="G24" s="1283" t="s">
        <v>4171</v>
      </c>
      <c r="H24" s="1265">
        <v>28</v>
      </c>
      <c r="I24" s="1285">
        <v>0</v>
      </c>
      <c r="J24" s="1265">
        <v>-6.6680378445084329E-2</v>
      </c>
      <c r="K24"/>
      <c r="L24" s="1284">
        <v>22.726846363964338</v>
      </c>
      <c r="M24" s="1265">
        <v>1</v>
      </c>
      <c r="N24" s="126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81" t="s">
        <v>1451</v>
      </c>
      <c r="C25" s="1282">
        <v>1</v>
      </c>
      <c r="D25" s="1266">
        <v>6.3669403688248749E-2</v>
      </c>
      <c r="E25"/>
      <c r="G25" s="1283" t="s">
        <v>4172</v>
      </c>
      <c r="H25" s="1265">
        <v>23</v>
      </c>
      <c r="I25" s="1285">
        <v>1</v>
      </c>
      <c r="J25" s="1265">
        <v>4.3413892445582587E-2</v>
      </c>
      <c r="K25"/>
      <c r="L25" s="1284">
        <v>23</v>
      </c>
      <c r="M25" s="1265">
        <v>8</v>
      </c>
      <c r="N25" s="1265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81" t="s">
        <v>2953</v>
      </c>
      <c r="C26" s="1282">
        <v>1</v>
      </c>
      <c r="D26" s="1266">
        <v>4.7750000000000001E-2</v>
      </c>
      <c r="E26"/>
      <c r="G26" s="1283" t="s">
        <v>4173</v>
      </c>
      <c r="H26" s="1265">
        <v>18</v>
      </c>
      <c r="I26" s="1285">
        <v>1</v>
      </c>
      <c r="J26" s="1265">
        <v>5.6186926084189473E-2</v>
      </c>
      <c r="K26"/>
      <c r="L26" s="1284">
        <v>24</v>
      </c>
      <c r="M26" s="1265">
        <v>4</v>
      </c>
      <c r="N26" s="1265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81" t="s">
        <v>267</v>
      </c>
      <c r="C27" s="1282">
        <v>0.89610389610389607</v>
      </c>
      <c r="D27" s="1266">
        <v>0.39444313635187678</v>
      </c>
      <c r="E27"/>
      <c r="G27" s="1283" t="s">
        <v>1229</v>
      </c>
      <c r="H27" s="1265">
        <v>20</v>
      </c>
      <c r="I27" s="1285">
        <v>1</v>
      </c>
      <c r="J27" s="1265">
        <v>5.0260014857991885E-2</v>
      </c>
      <c r="K27"/>
      <c r="L27" s="1284">
        <v>25</v>
      </c>
      <c r="M27" s="1265">
        <v>4</v>
      </c>
      <c r="N27" s="1265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83" t="s">
        <v>4174</v>
      </c>
      <c r="H28" s="1265">
        <v>14</v>
      </c>
      <c r="I28" s="1285">
        <v>1</v>
      </c>
      <c r="J28" s="1265">
        <v>7.3456872417011057E-2</v>
      </c>
      <c r="K28"/>
      <c r="L28" s="1284">
        <v>26</v>
      </c>
      <c r="M28" s="1265">
        <v>1</v>
      </c>
      <c r="N28" s="1265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83" t="s">
        <v>4175</v>
      </c>
      <c r="H29" s="1265">
        <v>18</v>
      </c>
      <c r="I29" s="1285">
        <v>1</v>
      </c>
      <c r="J29" s="1265">
        <v>5.6184268404846645E-2</v>
      </c>
      <c r="K29"/>
      <c r="L29" s="1284">
        <v>27</v>
      </c>
      <c r="M29" s="1265">
        <v>2</v>
      </c>
      <c r="N29" s="126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83" t="s">
        <v>4176</v>
      </c>
      <c r="H30" s="1265">
        <v>23</v>
      </c>
      <c r="I30" s="1285">
        <v>1</v>
      </c>
      <c r="J30" s="1265">
        <v>4.3409090909090911E-2</v>
      </c>
      <c r="K30"/>
      <c r="L30" s="1284">
        <v>27.5</v>
      </c>
      <c r="M30" s="1265">
        <v>1</v>
      </c>
      <c r="N30" s="126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83" t="s">
        <v>4177</v>
      </c>
      <c r="H31" s="1265">
        <v>27</v>
      </c>
      <c r="I31" s="1285">
        <v>0</v>
      </c>
      <c r="J31" s="1265">
        <v>-0.40886221737285566</v>
      </c>
      <c r="K31"/>
      <c r="L31" s="1284">
        <v>28</v>
      </c>
      <c r="M31" s="1265">
        <v>1</v>
      </c>
      <c r="N31" s="126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83" t="s">
        <v>4178</v>
      </c>
      <c r="H32" s="1265">
        <v>16.34048426150121</v>
      </c>
      <c r="I32" s="1285">
        <v>1</v>
      </c>
      <c r="J32" s="1265">
        <v>6.2348668280871669E-2</v>
      </c>
      <c r="K32"/>
      <c r="L32" s="1284">
        <v>29</v>
      </c>
      <c r="M32" s="1265">
        <v>2</v>
      </c>
      <c r="N32" s="126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83" t="s">
        <v>4179</v>
      </c>
      <c r="H33" s="1265">
        <v>29</v>
      </c>
      <c r="I33" s="1285">
        <v>1</v>
      </c>
      <c r="J33" s="1265">
        <v>3.4107142857142857E-2</v>
      </c>
      <c r="K33"/>
      <c r="L33" s="1284">
        <v>30</v>
      </c>
      <c r="M33" s="1265">
        <v>1</v>
      </c>
      <c r="N33" s="1265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83" t="s">
        <v>4180</v>
      </c>
      <c r="H34" s="1265">
        <v>27</v>
      </c>
      <c r="I34" s="1285">
        <v>1</v>
      </c>
      <c r="J34" s="1265">
        <v>3.6742363665440585E-2</v>
      </c>
      <c r="K34"/>
      <c r="L34" s="1283" t="s">
        <v>267</v>
      </c>
      <c r="M34" s="1265">
        <v>77</v>
      </c>
      <c r="N34" s="1265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83" t="s">
        <v>4181</v>
      </c>
      <c r="H35" s="1265">
        <v>22</v>
      </c>
      <c r="I35" s="1285">
        <v>1</v>
      </c>
      <c r="J35" s="1265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83" t="s">
        <v>4182</v>
      </c>
      <c r="H36" s="1265">
        <v>15</v>
      </c>
      <c r="I36" s="1285">
        <v>1</v>
      </c>
      <c r="J36" s="1265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83" t="s">
        <v>1256</v>
      </c>
      <c r="H37" s="1265">
        <v>21</v>
      </c>
      <c r="I37" s="1285">
        <v>1</v>
      </c>
      <c r="J37" s="1265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83" t="s">
        <v>1258</v>
      </c>
      <c r="H38" s="1265">
        <v>19</v>
      </c>
      <c r="I38" s="1285">
        <v>1</v>
      </c>
      <c r="J38" s="1265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83" t="s">
        <v>4183</v>
      </c>
      <c r="H39" s="1265">
        <v>23</v>
      </c>
      <c r="I39" s="1285">
        <v>1</v>
      </c>
      <c r="J39" s="1265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83" t="s">
        <v>4184</v>
      </c>
      <c r="H40" s="1265">
        <v>9.8000000000000007</v>
      </c>
      <c r="I40" s="1285">
        <v>0</v>
      </c>
      <c r="J40" s="1265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83" t="s">
        <v>4185</v>
      </c>
      <c r="H41" s="1265">
        <v>29</v>
      </c>
      <c r="I41" s="1285">
        <v>1</v>
      </c>
      <c r="J41" s="1265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83" t="s">
        <v>4186</v>
      </c>
      <c r="H42" s="1265">
        <v>18.5</v>
      </c>
      <c r="I42" s="1285">
        <v>1</v>
      </c>
      <c r="J42" s="1265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83" t="s">
        <v>4187</v>
      </c>
      <c r="H43" s="1265">
        <v>17</v>
      </c>
      <c r="I43" s="1285">
        <v>1</v>
      </c>
      <c r="J43" s="1265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83" t="s">
        <v>4188</v>
      </c>
      <c r="H44" s="1265">
        <v>24</v>
      </c>
      <c r="I44" s="1285">
        <v>1</v>
      </c>
      <c r="J44" s="1265">
        <v>4.1521739130434776E-2</v>
      </c>
      <c r="K44"/>
      <c r="L44"/>
      <c r="M44"/>
      <c r="N44"/>
      <c r="O44"/>
    </row>
    <row r="45" spans="2:64" ht="13.8">
      <c r="G45" s="1283" t="s">
        <v>4189</v>
      </c>
      <c r="H45" s="1265">
        <v>14.5</v>
      </c>
      <c r="I45" s="1285">
        <v>1</v>
      </c>
      <c r="J45" s="1265">
        <v>7.0754339652827777E-2</v>
      </c>
      <c r="K45"/>
      <c r="L45"/>
      <c r="M45"/>
      <c r="N45"/>
      <c r="O45"/>
    </row>
    <row r="46" spans="2:64" ht="13.8">
      <c r="G46" s="1283" t="s">
        <v>4190</v>
      </c>
      <c r="H46" s="1265">
        <v>16.5</v>
      </c>
      <c r="I46" s="1285">
        <v>1</v>
      </c>
      <c r="J46" s="1265">
        <v>6.1614376687893845E-2</v>
      </c>
      <c r="K46"/>
      <c r="L46"/>
      <c r="M46"/>
      <c r="N46"/>
      <c r="O46"/>
    </row>
    <row r="47" spans="2:64" ht="13.8">
      <c r="G47" s="1283" t="s">
        <v>4191</v>
      </c>
      <c r="H47" s="1265">
        <v>23</v>
      </c>
      <c r="I47" s="1285">
        <v>1</v>
      </c>
      <c r="J47" s="1265">
        <v>4.3388429752066117E-2</v>
      </c>
      <c r="K47"/>
      <c r="L47"/>
      <c r="M47"/>
      <c r="N47"/>
      <c r="O47"/>
    </row>
    <row r="48" spans="2:64" ht="13.8">
      <c r="G48" s="1283" t="s">
        <v>4192</v>
      </c>
      <c r="H48" s="1265">
        <v>15.5</v>
      </c>
      <c r="I48" s="1285">
        <v>1</v>
      </c>
      <c r="J48" s="1265">
        <v>0.14577195648696209</v>
      </c>
      <c r="K48"/>
      <c r="L48"/>
      <c r="M48"/>
      <c r="N48"/>
      <c r="O48"/>
    </row>
    <row r="49" spans="7:15" ht="13.8">
      <c r="G49" s="1283" t="s">
        <v>4193</v>
      </c>
      <c r="H49" s="1265">
        <v>19</v>
      </c>
      <c r="I49" s="1285">
        <v>0</v>
      </c>
      <c r="J49" s="1265">
        <v>-9.9672026237900974E-2</v>
      </c>
      <c r="K49"/>
      <c r="L49"/>
      <c r="M49"/>
      <c r="N49"/>
      <c r="O49"/>
    </row>
    <row r="50" spans="7:15" ht="13.8">
      <c r="G50" s="1283" t="s">
        <v>4194</v>
      </c>
      <c r="H50" s="1265">
        <v>24</v>
      </c>
      <c r="I50" s="1285">
        <v>1</v>
      </c>
      <c r="J50" s="1265">
        <v>4.1518339266429345E-2</v>
      </c>
      <c r="K50"/>
      <c r="L50"/>
      <c r="M50"/>
      <c r="N50"/>
      <c r="O50"/>
    </row>
    <row r="51" spans="7:15" ht="13.8">
      <c r="G51" s="1283" t="s">
        <v>4195</v>
      </c>
      <c r="H51" s="1265">
        <v>18.5</v>
      </c>
      <c r="I51" s="1285">
        <v>1</v>
      </c>
      <c r="J51" s="1265">
        <v>5.4569609281237504E-2</v>
      </c>
      <c r="K51"/>
      <c r="L51"/>
      <c r="M51"/>
      <c r="N51"/>
      <c r="O51"/>
    </row>
    <row r="52" spans="7:15" ht="13.8">
      <c r="G52" s="1283" t="s">
        <v>1260</v>
      </c>
      <c r="H52" s="1265">
        <v>19.25</v>
      </c>
      <c r="I52" s="1285">
        <v>1</v>
      </c>
      <c r="J52" s="1265">
        <v>0.10482464441028588</v>
      </c>
      <c r="K52"/>
      <c r="L52"/>
      <c r="M52"/>
      <c r="N52"/>
      <c r="O52"/>
    </row>
    <row r="53" spans="7:15" ht="13.8">
      <c r="G53" s="1283" t="s">
        <v>3178</v>
      </c>
      <c r="H53" s="1265">
        <v>17</v>
      </c>
      <c r="I53" s="1285">
        <v>1</v>
      </c>
      <c r="J53" s="1265">
        <v>5.9694364851957969E-2</v>
      </c>
      <c r="K53"/>
      <c r="L53"/>
      <c r="M53"/>
      <c r="N53"/>
      <c r="O53"/>
    </row>
    <row r="54" spans="7:15" ht="13.8">
      <c r="G54" s="1283" t="s">
        <v>1238</v>
      </c>
      <c r="H54" s="1265">
        <v>18.5</v>
      </c>
      <c r="I54" s="1285">
        <v>1</v>
      </c>
      <c r="J54" s="1265">
        <v>5.4569609281237504E-2</v>
      </c>
      <c r="K54"/>
      <c r="L54"/>
      <c r="M54"/>
      <c r="N54"/>
      <c r="O54"/>
    </row>
    <row r="55" spans="7:15" ht="13.8">
      <c r="G55" s="1283" t="s">
        <v>4196</v>
      </c>
      <c r="H55" s="1265">
        <v>23</v>
      </c>
      <c r="I55" s="1285">
        <v>1</v>
      </c>
      <c r="J55" s="1265">
        <v>4.3413892445582587E-2</v>
      </c>
      <c r="K55"/>
      <c r="L55"/>
      <c r="M55"/>
      <c r="N55"/>
      <c r="O55"/>
    </row>
    <row r="56" spans="7:15" ht="13.8">
      <c r="G56" s="1283" t="s">
        <v>4197</v>
      </c>
      <c r="H56" s="1265">
        <v>11</v>
      </c>
      <c r="I56" s="1285">
        <v>1</v>
      </c>
      <c r="J56" s="1265">
        <v>5.2939182452642064E-2</v>
      </c>
      <c r="K56"/>
      <c r="L56"/>
      <c r="M56"/>
      <c r="N56"/>
      <c r="O56"/>
    </row>
    <row r="57" spans="7:15" ht="13.8">
      <c r="G57" s="1283" t="s">
        <v>1448</v>
      </c>
      <c r="H57" s="1265">
        <v>15.5</v>
      </c>
      <c r="I57" s="1285">
        <v>0</v>
      </c>
      <c r="J57" s="1265">
        <v>-0.99997368767267469</v>
      </c>
      <c r="K57"/>
      <c r="L57"/>
      <c r="M57"/>
      <c r="N57"/>
      <c r="O57"/>
    </row>
    <row r="58" spans="7:15" ht="13.8">
      <c r="G58" s="1283" t="s">
        <v>4198</v>
      </c>
      <c r="H58" s="1265">
        <v>16.5</v>
      </c>
      <c r="I58" s="1285">
        <v>1</v>
      </c>
      <c r="J58" s="1265">
        <v>6.1611374407582936E-2</v>
      </c>
      <c r="K58"/>
      <c r="L58"/>
      <c r="M58"/>
      <c r="N58"/>
      <c r="O58"/>
    </row>
    <row r="59" spans="7:15" ht="13.8">
      <c r="G59" s="1283" t="s">
        <v>4199</v>
      </c>
      <c r="H59" s="1265">
        <v>20</v>
      </c>
      <c r="I59" s="1285">
        <v>1</v>
      </c>
      <c r="J59" s="1265">
        <v>5.0263157894736843E-2</v>
      </c>
      <c r="K59"/>
      <c r="L59"/>
      <c r="M59"/>
      <c r="N59"/>
      <c r="O59"/>
    </row>
    <row r="60" spans="7:15" ht="13.8">
      <c r="G60" s="1283" t="s">
        <v>4200</v>
      </c>
      <c r="H60" s="1265">
        <v>20</v>
      </c>
      <c r="I60" s="1285">
        <v>1</v>
      </c>
      <c r="J60" s="1265">
        <v>5.0253720000980558E-2</v>
      </c>
      <c r="K60"/>
      <c r="L60"/>
      <c r="M60"/>
      <c r="N60"/>
      <c r="O60"/>
    </row>
    <row r="61" spans="7:15" ht="13.8">
      <c r="G61" s="1283" t="s">
        <v>4201</v>
      </c>
      <c r="H61" s="1265">
        <v>21</v>
      </c>
      <c r="I61" s="1285">
        <v>1</v>
      </c>
      <c r="J61" s="1265">
        <v>4.7741935483870963E-2</v>
      </c>
      <c r="L61"/>
      <c r="M61"/>
      <c r="N61"/>
      <c r="O61"/>
    </row>
    <row r="62" spans="7:15" ht="13.8">
      <c r="G62" s="1283" t="s">
        <v>4202</v>
      </c>
      <c r="H62" s="1265">
        <v>12.5</v>
      </c>
      <c r="I62" s="1285">
        <v>1</v>
      </c>
      <c r="J62" s="1265">
        <v>8.3051776093507446E-2</v>
      </c>
      <c r="L62"/>
      <c r="M62"/>
      <c r="N62"/>
      <c r="O62"/>
    </row>
    <row r="63" spans="7:15" ht="13.8">
      <c r="G63" s="1283" t="s">
        <v>3643</v>
      </c>
      <c r="H63" s="1265">
        <v>17</v>
      </c>
      <c r="I63" s="1285">
        <v>1</v>
      </c>
      <c r="J63" s="1265">
        <v>5.9687499999999998E-2</v>
      </c>
      <c r="L63"/>
      <c r="M63"/>
      <c r="N63"/>
      <c r="O63"/>
    </row>
    <row r="64" spans="7:15" ht="13.8">
      <c r="G64" s="1283" t="s">
        <v>4283</v>
      </c>
      <c r="H64" s="1265">
        <v>30</v>
      </c>
      <c r="I64" s="1285">
        <v>1</v>
      </c>
      <c r="J64" s="1265">
        <v>3.2940552784404442E-2</v>
      </c>
      <c r="L64"/>
      <c r="M64"/>
      <c r="N64"/>
      <c r="O64"/>
    </row>
    <row r="65" spans="7:15" ht="13.8">
      <c r="G65" s="1283" t="s">
        <v>4203</v>
      </c>
      <c r="H65" s="1265">
        <v>15.5</v>
      </c>
      <c r="I65" s="1285">
        <v>1</v>
      </c>
      <c r="J65" s="1265">
        <v>6.5847131135488055E-2</v>
      </c>
      <c r="L65"/>
      <c r="M65"/>
      <c r="N65"/>
      <c r="O65"/>
    </row>
    <row r="66" spans="7:15" ht="13.8">
      <c r="G66" s="1283" t="s">
        <v>4204</v>
      </c>
      <c r="H66" s="1265">
        <v>22</v>
      </c>
      <c r="I66" s="1285">
        <v>1</v>
      </c>
      <c r="J66" s="1265">
        <v>4.5486354093771872E-2</v>
      </c>
      <c r="L66"/>
      <c r="M66"/>
      <c r="N66"/>
      <c r="O66"/>
    </row>
    <row r="67" spans="7:15" ht="13.8">
      <c r="G67" s="1283" t="s">
        <v>4205</v>
      </c>
      <c r="H67" s="1265">
        <v>16</v>
      </c>
      <c r="I67" s="1285">
        <v>1</v>
      </c>
      <c r="J67" s="1265">
        <v>6.3669403688248749E-2</v>
      </c>
      <c r="L67"/>
      <c r="M67"/>
      <c r="N67"/>
      <c r="O67"/>
    </row>
    <row r="68" spans="7:15" ht="13.8">
      <c r="G68" s="1283" t="s">
        <v>4310</v>
      </c>
      <c r="H68" s="1265">
        <v>14</v>
      </c>
      <c r="I68" s="1285">
        <v>1</v>
      </c>
      <c r="J68" s="1265">
        <v>7.3455049894840474E-2</v>
      </c>
      <c r="L68"/>
      <c r="M68"/>
      <c r="N68"/>
      <c r="O68"/>
    </row>
    <row r="69" spans="7:15" ht="13.8">
      <c r="G69" s="1283" t="s">
        <v>4206</v>
      </c>
      <c r="H69" s="1265">
        <v>27.5</v>
      </c>
      <c r="I69" s="1285">
        <v>1</v>
      </c>
      <c r="J69" s="1265">
        <v>4.7750000000000001E-2</v>
      </c>
      <c r="L69"/>
      <c r="M69"/>
      <c r="N69"/>
    </row>
    <row r="70" spans="7:15" ht="13.8">
      <c r="G70" s="1283" t="s">
        <v>4247</v>
      </c>
      <c r="H70" s="1265">
        <v>21</v>
      </c>
      <c r="I70" s="1285">
        <v>1</v>
      </c>
      <c r="J70" s="1265">
        <v>4.7759036144578312E-2</v>
      </c>
      <c r="L70"/>
      <c r="M70"/>
      <c r="N70"/>
    </row>
    <row r="71" spans="7:15" ht="13.8">
      <c r="G71" s="1283" t="s">
        <v>4248</v>
      </c>
      <c r="H71" s="1265">
        <v>20</v>
      </c>
      <c r="I71" s="1285">
        <v>1</v>
      </c>
      <c r="J71" s="1265">
        <v>5.026990553306343E-2</v>
      </c>
      <c r="L71"/>
      <c r="M71"/>
      <c r="N71"/>
    </row>
    <row r="72" spans="7:15" ht="13.8">
      <c r="G72" s="1283" t="s">
        <v>4226</v>
      </c>
      <c r="H72" s="1265">
        <v>23</v>
      </c>
      <c r="I72" s="1285">
        <v>1</v>
      </c>
      <c r="J72" s="1265">
        <v>4.3404340434043405E-2</v>
      </c>
      <c r="L72"/>
      <c r="M72"/>
      <c r="N72"/>
    </row>
    <row r="73" spans="7:15" ht="13.8">
      <c r="G73" s="1283" t="s">
        <v>4249</v>
      </c>
      <c r="H73" s="1265">
        <v>26</v>
      </c>
      <c r="I73" s="1285">
        <v>1</v>
      </c>
      <c r="J73" s="1265">
        <v>3.8200000000000005E-2</v>
      </c>
      <c r="L73"/>
      <c r="M73"/>
      <c r="N73"/>
    </row>
    <row r="74" spans="7:15" ht="13.8">
      <c r="G74" s="1283" t="s">
        <v>4289</v>
      </c>
      <c r="H74" s="1265">
        <v>25</v>
      </c>
      <c r="I74" s="1285">
        <v>1</v>
      </c>
      <c r="J74" s="1265">
        <v>3.9783296130952384E-2</v>
      </c>
      <c r="L74"/>
      <c r="M74"/>
      <c r="N74"/>
    </row>
    <row r="75" spans="7:15" ht="13.8">
      <c r="G75" s="1283" t="s">
        <v>4273</v>
      </c>
      <c r="H75" s="1265">
        <v>25</v>
      </c>
      <c r="I75" s="1285">
        <v>1</v>
      </c>
      <c r="J75" s="1265">
        <v>3.9798460144927536E-2</v>
      </c>
      <c r="L75"/>
      <c r="M75"/>
      <c r="N75"/>
    </row>
    <row r="76" spans="7:15" ht="13.8">
      <c r="G76" s="1283" t="s">
        <v>4272</v>
      </c>
      <c r="H76" s="1265">
        <v>24</v>
      </c>
      <c r="I76" s="1285">
        <v>1</v>
      </c>
      <c r="J76" s="1265">
        <v>4.1521524104416632E-2</v>
      </c>
      <c r="L76"/>
      <c r="M76"/>
      <c r="N76"/>
    </row>
    <row r="77" spans="7:15" ht="13.8">
      <c r="G77" s="1283" t="s">
        <v>4274</v>
      </c>
      <c r="H77" s="1265">
        <v>19</v>
      </c>
      <c r="I77" s="1285">
        <v>1</v>
      </c>
      <c r="J77" s="1265">
        <v>5.3060298605955618E-2</v>
      </c>
      <c r="L77"/>
      <c r="M77"/>
      <c r="N77"/>
    </row>
    <row r="78" spans="7:15" ht="13.8">
      <c r="G78" s="1283" t="s">
        <v>267</v>
      </c>
      <c r="H78" s="1265">
        <v>19.952822475655395</v>
      </c>
      <c r="I78" s="1285">
        <v>0.89610389610389607</v>
      </c>
      <c r="J78" s="1265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4"/>
  <sheetViews>
    <sheetView showGridLines="0" tabSelected="1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5" sqref="AM255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3659</v>
      </c>
      <c r="H3" s="22" t="s">
        <v>3271</v>
      </c>
      <c r="I3" s="22" t="s">
        <v>3330</v>
      </c>
      <c r="J3" s="22" t="s">
        <v>3334</v>
      </c>
      <c r="K3" s="22" t="s">
        <v>4311</v>
      </c>
      <c r="L3" s="22" t="s">
        <v>3866</v>
      </c>
      <c r="M3" s="22" t="s">
        <v>1838</v>
      </c>
      <c r="N3" s="22" t="s">
        <v>3629</v>
      </c>
      <c r="O3" s="22" t="s">
        <v>3579</v>
      </c>
      <c r="P3" s="22" t="s">
        <v>1558</v>
      </c>
      <c r="Q3" s="22" t="s">
        <v>3333</v>
      </c>
      <c r="R3" s="22" t="s">
        <v>3253</v>
      </c>
      <c r="S3" s="22" t="s">
        <v>3919</v>
      </c>
      <c r="T3" s="22" t="s">
        <v>3815</v>
      </c>
      <c r="U3" s="22" t="s">
        <v>3920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3866</v>
      </c>
      <c r="AT3" s="22" t="s">
        <v>3330</v>
      </c>
      <c r="AU3" s="22" t="s">
        <v>3271</v>
      </c>
      <c r="AV3" s="22" t="s">
        <v>1838</v>
      </c>
      <c r="AW3" s="22" t="s">
        <v>3659</v>
      </c>
      <c r="AX3" s="22" t="s">
        <v>3815</v>
      </c>
      <c r="AY3" s="22" t="s">
        <v>3333</v>
      </c>
      <c r="AZ3" s="22" t="s">
        <v>3253</v>
      </c>
      <c r="BA3" s="22" t="s">
        <v>3920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3866</v>
      </c>
      <c r="BM3" s="22" t="s">
        <v>3253</v>
      </c>
      <c r="BN3" s="22" t="s">
        <v>3659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  <row r="254" spans="2:70" ht="15" customHeight="1">
      <c r="B254" s="33">
        <v>46244</v>
      </c>
      <c r="C254" s="2">
        <f t="shared" ref="C254" si="171">AN253</f>
        <v>4564.7749999999896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Líquido],base[Data],Extrato!$B254,base[Método],Extrato!L$3,base[Exchange],"Fulltbet")</f>
        <v>0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Líquido],base[Data],Extrato!$B254,base[Método],Extrato!W$3)</f>
        <v>91.68</v>
      </c>
      <c r="X254" s="2">
        <f>SUMIFS(base[L/P Líquido],base[Data],Extrato!$B254,base[Método],Extrato!X$3)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v>0</v>
      </c>
      <c r="AM254" s="2">
        <v>-0.01</v>
      </c>
      <c r="AN254" s="490">
        <f t="shared" ref="AN254" si="172">SUM(C254:AM254)</f>
        <v>4785.5349999999899</v>
      </c>
      <c r="AP254" s="2">
        <f t="shared" ref="AP254" si="173">BG253</f>
        <v>355.46156950924865</v>
      </c>
      <c r="AQ254" s="2">
        <f>SUMIFS(base[L/P Líquido],base[Data],Extrato!$B254,base[Método],Extrato!AQ$3,base[Exchange],"Betbra")</f>
        <v>0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27.77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0</v>
      </c>
      <c r="AV254" s="2">
        <f>SUMIF(BetFlow!B:B,Extrato!B254,BetFlow!M:M)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v>0</v>
      </c>
      <c r="BF254" s="2">
        <v>0</v>
      </c>
      <c r="BG254" s="490">
        <f t="shared" ref="BG254" si="174">SUM(AP254:BF254)</f>
        <v>383.23156950924863</v>
      </c>
      <c r="BI254" s="2">
        <f t="shared" ref="BI254" si="175">BR253</f>
        <v>390.99</v>
      </c>
      <c r="BJ254" s="2">
        <f>SUMIFS(base[L/P Líquido],base[Data],Extrato!$B254,base[Método],Extrato!BJ$3,base[Exchange],"Bolsa")</f>
        <v>0</v>
      </c>
      <c r="BK254" s="2">
        <f>SUMIFS(base[L/P Líquido],base[Data],Extrato!$B254,base[Método],Extrato!BK$3,base[Exchange],"Bolsa")</f>
        <v>0</v>
      </c>
      <c r="BL254" s="2">
        <f>SUMIFS(base[L/P Líquido],base[Data],Extrato!$B254,base[Método],Extrato!BL$3,base[Exchange],"Bolsa")</f>
        <v>0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v>0</v>
      </c>
      <c r="BQ254" s="2">
        <v>0</v>
      </c>
      <c r="BR254" s="490">
        <f>SUM(BI254:BQ254)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70" t="s">
        <v>266</v>
      </c>
      <c r="C2" s="1271" t="s">
        <v>386</v>
      </c>
      <c r="E2" s="1270" t="s">
        <v>266</v>
      </c>
      <c r="F2" s="1271" t="s">
        <v>386</v>
      </c>
      <c r="G2" s="713"/>
      <c r="H2" s="1270" t="s">
        <v>266</v>
      </c>
      <c r="I2" s="1271" t="s">
        <v>386</v>
      </c>
      <c r="J2" s="713"/>
      <c r="K2" s="1270" t="s">
        <v>266</v>
      </c>
      <c r="L2" s="1271" t="s">
        <v>386</v>
      </c>
      <c r="M2" s="713"/>
      <c r="N2" s="1270" t="s">
        <v>266</v>
      </c>
      <c r="O2" s="1271" t="s">
        <v>386</v>
      </c>
      <c r="P2" s="713"/>
      <c r="Q2" s="1270" t="s">
        <v>465</v>
      </c>
      <c r="R2" s="1271" t="s">
        <v>464</v>
      </c>
      <c r="S2" s="1271" t="s">
        <v>156</v>
      </c>
      <c r="T2" s="1271" t="s">
        <v>255</v>
      </c>
      <c r="U2" s="713"/>
      <c r="V2" s="1270" t="s">
        <v>266</v>
      </c>
      <c r="W2" s="1271" t="s">
        <v>386</v>
      </c>
    </row>
    <row r="3" spans="2:23" ht="13.2">
      <c r="B3" s="1272" t="s">
        <v>3271</v>
      </c>
      <c r="C3" s="1273">
        <v>542.94060000000002</v>
      </c>
      <c r="E3" s="1274">
        <v>46204</v>
      </c>
      <c r="F3" s="1273">
        <v>8.9599999999999973</v>
      </c>
      <c r="G3" s="713"/>
      <c r="H3" s="1272" t="s">
        <v>3660</v>
      </c>
      <c r="I3" s="1273">
        <v>540.82715000000121</v>
      </c>
      <c r="J3" s="713"/>
      <c r="K3" s="1272" t="s">
        <v>3660</v>
      </c>
      <c r="L3" s="1273">
        <v>540.82715000000121</v>
      </c>
      <c r="M3" s="713"/>
      <c r="N3" s="1272" t="s">
        <v>3660</v>
      </c>
      <c r="O3" s="1273">
        <v>540.82715000000121</v>
      </c>
      <c r="P3" s="713"/>
      <c r="Q3" s="1272" t="s">
        <v>74</v>
      </c>
      <c r="R3" s="1273">
        <v>401.42245000000008</v>
      </c>
      <c r="S3" s="1276">
        <v>1</v>
      </c>
      <c r="T3" s="1273">
        <v>17.033333333333335</v>
      </c>
      <c r="U3" s="713"/>
      <c r="V3" s="1272" t="s">
        <v>627</v>
      </c>
      <c r="W3" s="1273">
        <v>966.17275000000018</v>
      </c>
    </row>
    <row r="4" spans="2:23" ht="13.2">
      <c r="B4" s="1272" t="s">
        <v>3334</v>
      </c>
      <c r="C4" s="1273">
        <v>540.80250000000012</v>
      </c>
      <c r="E4" s="1274">
        <v>46205</v>
      </c>
      <c r="F4" s="1273">
        <v>151.97</v>
      </c>
      <c r="G4" s="713"/>
      <c r="H4" s="1272" t="s">
        <v>267</v>
      </c>
      <c r="I4" s="1273">
        <v>540.82715000000121</v>
      </c>
      <c r="J4" s="713"/>
      <c r="K4" s="1272" t="s">
        <v>267</v>
      </c>
      <c r="L4" s="1273">
        <v>540.82715000000121</v>
      </c>
      <c r="M4" s="713"/>
      <c r="N4" s="1275" t="s">
        <v>3789</v>
      </c>
      <c r="O4" s="1273">
        <v>-445.83000000000004</v>
      </c>
      <c r="P4" s="713"/>
      <c r="Q4" s="1275" t="s">
        <v>693</v>
      </c>
      <c r="R4" s="1273">
        <v>302.65244999999999</v>
      </c>
      <c r="S4" s="1276">
        <v>1</v>
      </c>
      <c r="T4" s="1273">
        <v>14.8</v>
      </c>
      <c r="U4" s="713"/>
      <c r="V4" s="1272" t="s">
        <v>3254</v>
      </c>
      <c r="W4" s="1273">
        <v>489.20999999999941</v>
      </c>
    </row>
    <row r="5" spans="2:23" ht="13.8">
      <c r="B5" s="1272" t="s">
        <v>74</v>
      </c>
      <c r="C5" s="1273">
        <v>401.42245000000008</v>
      </c>
      <c r="E5" s="1274">
        <v>46206</v>
      </c>
      <c r="F5" s="1273">
        <v>359.24</v>
      </c>
      <c r="G5" s="713"/>
      <c r="H5"/>
      <c r="I5"/>
      <c r="J5" s="713"/>
      <c r="K5"/>
      <c r="L5"/>
      <c r="M5" s="713"/>
      <c r="N5" s="1275" t="s">
        <v>75</v>
      </c>
      <c r="O5" s="1273">
        <v>-76.100000000000009</v>
      </c>
      <c r="P5" s="713"/>
      <c r="Q5" s="1275" t="s">
        <v>627</v>
      </c>
      <c r="R5" s="1273">
        <v>17.36</v>
      </c>
      <c r="S5" s="1276">
        <v>1</v>
      </c>
      <c r="T5" s="1273">
        <v>23</v>
      </c>
      <c r="U5" s="713"/>
      <c r="V5" s="1272" t="s">
        <v>694</v>
      </c>
      <c r="W5" s="1273">
        <v>344.90035</v>
      </c>
    </row>
    <row r="6" spans="2:23" ht="13.8">
      <c r="B6" s="1272" t="s">
        <v>3330</v>
      </c>
      <c r="C6" s="1273">
        <v>358.90999999999985</v>
      </c>
      <c r="E6" s="1274">
        <v>46207</v>
      </c>
      <c r="F6" s="1273">
        <v>811.24</v>
      </c>
      <c r="G6" s="713"/>
      <c r="H6"/>
      <c r="I6"/>
      <c r="J6" s="713"/>
      <c r="K6"/>
      <c r="L6"/>
      <c r="M6" s="713"/>
      <c r="N6" s="1275" t="s">
        <v>13</v>
      </c>
      <c r="O6" s="1273">
        <v>82.90000000000002</v>
      </c>
      <c r="P6" s="713"/>
      <c r="Q6" s="1275" t="s">
        <v>694</v>
      </c>
      <c r="R6" s="1273">
        <v>81.41</v>
      </c>
      <c r="S6" s="1276">
        <v>1</v>
      </c>
      <c r="T6" s="1273">
        <v>21.125</v>
      </c>
      <c r="U6" s="713"/>
      <c r="V6" s="1272" t="s">
        <v>693</v>
      </c>
      <c r="W6" s="1273">
        <v>302.65244999999999</v>
      </c>
    </row>
    <row r="7" spans="2:23" ht="13.8">
      <c r="B7" s="1272" t="s">
        <v>3866</v>
      </c>
      <c r="C7" s="1273">
        <v>133.67000000000002</v>
      </c>
      <c r="E7" s="1274">
        <v>46208</v>
      </c>
      <c r="F7" s="1273">
        <v>447.78620000000001</v>
      </c>
      <c r="G7" s="713"/>
      <c r="H7"/>
      <c r="I7"/>
      <c r="J7" s="713"/>
      <c r="K7"/>
      <c r="L7"/>
      <c r="M7" s="713"/>
      <c r="N7" s="1275" t="s">
        <v>693</v>
      </c>
      <c r="O7" s="1273">
        <v>302.65244999999999</v>
      </c>
      <c r="P7" s="713"/>
      <c r="Q7" s="1272" t="s">
        <v>179</v>
      </c>
      <c r="R7" s="1273">
        <v>-472.1</v>
      </c>
      <c r="S7" s="1276">
        <v>0.77272727272727271</v>
      </c>
      <c r="T7" s="1273">
        <v>12.770933697583372</v>
      </c>
      <c r="U7" s="713"/>
      <c r="V7" s="1272" t="s">
        <v>4366</v>
      </c>
      <c r="W7" s="1273">
        <v>288.30999999999995</v>
      </c>
    </row>
    <row r="8" spans="2:23" ht="13.8">
      <c r="B8" s="1272" t="s">
        <v>3333</v>
      </c>
      <c r="C8" s="1273">
        <v>76.600000000000009</v>
      </c>
      <c r="E8" s="1274">
        <v>46209</v>
      </c>
      <c r="F8" s="1273">
        <v>530.38620000000003</v>
      </c>
      <c r="G8" s="713"/>
      <c r="H8"/>
      <c r="I8"/>
      <c r="J8" s="713"/>
      <c r="K8"/>
      <c r="L8"/>
      <c r="M8" s="713"/>
      <c r="N8" s="1275" t="s">
        <v>627</v>
      </c>
      <c r="O8" s="1273">
        <v>966.17275000000018</v>
      </c>
      <c r="P8" s="713"/>
      <c r="Q8" s="1275" t="s">
        <v>391</v>
      </c>
      <c r="R8" s="1273">
        <v>36.08</v>
      </c>
      <c r="S8" s="1276">
        <v>1</v>
      </c>
      <c r="T8" s="1273">
        <v>10</v>
      </c>
      <c r="U8" s="713"/>
      <c r="V8" s="1272" t="s">
        <v>1759</v>
      </c>
      <c r="W8" s="1273">
        <v>88.024000000000015</v>
      </c>
    </row>
    <row r="9" spans="2:23" ht="13.8">
      <c r="B9" s="1272" t="s">
        <v>314</v>
      </c>
      <c r="C9" s="1273">
        <v>59.400000000000006</v>
      </c>
      <c r="E9" s="1274">
        <v>46210</v>
      </c>
      <c r="F9" s="1273">
        <v>581.73620000000005</v>
      </c>
      <c r="G9" s="713"/>
      <c r="H9"/>
      <c r="I9"/>
      <c r="J9" s="713"/>
      <c r="K9"/>
      <c r="L9"/>
      <c r="M9" s="713"/>
      <c r="N9" s="1275" t="s">
        <v>3388</v>
      </c>
      <c r="O9" s="1273">
        <v>-6.2999999999999829</v>
      </c>
      <c r="P9" s="713"/>
      <c r="Q9" s="1275" t="s">
        <v>3790</v>
      </c>
      <c r="R9" s="1273">
        <v>28.3</v>
      </c>
      <c r="S9" s="1276">
        <v>1</v>
      </c>
      <c r="T9" s="1273">
        <v>14.5</v>
      </c>
      <c r="U9" s="713"/>
      <c r="V9" s="1272" t="s">
        <v>13</v>
      </c>
      <c r="W9" s="1273">
        <v>82.90000000000002</v>
      </c>
    </row>
    <row r="10" spans="2:23" ht="13.8">
      <c r="B10" s="1272" t="s">
        <v>3659</v>
      </c>
      <c r="C10" s="1273">
        <v>6.3999999999999844</v>
      </c>
      <c r="E10" s="1274">
        <v>46211</v>
      </c>
      <c r="F10" s="1273">
        <v>427.96620000000007</v>
      </c>
      <c r="G10" s="713"/>
      <c r="H10"/>
      <c r="I10"/>
      <c r="J10" s="713"/>
      <c r="K10"/>
      <c r="L10"/>
      <c r="M10" s="713"/>
      <c r="N10" s="1275" t="s">
        <v>694</v>
      </c>
      <c r="O10" s="1273">
        <v>344.90035</v>
      </c>
      <c r="P10" s="713"/>
      <c r="Q10" s="1275" t="s">
        <v>3393</v>
      </c>
      <c r="R10" s="1273">
        <v>-443.78999999999996</v>
      </c>
      <c r="S10" s="1276">
        <v>0.66666666666666663</v>
      </c>
      <c r="T10" s="1273">
        <v>15.35</v>
      </c>
      <c r="U10" s="713"/>
      <c r="V10" s="1272" t="s">
        <v>349</v>
      </c>
      <c r="W10" s="1273">
        <v>59.400000000000006</v>
      </c>
    </row>
    <row r="11" spans="2:23" ht="13.8">
      <c r="B11" s="1272" t="s">
        <v>3629</v>
      </c>
      <c r="C11" s="1273">
        <v>3.5600000000000014</v>
      </c>
      <c r="E11" s="1274">
        <v>46212</v>
      </c>
      <c r="F11" s="1273">
        <v>536.34620000000007</v>
      </c>
      <c r="G11" s="713"/>
      <c r="H11"/>
      <c r="I11"/>
      <c r="J11" s="713"/>
      <c r="K11"/>
      <c r="L11"/>
      <c r="M11" s="713"/>
      <c r="N11" s="1275" t="s">
        <v>3254</v>
      </c>
      <c r="O11" s="1273">
        <v>489.20999999999941</v>
      </c>
      <c r="P11" s="713"/>
      <c r="Q11" s="1275" t="s">
        <v>392</v>
      </c>
      <c r="R11" s="1273">
        <v>-92.69</v>
      </c>
      <c r="S11" s="1276">
        <v>0.7857142857142857</v>
      </c>
      <c r="T11" s="1273">
        <v>11.740038667631014</v>
      </c>
      <c r="U11" s="713"/>
      <c r="V11" s="1272" t="s">
        <v>3567</v>
      </c>
      <c r="W11" s="1273">
        <v>49.19</v>
      </c>
    </row>
    <row r="12" spans="2:23" ht="13.8">
      <c r="B12" s="1272" t="s">
        <v>3815</v>
      </c>
      <c r="C12" s="1273">
        <v>-30.89</v>
      </c>
      <c r="E12" s="1274">
        <v>46213</v>
      </c>
      <c r="F12" s="1273">
        <v>622.38620000000003</v>
      </c>
      <c r="G12" s="713"/>
      <c r="H12"/>
      <c r="I12"/>
      <c r="J12" s="713"/>
      <c r="K12"/>
      <c r="L12"/>
      <c r="M12" s="713"/>
      <c r="N12" s="1275" t="s">
        <v>3210</v>
      </c>
      <c r="O12" s="1273">
        <v>-100</v>
      </c>
      <c r="P12" s="713"/>
      <c r="Q12" s="1272" t="s">
        <v>314</v>
      </c>
      <c r="R12" s="1273">
        <v>59.400000000000006</v>
      </c>
      <c r="S12" s="1276">
        <v>0.5714285714285714</v>
      </c>
      <c r="T12" s="1273">
        <v>1.8485714285714285</v>
      </c>
      <c r="U12" s="713"/>
      <c r="V12" s="1272" t="s">
        <v>315</v>
      </c>
      <c r="W12" s="1273">
        <v>47.75</v>
      </c>
    </row>
    <row r="13" spans="2:23" ht="13.2">
      <c r="B13" s="1272" t="s">
        <v>3411</v>
      </c>
      <c r="C13" s="1273">
        <v>-51.85</v>
      </c>
      <c r="E13" s="1274">
        <v>46214</v>
      </c>
      <c r="F13" s="1273">
        <v>686.93619999999999</v>
      </c>
      <c r="G13" s="713"/>
      <c r="H13" s="713"/>
      <c r="I13" s="713"/>
      <c r="J13" s="713"/>
      <c r="K13" s="713"/>
      <c r="L13" s="713"/>
      <c r="M13" s="713"/>
      <c r="N13" s="1275" t="s">
        <v>3211</v>
      </c>
      <c r="O13" s="1273">
        <v>-67.789999999999992</v>
      </c>
      <c r="P13" s="713"/>
      <c r="Q13" s="1275" t="s">
        <v>349</v>
      </c>
      <c r="R13" s="1273">
        <v>59.400000000000006</v>
      </c>
      <c r="S13" s="1276">
        <v>0.5714285714285714</v>
      </c>
      <c r="T13" s="1273">
        <v>1.8485714285714285</v>
      </c>
      <c r="U13" s="713"/>
      <c r="V13" s="1272" t="s">
        <v>1781</v>
      </c>
      <c r="W13" s="1273">
        <v>47.75</v>
      </c>
    </row>
    <row r="14" spans="2:23" ht="13.2">
      <c r="B14" s="1272" t="s">
        <v>1666</v>
      </c>
      <c r="C14" s="1273">
        <v>-113.37839999999994</v>
      </c>
      <c r="E14" s="1274">
        <v>46215</v>
      </c>
      <c r="F14" s="1273">
        <v>1018.5762</v>
      </c>
      <c r="G14" s="713"/>
      <c r="H14" s="713"/>
      <c r="I14" s="713"/>
      <c r="J14" s="713"/>
      <c r="K14" s="713"/>
      <c r="L14" s="713"/>
      <c r="M14" s="713"/>
      <c r="N14" s="1275" t="s">
        <v>2301</v>
      </c>
      <c r="O14" s="1273">
        <v>43.545750000000005</v>
      </c>
      <c r="P14" s="713"/>
      <c r="Q14" s="1272" t="s">
        <v>267</v>
      </c>
      <c r="R14" s="1273">
        <v>-11.277549999999991</v>
      </c>
      <c r="S14" s="1276">
        <v>0.81818181818181823</v>
      </c>
      <c r="T14" s="1273">
        <v>12.486375939700777</v>
      </c>
      <c r="U14" s="713"/>
      <c r="V14" s="1272" t="s">
        <v>2301</v>
      </c>
      <c r="W14" s="1273">
        <v>43.545750000000005</v>
      </c>
    </row>
    <row r="15" spans="2:23" ht="13.8">
      <c r="B15" s="1272" t="s">
        <v>3253</v>
      </c>
      <c r="C15" s="1273">
        <v>-132.01999999999978</v>
      </c>
      <c r="E15" s="1274">
        <v>46216</v>
      </c>
      <c r="F15" s="1273">
        <v>1074.9061999999999</v>
      </c>
      <c r="G15" s="713"/>
      <c r="H15" s="713"/>
      <c r="I15" s="713"/>
      <c r="J15" s="713"/>
      <c r="K15" s="713"/>
      <c r="L15" s="713"/>
      <c r="M15" s="713"/>
      <c r="N15" s="1275" t="s">
        <v>2564</v>
      </c>
      <c r="O15" s="1273">
        <v>2.9294500000000001</v>
      </c>
      <c r="P15" s="713"/>
      <c r="Q15"/>
      <c r="R15"/>
      <c r="S15"/>
      <c r="T15"/>
      <c r="U15" s="713"/>
      <c r="V15" s="1272" t="s">
        <v>4152</v>
      </c>
      <c r="W15" s="1273">
        <v>37.729999999999997</v>
      </c>
    </row>
    <row r="16" spans="2:23" ht="13.8">
      <c r="B16" s="1272" t="s">
        <v>3209</v>
      </c>
      <c r="C16" s="1273">
        <v>-167.79</v>
      </c>
      <c r="E16" s="1274">
        <v>46217</v>
      </c>
      <c r="F16" s="1273">
        <v>1126.3162</v>
      </c>
      <c r="G16" s="713"/>
      <c r="H16" s="713"/>
      <c r="I16" s="713"/>
      <c r="J16" s="713"/>
      <c r="K16" s="713"/>
      <c r="L16" s="713"/>
      <c r="M16" s="713"/>
      <c r="N16" s="1275" t="s">
        <v>1758</v>
      </c>
      <c r="O16" s="1273">
        <v>-2</v>
      </c>
      <c r="P16" s="713"/>
      <c r="Q16"/>
      <c r="R16"/>
      <c r="S16"/>
      <c r="T16"/>
      <c r="U16" s="713"/>
      <c r="V16" s="1272" t="s">
        <v>391</v>
      </c>
      <c r="W16" s="1273">
        <v>36.08</v>
      </c>
    </row>
    <row r="17" spans="2:23" ht="13.8">
      <c r="B17" s="1272" t="s">
        <v>3579</v>
      </c>
      <c r="C17" s="1273">
        <v>-196.35</v>
      </c>
      <c r="E17" s="1274">
        <v>46218</v>
      </c>
      <c r="F17" s="1273">
        <v>1094.9861999999998</v>
      </c>
      <c r="G17" s="713"/>
      <c r="H17" s="713"/>
      <c r="I17" s="713"/>
      <c r="J17" s="713"/>
      <c r="K17" s="713"/>
      <c r="L17" s="713"/>
      <c r="M17" s="713"/>
      <c r="N17" s="1275" t="s">
        <v>349</v>
      </c>
      <c r="O17" s="1273">
        <v>59.400000000000006</v>
      </c>
      <c r="P17" s="713"/>
      <c r="Q17"/>
      <c r="R17"/>
      <c r="S17"/>
      <c r="T17"/>
      <c r="U17" s="713"/>
      <c r="V17" s="1272" t="s">
        <v>3790</v>
      </c>
      <c r="W17" s="1273">
        <v>28.3</v>
      </c>
    </row>
    <row r="18" spans="2:23" ht="13.8">
      <c r="B18" s="1272" t="s">
        <v>3920</v>
      </c>
      <c r="C18" s="1273">
        <v>-208.82</v>
      </c>
      <c r="E18" s="1274">
        <v>46219</v>
      </c>
      <c r="F18" s="1273">
        <v>1216.1061999999997</v>
      </c>
      <c r="G18" s="713"/>
      <c r="H18" s="713"/>
      <c r="I18" s="713"/>
      <c r="J18" s="713"/>
      <c r="K18" s="713"/>
      <c r="L18" s="713"/>
      <c r="M18" s="713"/>
      <c r="N18" s="1275" t="s">
        <v>2883</v>
      </c>
      <c r="O18" s="1273">
        <v>3.2367500000000007</v>
      </c>
      <c r="P18" s="713"/>
      <c r="Q18"/>
      <c r="R18"/>
      <c r="S18"/>
      <c r="T18"/>
      <c r="U18" s="713"/>
      <c r="V18" s="1272" t="s">
        <v>3800</v>
      </c>
      <c r="W18" s="1273">
        <v>21.23</v>
      </c>
    </row>
    <row r="19" spans="2:23" ht="13.8">
      <c r="B19" s="1272" t="s">
        <v>3919</v>
      </c>
      <c r="C19" s="1273">
        <v>-209.68</v>
      </c>
      <c r="E19" s="1274">
        <v>46220</v>
      </c>
      <c r="F19" s="1273">
        <v>1516.5406999999996</v>
      </c>
      <c r="G19" s="713"/>
      <c r="H19" s="713"/>
      <c r="I19" s="713"/>
      <c r="J19" s="713"/>
      <c r="K19" s="713"/>
      <c r="L19" s="713"/>
      <c r="M19" s="713"/>
      <c r="N19" s="1275" t="s">
        <v>2362</v>
      </c>
      <c r="O19" s="1273">
        <v>5.22</v>
      </c>
      <c r="P19" s="713"/>
      <c r="Q19"/>
      <c r="R19"/>
      <c r="S19"/>
      <c r="T19"/>
      <c r="U19" s="713"/>
      <c r="V19" s="1272" t="s">
        <v>3566</v>
      </c>
      <c r="W19" s="1273">
        <v>16.360000000000042</v>
      </c>
    </row>
    <row r="20" spans="2:23" ht="13.8">
      <c r="B20" s="1272" t="s">
        <v>179</v>
      </c>
      <c r="C20" s="1273">
        <v>-472.1</v>
      </c>
      <c r="E20" s="1274">
        <v>46221</v>
      </c>
      <c r="F20" s="1273">
        <v>1310.8406999999995</v>
      </c>
      <c r="H20" s="713"/>
      <c r="I20" s="713"/>
      <c r="K20" s="713"/>
      <c r="N20" s="1275" t="s">
        <v>3828</v>
      </c>
      <c r="O20" s="1273">
        <v>-51.85</v>
      </c>
      <c r="Q20"/>
      <c r="R20"/>
      <c r="S20"/>
      <c r="T20"/>
      <c r="V20" s="1272" t="s">
        <v>1558</v>
      </c>
      <c r="W20" s="1273">
        <v>9.6900000000000084</v>
      </c>
    </row>
    <row r="21" spans="2:23" ht="13.8">
      <c r="B21" s="1272" t="s">
        <v>267</v>
      </c>
      <c r="C21" s="1273">
        <v>540.82715000000121</v>
      </c>
      <c r="E21" s="1274">
        <v>46222</v>
      </c>
      <c r="F21" s="1273">
        <v>1592.5050999999994</v>
      </c>
      <c r="H21" s="713"/>
      <c r="I21" s="713"/>
      <c r="K21" s="713"/>
      <c r="N21" s="1275" t="s">
        <v>391</v>
      </c>
      <c r="O21" s="1273">
        <v>36.08</v>
      </c>
      <c r="Q21"/>
      <c r="R21"/>
      <c r="S21"/>
      <c r="T21"/>
      <c r="V21" s="1272" t="s">
        <v>2362</v>
      </c>
      <c r="W21" s="1273">
        <v>5.22</v>
      </c>
    </row>
    <row r="22" spans="2:23" ht="13.8">
      <c r="B22"/>
      <c r="C22"/>
      <c r="E22" s="1274">
        <v>46223</v>
      </c>
      <c r="F22" s="1273">
        <v>1657.8187499999995</v>
      </c>
      <c r="H22" s="713"/>
      <c r="I22" s="713"/>
      <c r="K22" s="713"/>
      <c r="N22" s="1275" t="s">
        <v>1665</v>
      </c>
      <c r="O22" s="1273">
        <v>-10</v>
      </c>
      <c r="Q22"/>
      <c r="R22"/>
      <c r="S22"/>
      <c r="T22"/>
      <c r="V22" s="1272" t="s">
        <v>2883</v>
      </c>
      <c r="W22" s="1273">
        <v>3.2367500000000007</v>
      </c>
    </row>
    <row r="23" spans="2:23" ht="13.8">
      <c r="B23"/>
      <c r="C23"/>
      <c r="E23" s="1274">
        <v>46224</v>
      </c>
      <c r="F23" s="1273">
        <v>1596.9544999999994</v>
      </c>
      <c r="H23" s="713"/>
      <c r="I23" s="713"/>
      <c r="K23" s="713"/>
      <c r="N23" s="1275" t="s">
        <v>2363</v>
      </c>
      <c r="O23" s="1273">
        <v>-4</v>
      </c>
      <c r="Q23"/>
      <c r="R23"/>
      <c r="S23"/>
      <c r="T23"/>
      <c r="V23" s="1272" t="s">
        <v>2564</v>
      </c>
      <c r="W23" s="1273">
        <v>2.9294500000000001</v>
      </c>
    </row>
    <row r="24" spans="2:23" ht="13.8">
      <c r="B24"/>
      <c r="C24"/>
      <c r="E24" s="1274">
        <v>46225</v>
      </c>
      <c r="F24" s="1273">
        <v>1725.3244999999993</v>
      </c>
      <c r="H24" s="713"/>
      <c r="I24" s="713"/>
      <c r="K24" s="713"/>
      <c r="N24" s="1275" t="s">
        <v>1558</v>
      </c>
      <c r="O24" s="1273">
        <v>9.6900000000000084</v>
      </c>
      <c r="Q24"/>
      <c r="R24"/>
      <c r="S24"/>
      <c r="T24"/>
      <c r="V24" s="1272" t="s">
        <v>1718</v>
      </c>
      <c r="W24" s="1273">
        <v>2.7504</v>
      </c>
    </row>
    <row r="25" spans="2:23" ht="13.8">
      <c r="B25"/>
      <c r="C25"/>
      <c r="E25" s="1274">
        <v>46226</v>
      </c>
      <c r="F25" s="1273">
        <v>1257.8044999999993</v>
      </c>
      <c r="H25" s="713"/>
      <c r="I25" s="713"/>
      <c r="K25" s="713"/>
      <c r="N25" s="1275" t="s">
        <v>2951</v>
      </c>
      <c r="O25" s="1273">
        <v>-44.69</v>
      </c>
      <c r="Q25"/>
      <c r="R25"/>
      <c r="S25"/>
      <c r="T25"/>
      <c r="V25" s="1272" t="s">
        <v>3333</v>
      </c>
      <c r="W25" s="1273">
        <v>2.0699999999999998</v>
      </c>
    </row>
    <row r="26" spans="2:23" ht="13.8">
      <c r="B26"/>
      <c r="C26"/>
      <c r="E26" s="1274">
        <v>46227</v>
      </c>
      <c r="F26" s="1273">
        <v>1410.6325499999994</v>
      </c>
      <c r="H26" s="713"/>
      <c r="I26" s="713"/>
      <c r="K26" s="713"/>
      <c r="N26" s="1275" t="s">
        <v>2950</v>
      </c>
      <c r="O26" s="1273">
        <v>-19.214749999999995</v>
      </c>
      <c r="Q26"/>
      <c r="R26"/>
      <c r="S26"/>
      <c r="T26"/>
      <c r="V26" s="1272" t="s">
        <v>2331</v>
      </c>
      <c r="W26" s="1273">
        <v>2.0099999999999998</v>
      </c>
    </row>
    <row r="27" spans="2:23" ht="13.8">
      <c r="B27"/>
      <c r="C27"/>
      <c r="E27" s="1274">
        <v>46228</v>
      </c>
      <c r="F27" s="1273">
        <v>1086.1525499999993</v>
      </c>
      <c r="H27" s="713"/>
      <c r="I27" s="713"/>
      <c r="K27" s="713"/>
      <c r="N27" s="1275" t="s">
        <v>2952</v>
      </c>
      <c r="O27" s="1273">
        <v>0.71</v>
      </c>
      <c r="Q27"/>
      <c r="R27"/>
      <c r="S27"/>
      <c r="T27"/>
      <c r="V27" s="1272" t="s">
        <v>2952</v>
      </c>
      <c r="W27" s="1273">
        <v>0.71</v>
      </c>
    </row>
    <row r="28" spans="2:23" ht="13.8">
      <c r="B28"/>
      <c r="C28"/>
      <c r="E28" s="1274">
        <v>46229</v>
      </c>
      <c r="F28" s="1273">
        <v>682.97714999999926</v>
      </c>
      <c r="H28" s="713"/>
      <c r="I28" s="713"/>
      <c r="N28" s="1275" t="s">
        <v>3790</v>
      </c>
      <c r="O28" s="1273">
        <v>28.3</v>
      </c>
      <c r="Q28"/>
      <c r="R28"/>
      <c r="S28"/>
      <c r="T28"/>
      <c r="V28" s="1272" t="s">
        <v>1795</v>
      </c>
      <c r="W28" s="1273">
        <v>-2</v>
      </c>
    </row>
    <row r="29" spans="2:23" ht="13.8">
      <c r="B29"/>
      <c r="C29"/>
      <c r="E29" s="1274">
        <v>46230</v>
      </c>
      <c r="F29" s="1273">
        <v>680.02714999999921</v>
      </c>
      <c r="H29" s="713"/>
      <c r="I29" s="713"/>
      <c r="N29" s="1275" t="s">
        <v>1715</v>
      </c>
      <c r="O29" s="1273">
        <v>-128.77000000000001</v>
      </c>
      <c r="Q29" s="713"/>
      <c r="R29" s="713"/>
      <c r="S29" s="713"/>
      <c r="T29" s="713"/>
      <c r="V29" s="1272" t="s">
        <v>1758</v>
      </c>
      <c r="W29" s="1273">
        <v>-2</v>
      </c>
    </row>
    <row r="30" spans="2:23" ht="13.8">
      <c r="B30"/>
      <c r="C30"/>
      <c r="E30" s="1274">
        <v>46231</v>
      </c>
      <c r="F30" s="1273">
        <v>734.21714999999926</v>
      </c>
      <c r="H30" s="713"/>
      <c r="I30" s="713"/>
      <c r="N30" s="1275" t="s">
        <v>1555</v>
      </c>
      <c r="O30" s="1273">
        <v>-621.2299999999999</v>
      </c>
      <c r="Q30" s="713"/>
      <c r="R30" s="713"/>
      <c r="S30" s="713"/>
      <c r="T30" s="713"/>
      <c r="V30" s="1272" t="s">
        <v>2363</v>
      </c>
      <c r="W30" s="1273">
        <v>-4</v>
      </c>
    </row>
    <row r="31" spans="2:23" ht="13.8">
      <c r="B31"/>
      <c r="C31"/>
      <c r="E31" s="1274">
        <v>46232</v>
      </c>
      <c r="F31" s="1273">
        <v>684.4271499999993</v>
      </c>
      <c r="H31" s="713"/>
      <c r="I31" s="713"/>
      <c r="N31" s="1275" t="s">
        <v>1718</v>
      </c>
      <c r="O31" s="1273">
        <v>2.7504</v>
      </c>
      <c r="V31" s="1272" t="s">
        <v>3388</v>
      </c>
      <c r="W31" s="1273">
        <v>-6.2999999999999829</v>
      </c>
    </row>
    <row r="32" spans="2:23" ht="13.8">
      <c r="B32"/>
      <c r="C32"/>
      <c r="E32" s="1274">
        <v>46233</v>
      </c>
      <c r="F32" s="1273">
        <v>711.59714999999926</v>
      </c>
      <c r="H32" s="713"/>
      <c r="I32" s="713"/>
      <c r="N32" s="1275" t="s">
        <v>3393</v>
      </c>
      <c r="O32" s="1273">
        <v>-435.7</v>
      </c>
      <c r="V32" s="1272" t="s">
        <v>1665</v>
      </c>
      <c r="W32" s="1273">
        <v>-10</v>
      </c>
    </row>
    <row r="33" spans="5:23" ht="13.2">
      <c r="E33" s="1274">
        <v>46234</v>
      </c>
      <c r="F33" s="1273">
        <v>540.82714999999916</v>
      </c>
      <c r="H33" s="713"/>
      <c r="I33" s="713"/>
      <c r="N33" s="1275" t="s">
        <v>1781</v>
      </c>
      <c r="O33" s="1273">
        <v>47.75</v>
      </c>
      <c r="V33" s="1272" t="s">
        <v>4365</v>
      </c>
      <c r="W33" s="1273">
        <v>-16.180000000000035</v>
      </c>
    </row>
    <row r="34" spans="5:23" ht="13.2">
      <c r="E34" s="1272" t="s">
        <v>267</v>
      </c>
      <c r="F34" s="1273"/>
      <c r="H34" s="713"/>
      <c r="I34" s="713"/>
      <c r="N34" s="1275" t="s">
        <v>411</v>
      </c>
      <c r="O34" s="1273">
        <v>-215.75</v>
      </c>
      <c r="V34" s="1272" t="s">
        <v>2950</v>
      </c>
      <c r="W34" s="1273">
        <v>-19.214749999999995</v>
      </c>
    </row>
    <row r="35" spans="5:23" ht="13.8">
      <c r="E35"/>
      <c r="F35"/>
      <c r="H35" s="713"/>
      <c r="I35" s="713"/>
      <c r="N35" s="1275" t="s">
        <v>315</v>
      </c>
      <c r="O35" s="1273">
        <v>47.75</v>
      </c>
      <c r="V35" s="1272" t="s">
        <v>4157</v>
      </c>
      <c r="W35" s="1273">
        <v>-32.620000000000005</v>
      </c>
    </row>
    <row r="36" spans="5:23" ht="13.8">
      <c r="E36"/>
      <c r="F36"/>
      <c r="N36" s="1275" t="s">
        <v>1795</v>
      </c>
      <c r="O36" s="1273">
        <v>-2</v>
      </c>
      <c r="V36" s="1272" t="s">
        <v>2951</v>
      </c>
      <c r="W36" s="1273">
        <v>-44.69</v>
      </c>
    </row>
    <row r="37" spans="5:23" ht="13.8">
      <c r="E37"/>
      <c r="F37"/>
      <c r="N37" s="1275" t="s">
        <v>4157</v>
      </c>
      <c r="O37" s="1273">
        <v>-32.620000000000005</v>
      </c>
      <c r="V37" s="1272" t="s">
        <v>3828</v>
      </c>
      <c r="W37" s="1273">
        <v>-51.85</v>
      </c>
    </row>
    <row r="38" spans="5:23" ht="13.8">
      <c r="E38"/>
      <c r="F38"/>
      <c r="N38" s="1275" t="s">
        <v>4152</v>
      </c>
      <c r="O38" s="1273">
        <v>37.729999999999997</v>
      </c>
      <c r="V38" s="1272" t="s">
        <v>1777</v>
      </c>
      <c r="W38" s="1273">
        <v>-62.89</v>
      </c>
    </row>
    <row r="39" spans="5:23" ht="13.8">
      <c r="E39"/>
      <c r="F39"/>
      <c r="N39" s="1275" t="s">
        <v>1759</v>
      </c>
      <c r="O39" s="1273">
        <v>88.024000000000015</v>
      </c>
      <c r="V39" s="1272" t="s">
        <v>3211</v>
      </c>
      <c r="W39" s="1273">
        <v>-67.789999999999992</v>
      </c>
    </row>
    <row r="40" spans="5:23" ht="13.8">
      <c r="E40"/>
      <c r="F40"/>
      <c r="N40" s="1275" t="s">
        <v>3800</v>
      </c>
      <c r="O40" s="1273">
        <v>21.23</v>
      </c>
      <c r="V40" s="1272" t="s">
        <v>75</v>
      </c>
      <c r="W40" s="1273">
        <v>-76.100000000000009</v>
      </c>
    </row>
    <row r="41" spans="5:23" ht="13.8">
      <c r="E41"/>
      <c r="F41"/>
      <c r="N41" s="1275" t="s">
        <v>3567</v>
      </c>
      <c r="O41" s="1273">
        <v>49.19</v>
      </c>
      <c r="V41" s="1272" t="s">
        <v>392</v>
      </c>
      <c r="W41" s="1273">
        <v>-94.379999999999967</v>
      </c>
    </row>
    <row r="42" spans="5:23" ht="13.8">
      <c r="E42"/>
      <c r="F42"/>
      <c r="N42" s="1275" t="s">
        <v>1777</v>
      </c>
      <c r="O42" s="1273">
        <v>-62.89</v>
      </c>
      <c r="V42" s="1272" t="s">
        <v>3210</v>
      </c>
      <c r="W42" s="1273">
        <v>-100</v>
      </c>
    </row>
    <row r="43" spans="5:23" ht="13.8">
      <c r="E43"/>
      <c r="F43"/>
      <c r="N43" s="1275" t="s">
        <v>3333</v>
      </c>
      <c r="O43" s="1273">
        <v>2.0699999999999998</v>
      </c>
      <c r="V43" s="1272" t="s">
        <v>1715</v>
      </c>
      <c r="W43" s="1273">
        <v>-128.77000000000001</v>
      </c>
    </row>
    <row r="44" spans="5:23" ht="13.8">
      <c r="E44"/>
      <c r="F44"/>
      <c r="N44" s="1275" t="s">
        <v>3566</v>
      </c>
      <c r="O44" s="1273">
        <v>16.360000000000042</v>
      </c>
      <c r="V44" s="1272" t="s">
        <v>411</v>
      </c>
      <c r="W44" s="1273">
        <v>-215.75</v>
      </c>
    </row>
    <row r="45" spans="5:23" ht="13.8">
      <c r="E45"/>
      <c r="F45"/>
      <c r="N45" s="1275" t="s">
        <v>392</v>
      </c>
      <c r="O45" s="1273">
        <v>-94.379999999999967</v>
      </c>
      <c r="V45" s="1272" t="s">
        <v>3393</v>
      </c>
      <c r="W45" s="1273">
        <v>-435.7</v>
      </c>
    </row>
    <row r="46" spans="5:23" ht="13.8">
      <c r="E46"/>
      <c r="F46"/>
      <c r="N46" s="1275" t="s">
        <v>2331</v>
      </c>
      <c r="O46" s="1273">
        <v>2.0099999999999998</v>
      </c>
      <c r="V46" s="1272" t="s">
        <v>3789</v>
      </c>
      <c r="W46" s="1273">
        <v>-445.83000000000004</v>
      </c>
    </row>
    <row r="47" spans="5:23" ht="13.8">
      <c r="E47"/>
      <c r="F47"/>
      <c r="N47" s="1275" t="s">
        <v>4366</v>
      </c>
      <c r="O47" s="1273">
        <v>288.30999999999995</v>
      </c>
      <c r="V47" s="1272" t="s">
        <v>1555</v>
      </c>
      <c r="W47" s="1273">
        <v>-621.2299999999999</v>
      </c>
    </row>
    <row r="48" spans="5:23" ht="13.8">
      <c r="E48"/>
      <c r="F48"/>
      <c r="N48" s="1275" t="s">
        <v>4365</v>
      </c>
      <c r="O48" s="1273">
        <v>-16.180000000000035</v>
      </c>
      <c r="V48" s="1272" t="s">
        <v>267</v>
      </c>
      <c r="W48" s="1273">
        <v>540.82715000000121</v>
      </c>
    </row>
    <row r="49" spans="5:23" ht="13.8">
      <c r="E49"/>
      <c r="F49"/>
      <c r="N49" s="1272" t="s">
        <v>267</v>
      </c>
      <c r="O49" s="1273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02"/>
  <sheetViews>
    <sheetView showGridLines="0" zoomScale="60" zoomScaleNormal="60" workbookViewId="0">
      <pane ySplit="2" topLeftCell="A3659" activePane="bottomLeft" state="frozen"/>
      <selection pane="bottomLeft" activeCell="K3703" sqref="K3703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3955</v>
      </c>
      <c r="C2" s="1115" t="s">
        <v>3956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3976</v>
      </c>
      <c r="T2" s="1248" t="s">
        <v>2766</v>
      </c>
      <c r="U2" s="1123"/>
    </row>
    <row r="3" spans="2:22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249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249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249">
        <f>base[[#This Row],[Data de liquidação]]</f>
        <v>45990.785810185182</v>
      </c>
    </row>
    <row r="6" spans="2:22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249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249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249">
        <f>base[[#This Row],[Data de liquidação]]</f>
        <v>45990.794189814813</v>
      </c>
    </row>
    <row r="9" spans="2:22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249">
        <f>base[[#This Row],[Data de liquidação]]</f>
        <v>45990.812858796293</v>
      </c>
    </row>
    <row r="10" spans="2:22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249">
        <f>base[[#This Row],[Data de liquidação]]</f>
        <v>45990.85601851852</v>
      </c>
    </row>
    <row r="11" spans="2:22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249">
        <f>base[[#This Row],[Data de liquidação]]</f>
        <v>45991.392083333332</v>
      </c>
    </row>
    <row r="12" spans="2:22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249">
        <f>base[[#This Row],[Data de liquidação]]</f>
        <v>45991.424212962964</v>
      </c>
    </row>
    <row r="13" spans="2:22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249">
        <f>base[[#This Row],[Data de liquidação]]</f>
        <v>45991.45820601852</v>
      </c>
    </row>
    <row r="14" spans="2:22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249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249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249">
        <f>base[[#This Row],[Data de liquidação]]</f>
        <v>45991.494872685187</v>
      </c>
    </row>
    <row r="17" spans="2:22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249">
        <f>base[[#This Row],[Data de liquidação]]</f>
        <v>45991.519236111111</v>
      </c>
    </row>
    <row r="18" spans="2:22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249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249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249">
        <f>base[[#This Row],[Data de liquidação]]</f>
        <v>45991.538275462961</v>
      </c>
    </row>
    <row r="21" spans="2:22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249">
        <f>base[[#This Row],[Data de liquidação]]</f>
        <v>45991.544120370374</v>
      </c>
    </row>
    <row r="22" spans="2:22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249">
        <f>base[[#This Row],[Data de liquidação]]</f>
        <v>45991.559074074074</v>
      </c>
    </row>
    <row r="23" spans="2:22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249">
        <f>base[[#This Row],[Data de liquidação]]</f>
        <v>45991.559398148151</v>
      </c>
    </row>
    <row r="24" spans="2:22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249">
        <f>base[[#This Row],[Data de liquidação]]</f>
        <v>45991.578877314816</v>
      </c>
    </row>
    <row r="25" spans="2:22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249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249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249">
        <f>base[[#This Row],[Data de liquidação]]</f>
        <v>45991.602337962962</v>
      </c>
    </row>
    <row r="28" spans="2:22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249">
        <f>base[[#This Row],[Data de liquidação]]</f>
        <v>45991.612268518518</v>
      </c>
    </row>
    <row r="29" spans="2:22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249">
        <f>base[[#This Row],[Data de liquidação]]</f>
        <v>45991.646157407406</v>
      </c>
    </row>
    <row r="30" spans="2:22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249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249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249">
        <f>base[[#This Row],[Data de liquidação]]</f>
        <v>45991.686249999999</v>
      </c>
    </row>
    <row r="33" spans="2:22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249">
        <f>base[[#This Row],[Data de liquidação]]</f>
        <v>45991.724652777775</v>
      </c>
    </row>
    <row r="34" spans="2:22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249">
        <f>base[[#This Row],[Data de liquidação]]</f>
        <v>45991.724803240744</v>
      </c>
    </row>
    <row r="35" spans="2:22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249">
        <f>base[[#This Row],[Data de liquidação]]</f>
        <v>45991.753796296296</v>
      </c>
    </row>
    <row r="36" spans="2:22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249">
        <f>base[[#This Row],[Data de liquidação]]</f>
        <v>45991.780300925922</v>
      </c>
    </row>
    <row r="37" spans="2:22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249">
        <f>base[[#This Row],[Data de liquidação]]</f>
        <v>45991.811747685184</v>
      </c>
    </row>
    <row r="38" spans="2:22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249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249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249">
        <f>base[[#This Row],[Data de liquidação]]</f>
        <v>45991.879386574074</v>
      </c>
    </row>
    <row r="41" spans="2:22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249">
        <f>base[[#This Row],[Data de liquidação]]</f>
        <v>45992.395208333335</v>
      </c>
    </row>
    <row r="42" spans="2:22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249">
        <f>base[[#This Row],[Data de liquidação]]</f>
        <v>45992.62332175926</v>
      </c>
    </row>
    <row r="43" spans="2:22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249">
        <f>base[[#This Row],[Data de liquidação]]</f>
        <v>45992.664444444446</v>
      </c>
    </row>
    <row r="44" spans="2:22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249">
        <f>base[[#This Row],[Data de liquidação]]</f>
        <v>45992.781597222223</v>
      </c>
    </row>
    <row r="45" spans="2:22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249">
        <f>base[[#This Row],[Data de liquidação]]</f>
        <v>45992.978645833333</v>
      </c>
    </row>
    <row r="46" spans="2:22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249">
        <f>base[[#This Row],[Data de liquidação]]</f>
        <v>45993.006192129629</v>
      </c>
    </row>
    <row r="47" spans="2:22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249">
        <f>base[[#This Row],[Data de liquidação]]</f>
        <v>45993.51829861111</v>
      </c>
    </row>
    <row r="48" spans="2:22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249">
        <f>base[[#This Row],[Data de liquidação]]</f>
        <v>45993.662719907406</v>
      </c>
    </row>
    <row r="49" spans="2:24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249">
        <f>base[[#This Row],[Data de liquidação]]</f>
        <v>45994.456087962964</v>
      </c>
    </row>
    <row r="50" spans="2:24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249">
        <f>base[[#This Row],[Data de liquidação]]</f>
        <v>45994.537777777776</v>
      </c>
    </row>
    <row r="51" spans="2:24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249">
        <f>base[[#This Row],[Data de liquidação]]</f>
        <v>45994.576331018521</v>
      </c>
    </row>
    <row r="52" spans="2:24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249">
        <f>base[[#This Row],[Data de liquidação]]</f>
        <v>45994.622696759259</v>
      </c>
    </row>
    <row r="53" spans="2:24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249">
        <f>base[[#This Row],[Data de liquidação]]</f>
        <v>45994.662106481483</v>
      </c>
    </row>
    <row r="54" spans="2:24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249">
        <f>base[[#This Row],[Data de liquidação]]</f>
        <v>45994.662453703706</v>
      </c>
    </row>
    <row r="55" spans="2:24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249">
        <f>base[[#This Row],[Data de liquidação]]</f>
        <v>45994.708726851852</v>
      </c>
    </row>
    <row r="56" spans="2:24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249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249">
        <f>base[[#This Row],[Data de liquidação]]</f>
        <v>45994.766064814816</v>
      </c>
    </row>
    <row r="58" spans="2:24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249">
        <f>base[[#This Row],[Data de liquidação]]</f>
        <v>45994.766238425924</v>
      </c>
    </row>
    <row r="59" spans="2:24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249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249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249">
        <f>base[[#This Row],[Data de liquidação]]</f>
        <v>45994.771504629629</v>
      </c>
    </row>
    <row r="62" spans="2:24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249">
        <f>base[[#This Row],[Data de liquidação]]</f>
        <v>45994.776076388887</v>
      </c>
    </row>
    <row r="63" spans="2:24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249">
        <f>base[[#This Row],[Data de liquidação]]</f>
        <v>45994.799502314818</v>
      </c>
    </row>
    <row r="64" spans="2:24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249">
        <f>base[[#This Row],[Data de liquidação]]</f>
        <v>45994.87835648148</v>
      </c>
    </row>
    <row r="65" spans="2:22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249">
        <f>base[[#This Row],[Data de liquidação]]</f>
        <v>45995.481238425928</v>
      </c>
    </row>
    <row r="66" spans="2:22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249">
        <f>base[[#This Row],[Data de liquidação]]</f>
        <v>45995.522337962961</v>
      </c>
    </row>
    <row r="67" spans="2:22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249">
        <f>base[[#This Row],[Data de liquidação]]</f>
        <v>45995.662743055553</v>
      </c>
    </row>
    <row r="68" spans="2:22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249">
        <f>base[[#This Row],[Data de liquidação]]</f>
        <v>45995.729988425926</v>
      </c>
    </row>
    <row r="69" spans="2:22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249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249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249">
        <f>base[[#This Row],[Data de liquidação]]</f>
        <v>45996.458078703705</v>
      </c>
    </row>
    <row r="72" spans="2:22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249">
        <f>base[[#This Row],[Data de liquidação]]</f>
        <v>45996.724479166667</v>
      </c>
    </row>
    <row r="73" spans="2:22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249">
        <f>base[[#This Row],[Data de liquidação]]</f>
        <v>45996.74486111111</v>
      </c>
    </row>
    <row r="74" spans="2:22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249">
        <f>base[[#This Row],[Data de liquidação]]</f>
        <v>45996.744953703703</v>
      </c>
    </row>
    <row r="75" spans="2:22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249">
        <f>base[[#This Row],[Data de liquidação]]</f>
        <v>45996.745659722219</v>
      </c>
    </row>
    <row r="76" spans="2:22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249">
        <f>base[[#This Row],[Data de liquidação]]</f>
        <v>45996.746469907404</v>
      </c>
    </row>
    <row r="77" spans="2:22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249">
        <f>base[[#This Row],[Data de liquidação]]</f>
        <v>45996.747465277775</v>
      </c>
    </row>
    <row r="78" spans="2:22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249">
        <f>base[[#This Row],[Data de liquidação]]</f>
        <v>45996.747974537036</v>
      </c>
    </row>
    <row r="79" spans="2:22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249">
        <f>base[[#This Row],[Data de liquidação]]</f>
        <v>45996.754976851851</v>
      </c>
    </row>
    <row r="80" spans="2:22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249">
        <f>base[[#This Row],[Data de liquidação]]</f>
        <v>45996.775231481479</v>
      </c>
    </row>
    <row r="81" spans="2:22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249">
        <f>base[[#This Row],[Data de liquidação]]</f>
        <v>45996.778819444444</v>
      </c>
    </row>
    <row r="82" spans="2:22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249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249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249">
        <f>base[[#This Row],[Data de liquidação]]</f>
        <v>45996.788171296299</v>
      </c>
    </row>
    <row r="85" spans="2:22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249">
        <f>base[[#This Row],[Data de liquidação]]</f>
        <v>45997.498923611114</v>
      </c>
    </row>
    <row r="86" spans="2:22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249">
        <f>base[[#This Row],[Data de liquidação]]</f>
        <v>45997.550949074073</v>
      </c>
    </row>
    <row r="87" spans="2:22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249">
        <f>base[[#This Row],[Data de liquidação]]</f>
        <v>45997.562199074076</v>
      </c>
    </row>
    <row r="88" spans="2:22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249">
        <f>base[[#This Row],[Data de liquidação]]</f>
        <v>45997.576793981483</v>
      </c>
    </row>
    <row r="89" spans="2:22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249">
        <f>base[[#This Row],[Data de liquidação]]</f>
        <v>45997.577893518515</v>
      </c>
    </row>
    <row r="90" spans="2:22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249">
        <f>base[[#This Row],[Data de liquidação]]</f>
        <v>45997.578275462962</v>
      </c>
    </row>
    <row r="91" spans="2:22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249">
        <f>base[[#This Row],[Data de liquidação]]</f>
        <v>45997.580590277779</v>
      </c>
    </row>
    <row r="92" spans="2:22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249">
        <f>base[[#This Row],[Data de liquidação]]</f>
        <v>45997.662974537037</v>
      </c>
    </row>
    <row r="93" spans="2:22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249">
        <f>base[[#This Row],[Data de liquidação]]</f>
        <v>45997.685601851852</v>
      </c>
    </row>
    <row r="94" spans="2:22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249">
        <f>base[[#This Row],[Data de liquidação]]</f>
        <v>45997.688842592594</v>
      </c>
    </row>
    <row r="95" spans="2:22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249">
        <f>base[[#This Row],[Data de liquidação]]</f>
        <v>45997.746666666666</v>
      </c>
    </row>
    <row r="96" spans="2:22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249">
        <f>base[[#This Row],[Data de liquidação]]</f>
        <v>45998.498807870368</v>
      </c>
    </row>
    <row r="97" spans="2:25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249">
        <f>base[[#This Row],[Data de liquidação]]</f>
        <v>45998.515613425923</v>
      </c>
    </row>
    <row r="98" spans="2:25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249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249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249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249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249">
        <f>base[[#This Row],[Data de liquidação]]</f>
        <v>45998.579930555556</v>
      </c>
    </row>
    <row r="103" spans="2:25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249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249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249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249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249">
        <f>base[[#This Row],[Data de liquidação]]</f>
        <v>45998.642951388887</v>
      </c>
    </row>
    <row r="108" spans="2:25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249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249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249">
        <f>base[[#This Row],[Data de liquidação]]</f>
        <v>45998.748645833337</v>
      </c>
    </row>
    <row r="111" spans="2:25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249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249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249">
        <f>base[[#This Row],[Data de liquidação]]</f>
        <v>45998.750590277778</v>
      </c>
    </row>
    <row r="114" spans="2:22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249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249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249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249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249">
        <f>base[[#This Row],[Data de liquidação]]</f>
        <v>45998.792002314818</v>
      </c>
    </row>
    <row r="119" spans="2:22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249">
        <f>base[[#This Row],[Data de liquidação]]</f>
        <v>45999.439780092594</v>
      </c>
    </row>
    <row r="120" spans="2:22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249">
        <f>base[[#This Row],[Data de liquidação]]</f>
        <v>45999.519456018519</v>
      </c>
    </row>
    <row r="121" spans="2:22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249">
        <f>base[[#This Row],[Data de liquidação]]</f>
        <v>45999.535173611112</v>
      </c>
    </row>
    <row r="122" spans="2:22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249">
        <f>base[[#This Row],[Data de liquidação]]</f>
        <v>45999.538055555553</v>
      </c>
    </row>
    <row r="123" spans="2:22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249">
        <f>base[[#This Row],[Data de liquidação]]</f>
        <v>45999.603483796294</v>
      </c>
    </row>
    <row r="124" spans="2:22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249">
        <f>base[[#This Row],[Data de liquidação]]</f>
        <v>45999.665567129632</v>
      </c>
    </row>
    <row r="125" spans="2:22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249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249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249">
        <f>base[[#This Row],[Data de liquidação]]</f>
        <v>45999.684282407405</v>
      </c>
    </row>
    <row r="128" spans="2:22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249">
        <f>base[[#This Row],[Data de liquidação]]</f>
        <v>45999.712789351855</v>
      </c>
    </row>
    <row r="129" spans="2:22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249">
        <f>base[[#This Row],[Data de liquidação]]</f>
        <v>45999.747627314813</v>
      </c>
    </row>
    <row r="130" spans="2:22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249">
        <f>base[[#This Row],[Data de liquidação]]</f>
        <v>45999.773645833331</v>
      </c>
    </row>
    <row r="131" spans="2:22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249">
        <f>base[[#This Row],[Data de liquidação]]</f>
        <v>45999.786296296297</v>
      </c>
    </row>
    <row r="132" spans="2:22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249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249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249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249">
        <f>base[[#This Row],[Data de liquidação]]</f>
        <v>46000.597777777781</v>
      </c>
    </row>
    <row r="136" spans="2:22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249">
        <f>base[[#This Row],[Data de liquidação]]</f>
        <v>46000.693298611113</v>
      </c>
    </row>
    <row r="137" spans="2:22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249">
        <f>base[[#This Row],[Data de liquidação]]</f>
        <v>46000.693402777775</v>
      </c>
    </row>
    <row r="138" spans="2:22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249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249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249">
        <f>base[[#This Row],[Data de liquidação]]</f>
        <v>46000.778356481482</v>
      </c>
    </row>
    <row r="141" spans="2:22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249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249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249">
        <f>base[[#This Row],[Data de liquidação]]</f>
        <v>46000.786203703705</v>
      </c>
    </row>
    <row r="144" spans="2:22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249">
        <f>base[[#This Row],[Data de liquidação]]</f>
        <v>46001.646990740737</v>
      </c>
    </row>
    <row r="145" spans="2:22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249">
        <f>base[[#This Row],[Data de liquidação]]</f>
        <v>46001.69259259259</v>
      </c>
    </row>
    <row r="146" spans="2:22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249">
        <f>base[[#This Row],[Data de liquidação]]</f>
        <v>46001.777060185188</v>
      </c>
    </row>
    <row r="147" spans="2:22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249">
        <f>base[[#This Row],[Data de liquidação]]</f>
        <v>46001.784791666665</v>
      </c>
    </row>
    <row r="148" spans="2:22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249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249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249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249">
        <f>base[[#This Row],[Data de liquidação]]</f>
        <v>46001.787719907406</v>
      </c>
    </row>
    <row r="152" spans="2:22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249">
        <f>base[[#This Row],[Data de liquidação]]</f>
        <v>46002.691354166665</v>
      </c>
    </row>
    <row r="153" spans="2:22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249">
        <f>base[[#This Row],[Data de liquidação]]</f>
        <v>46002.694398148145</v>
      </c>
    </row>
    <row r="154" spans="2:22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249">
        <f>base[[#This Row],[Data de liquidação]]</f>
        <v>46002.6955787037</v>
      </c>
    </row>
    <row r="155" spans="2:22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249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249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249">
        <f>base[[#This Row],[Data de liquidação]]</f>
        <v>46003.745208333334</v>
      </c>
    </row>
    <row r="158" spans="2:22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249">
        <f>base[[#This Row],[Data de liquidação]]</f>
        <v>46003.745243055557</v>
      </c>
    </row>
    <row r="159" spans="2:22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249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249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249">
        <f>base[[#This Row],[Data de liquidação]]</f>
        <v>46003.756666666668</v>
      </c>
    </row>
    <row r="162" spans="2:22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249">
        <f>base[[#This Row],[Data de liquidação]]</f>
        <v>46003.765659722223</v>
      </c>
    </row>
    <row r="163" spans="2:22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249">
        <f>base[[#This Row],[Data de liquidação]]</f>
        <v>46004.497488425928</v>
      </c>
    </row>
    <row r="164" spans="2:22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249">
        <f>base[[#This Row],[Data de liquidação]]</f>
        <v>46004.558715277781</v>
      </c>
    </row>
    <row r="165" spans="2:22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249">
        <f>base[[#This Row],[Data de liquidação]]</f>
        <v>46004.559942129628</v>
      </c>
    </row>
    <row r="166" spans="2:22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249">
        <f>base[[#This Row],[Data de liquidação]]</f>
        <v>46004.578680555554</v>
      </c>
    </row>
    <row r="167" spans="2:22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249">
        <f>base[[#This Row],[Data de liquidação]]</f>
        <v>46004.581307870372</v>
      </c>
    </row>
    <row r="168" spans="2:22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249">
        <f>base[[#This Row],[Data de liquidação]]</f>
        <v>46004.58253472222</v>
      </c>
    </row>
    <row r="169" spans="2:22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249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249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249">
        <f>base[[#This Row],[Data de liquidação]]</f>
        <v>46004.684687499997</v>
      </c>
    </row>
    <row r="172" spans="2:22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249">
        <f>base[[#This Row],[Data de liquidação]]</f>
        <v>46004.725370370368</v>
      </c>
    </row>
    <row r="173" spans="2:22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249">
        <f>base[[#This Row],[Data de liquidação]]</f>
        <v>46004.746412037035</v>
      </c>
    </row>
    <row r="174" spans="2:22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249">
        <f>base[[#This Row],[Data de liquidação]]</f>
        <v>46004.853854166664</v>
      </c>
    </row>
    <row r="175" spans="2:22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249">
        <f>base[[#This Row],[Data de liquidação]]</f>
        <v>46005.435127314813</v>
      </c>
    </row>
    <row r="176" spans="2:22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249">
        <f>base[[#This Row],[Data de liquidação]]</f>
        <v>46005.437673611108</v>
      </c>
    </row>
    <row r="177" spans="2:22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249">
        <f>base[[#This Row],[Data de liquidação]]</f>
        <v>46005.437789351854</v>
      </c>
    </row>
    <row r="178" spans="2:22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249">
        <f>base[[#This Row],[Data de liquidação]]</f>
        <v>46005.475335648145</v>
      </c>
    </row>
    <row r="179" spans="2:22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249">
        <f>base[[#This Row],[Data de liquidação]]</f>
        <v>46005.476319444446</v>
      </c>
    </row>
    <row r="180" spans="2:22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249">
        <f>base[[#This Row],[Data de liquidação]]</f>
        <v>46005.477071759262</v>
      </c>
    </row>
    <row r="181" spans="2:22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249">
        <f>base[[#This Row],[Data de liquidação]]</f>
        <v>46005.494502314818</v>
      </c>
    </row>
    <row r="182" spans="2:22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249">
        <f>base[[#This Row],[Data de liquidação]]</f>
        <v>46005.517592592594</v>
      </c>
    </row>
    <row r="183" spans="2:22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249">
        <f>base[[#This Row],[Data de liquidação]]</f>
        <v>46005.518530092595</v>
      </c>
    </row>
    <row r="184" spans="2:22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249">
        <f>base[[#This Row],[Data de liquidação]]</f>
        <v>46005.528437499997</v>
      </c>
    </row>
    <row r="185" spans="2:22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249">
        <f>base[[#This Row],[Data de liquidação]]</f>
        <v>46005.538483796299</v>
      </c>
    </row>
    <row r="186" spans="2:22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249">
        <f>base[[#This Row],[Data de liquidação]]</f>
        <v>46005.5390625</v>
      </c>
    </row>
    <row r="187" spans="2:22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249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249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249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249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249">
        <f>base[[#This Row],[Data de liquidação]]</f>
        <v>46005.578599537039</v>
      </c>
    </row>
    <row r="192" spans="2:22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249">
        <f>base[[#This Row],[Data de liquidação]]</f>
        <v>46005.58452546296</v>
      </c>
    </row>
    <row r="193" spans="2:20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249">
        <f>base[[#This Row],[Data de liquidação]]</f>
        <v>46005.597546296296</v>
      </c>
    </row>
    <row r="194" spans="2:20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249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249">
        <f>base[[#This Row],[Data de liquidação]]</f>
        <v>46005.644606481481</v>
      </c>
    </row>
    <row r="196" spans="2:20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249">
        <f>base[[#This Row],[Data de liquidação]]</f>
        <v>46005.687916666669</v>
      </c>
    </row>
    <row r="197" spans="2:20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249">
        <f>base[[#This Row],[Data de liquidação]]</f>
        <v>46005.706909722219</v>
      </c>
    </row>
    <row r="198" spans="2:20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249">
        <f>base[[#This Row],[Data de liquidação]]</f>
        <v>46005.719085648147</v>
      </c>
    </row>
    <row r="199" spans="2:20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249">
        <f>base[[#This Row],[Data de liquidação]]</f>
        <v>46005.727303240739</v>
      </c>
    </row>
    <row r="200" spans="2:20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249">
        <f>base[[#This Row],[Data de liquidação]]</f>
        <v>46005.767210648148</v>
      </c>
    </row>
    <row r="201" spans="2:20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249">
        <f>base[[#This Row],[Data de liquidação]]</f>
        <v>46005.859861111108</v>
      </c>
    </row>
    <row r="202" spans="2:20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249">
        <f>base[[#This Row],[Data de liquidação]]</f>
        <v>46006.792581018519</v>
      </c>
    </row>
    <row r="203" spans="2:20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249">
        <f>base[[#This Row],[Data de liquidação]]</f>
        <v>46008.453738425924</v>
      </c>
    </row>
    <row r="204" spans="2:20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249">
        <f>base[[#This Row],[Data de liquidação]]</f>
        <v>46008.744467592594</v>
      </c>
    </row>
    <row r="205" spans="2:20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249">
        <f>base[[#This Row],[Data de liquidação]]</f>
        <v>46008.765462962961</v>
      </c>
    </row>
    <row r="206" spans="2:20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249">
        <f>base[[#This Row],[Data de liquidação]]</f>
        <v>46008.786030092589</v>
      </c>
    </row>
    <row r="207" spans="2:20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249">
        <f>base[[#This Row],[Data de liquidação]]</f>
        <v>46008.788518518515</v>
      </c>
    </row>
    <row r="208" spans="2:20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249">
        <f>base[[#This Row],[Data de liquidação]]</f>
        <v>46008.797731481478</v>
      </c>
    </row>
    <row r="209" spans="2:20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249">
        <f>base[[#This Row],[Data de liquidação]]</f>
        <v>46009.684502314813</v>
      </c>
    </row>
    <row r="210" spans="2:20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249">
        <f>base[[#This Row],[Data de liquidação]]</f>
        <v>46009.695844907408</v>
      </c>
    </row>
    <row r="211" spans="2:20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249">
        <f>base[[#This Row],[Data de liquidação]]</f>
        <v>46009.745254629626</v>
      </c>
    </row>
    <row r="212" spans="2:20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249">
        <f>base[[#This Row],[Data de liquidação]]</f>
        <v>46009.751446759263</v>
      </c>
    </row>
    <row r="213" spans="2:20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249">
        <f>base[[#This Row],[Data de liquidação]]</f>
        <v>46009.752280092594</v>
      </c>
    </row>
    <row r="214" spans="2:20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249">
        <f>base[[#This Row],[Data de liquidação]]</f>
        <v>46009.785243055558</v>
      </c>
    </row>
    <row r="215" spans="2:20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249">
        <f>base[[#This Row],[Data de liquidação]]</f>
        <v>46009.789756944447</v>
      </c>
    </row>
    <row r="216" spans="2:20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249">
        <f>base[[#This Row],[Data de liquidação]]</f>
        <v>46009.795208333337</v>
      </c>
    </row>
    <row r="217" spans="2:20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249">
        <f>base[[#This Row],[Data de liquidação]]</f>
        <v>46010.3281712963</v>
      </c>
    </row>
    <row r="218" spans="2:20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249">
        <f>base[[#This Row],[Data de liquidação]]</f>
        <v>46010.468692129631</v>
      </c>
    </row>
    <row r="219" spans="2:20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249">
        <f>base[[#This Row],[Data de liquidação]]</f>
        <v>46010.654895833337</v>
      </c>
    </row>
    <row r="220" spans="2:20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249">
        <f>base[[#This Row],[Data de liquidação]]</f>
        <v>46010.68608796296</v>
      </c>
    </row>
    <row r="221" spans="2:20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249">
        <f>base[[#This Row],[Data de liquidação]]</f>
        <v>46010.767951388887</v>
      </c>
    </row>
    <row r="222" spans="2:20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249">
        <f>base[[#This Row],[Data de liquidação]]</f>
        <v>46010.767951388887</v>
      </c>
    </row>
    <row r="223" spans="2:20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249">
        <f>base[[#This Row],[Data de liquidação]]</f>
        <v>46010.776377314818</v>
      </c>
    </row>
    <row r="224" spans="2:20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249">
        <f>base[[#This Row],[Data de liquidação]]</f>
        <v>46010.776516203703</v>
      </c>
    </row>
    <row r="225" spans="2:20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249">
        <f>base[[#This Row],[Data de liquidação]]</f>
        <v>46010.798773148148</v>
      </c>
    </row>
    <row r="226" spans="2:20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249">
        <f>base[[#This Row],[Data de liquidação]]</f>
        <v>46011.40289351852</v>
      </c>
    </row>
    <row r="227" spans="2:20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249">
        <f>base[[#This Row],[Data de liquidação]]</f>
        <v>46011.444803240738</v>
      </c>
    </row>
    <row r="228" spans="2:20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249">
        <f>base[[#This Row],[Data de liquidação]]</f>
        <v>46011.477141203701</v>
      </c>
    </row>
    <row r="229" spans="2:20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249">
        <f>base[[#This Row],[Data de liquidação]]</f>
        <v>46011.477384259262</v>
      </c>
    </row>
    <row r="230" spans="2:20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249">
        <f>base[[#This Row],[Data de liquidação]]</f>
        <v>46011.478020833332</v>
      </c>
    </row>
    <row r="231" spans="2:20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249">
        <f>base[[#This Row],[Data de liquidação]]</f>
        <v>46011.480555555558</v>
      </c>
    </row>
    <row r="232" spans="2:20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249">
        <f>base[[#This Row],[Data de liquidação]]</f>
        <v>46011.488749999997</v>
      </c>
    </row>
    <row r="233" spans="2:20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249">
        <f>base[[#This Row],[Data de liquidação]]</f>
        <v>46011.496446759258</v>
      </c>
    </row>
    <row r="234" spans="2:20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249">
        <f>base[[#This Row],[Data de liquidação]]</f>
        <v>46011.498553240737</v>
      </c>
    </row>
    <row r="235" spans="2:20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249">
        <f>base[[#This Row],[Data de liquidação]]</f>
        <v>46011.502118055556</v>
      </c>
    </row>
    <row r="236" spans="2:20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249">
        <f>base[[#This Row],[Data de liquidação]]</f>
        <v>46011.536273148151</v>
      </c>
    </row>
    <row r="237" spans="2:20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249">
        <f>base[[#This Row],[Data de liquidação]]</f>
        <v>46011.539664351854</v>
      </c>
    </row>
    <row r="238" spans="2:20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249">
        <f>base[[#This Row],[Data de liquidação]]</f>
        <v>46011.559189814812</v>
      </c>
    </row>
    <row r="239" spans="2:20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249">
        <f>base[[#This Row],[Data de liquidação]]</f>
        <v>46011.562488425923</v>
      </c>
    </row>
    <row r="240" spans="2:20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249">
        <f>base[[#This Row],[Data de liquidação]]</f>
        <v>46011.564027777778</v>
      </c>
    </row>
    <row r="241" spans="2:22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249">
        <f>base[[#This Row],[Data de liquidação]]</f>
        <v>46011.571701388886</v>
      </c>
    </row>
    <row r="242" spans="2:22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249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249">
        <f>base[[#This Row],[Data de liquidação]]</f>
        <v>46011.578425925924</v>
      </c>
    </row>
    <row r="244" spans="2:22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249">
        <f>base[[#This Row],[Data de liquidação]]</f>
        <v>46011.580879629626</v>
      </c>
    </row>
    <row r="245" spans="2:22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249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249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249">
        <f>base[[#This Row],[Data de liquidação]]</f>
        <v>46011.605416666665</v>
      </c>
    </row>
    <row r="248" spans="2:22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249">
        <f>base[[#This Row],[Data de liquidação]]</f>
        <v>46011.663900462961</v>
      </c>
    </row>
    <row r="249" spans="2:22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249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249">
        <f>base[[#This Row],[Data de liquidação]]</f>
        <v>46011.665300925924</v>
      </c>
    </row>
    <row r="251" spans="2:22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249">
        <f>base[[#This Row],[Data de liquidação]]</f>
        <v>46011.673425925925</v>
      </c>
    </row>
    <row r="252" spans="2:22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249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249">
        <f>base[[#This Row],[Data de liquidação]]</f>
        <v>46011.687303240738</v>
      </c>
    </row>
    <row r="254" spans="2:22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249">
        <f>base[[#This Row],[Data de liquidação]]</f>
        <v>46011.694687499999</v>
      </c>
    </row>
    <row r="255" spans="2:22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249">
        <f>base[[#This Row],[Data de liquidação]]</f>
        <v>46011.709328703706</v>
      </c>
    </row>
    <row r="256" spans="2:22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249">
        <f>base[[#This Row],[Data de liquidação]]</f>
        <v>46011.778692129628</v>
      </c>
    </row>
    <row r="257" spans="2:22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249">
        <f>base[[#This Row],[Data de liquidação]]</f>
        <v>46011.786400462966</v>
      </c>
    </row>
    <row r="258" spans="2:22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249">
        <f>base[[#This Row],[Data de liquidação]]</f>
        <v>46011.786400462966</v>
      </c>
    </row>
    <row r="259" spans="2:22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249">
        <f>base[[#This Row],[Data de liquidação]]</f>
        <v>46011.787233796298</v>
      </c>
    </row>
    <row r="260" spans="2:22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249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249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249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249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249">
        <f>base[[#This Row],[Data de liquidação]]</f>
        <v>46012.478263888886</v>
      </c>
    </row>
    <row r="265" spans="2:22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249">
        <f>base[[#This Row],[Data de liquidação]]</f>
        <v>46012.479050925926</v>
      </c>
    </row>
    <row r="266" spans="2:22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249">
        <f>base[[#This Row],[Data de liquidação]]</f>
        <v>46012.494317129633</v>
      </c>
    </row>
    <row r="267" spans="2:22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249">
        <f>base[[#This Row],[Data de liquidação]]</f>
        <v>46012.518182870372</v>
      </c>
    </row>
    <row r="268" spans="2:22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249">
        <f>base[[#This Row],[Data de liquidação]]</f>
        <v>46012.589895833335</v>
      </c>
    </row>
    <row r="269" spans="2:22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249">
        <f>base[[#This Row],[Data de liquidação]]</f>
        <v>46012.59003472222</v>
      </c>
    </row>
    <row r="270" spans="2:22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249">
        <f>base[[#This Row],[Data de liquidação]]</f>
        <v>46012.609571759262</v>
      </c>
    </row>
    <row r="271" spans="2:22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249">
        <f>base[[#This Row],[Data de liquidação]]</f>
        <v>46012.623877314814</v>
      </c>
    </row>
    <row r="272" spans="2:22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249">
        <f>base[[#This Row],[Data de liquidação]]</f>
        <v>46012.640925925924</v>
      </c>
    </row>
    <row r="273" spans="2:20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249">
        <f>base[[#This Row],[Data de liquidação]]</f>
        <v>46012.643773148149</v>
      </c>
    </row>
    <row r="274" spans="2:20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249">
        <f>base[[#This Row],[Data de liquidação]]</f>
        <v>46012.686909722222</v>
      </c>
    </row>
    <row r="275" spans="2:20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249">
        <f>base[[#This Row],[Data de liquidação]]</f>
        <v>46012.786631944444</v>
      </c>
    </row>
    <row r="276" spans="2:20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249">
        <f>base[[#This Row],[Data de liquidação]]</f>
        <v>46012.791770833333</v>
      </c>
    </row>
    <row r="277" spans="2:20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249">
        <f>base[[#This Row],[Data de liquidação]]</f>
        <v>46017.532280092593</v>
      </c>
    </row>
    <row r="278" spans="2:20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249">
        <f>base[[#This Row],[Data de liquidação]]</f>
        <v>46017.577094907407</v>
      </c>
    </row>
    <row r="279" spans="2:20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249">
        <f>base[[#This Row],[Data de liquidação]]</f>
        <v>46018.466770833336</v>
      </c>
    </row>
    <row r="280" spans="2:20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249">
        <f>base[[#This Row],[Data de liquidação]]</f>
        <v>46018.474247685182</v>
      </c>
    </row>
    <row r="281" spans="2:20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249">
        <f>base[[#This Row],[Data de liquidação]]</f>
        <v>46018.538472222222</v>
      </c>
    </row>
    <row r="282" spans="2:20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249">
        <f>base[[#This Row],[Data de liquidação]]</f>
        <v>46018.549259259256</v>
      </c>
    </row>
    <row r="283" spans="2:20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249">
        <f>base[[#This Row],[Data de liquidação]]</f>
        <v>46018.66070601852</v>
      </c>
    </row>
    <row r="284" spans="2:20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249">
        <f>base[[#This Row],[Data de liquidação]]</f>
        <v>46018.683171296296</v>
      </c>
    </row>
    <row r="285" spans="2:20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249">
        <f>base[[#This Row],[Data de liquidação]]</f>
        <v>46019.538819444446</v>
      </c>
    </row>
    <row r="286" spans="2:20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249">
        <f>base[[#This Row],[Data de liquidação]]</f>
        <v>46019.642083333332</v>
      </c>
    </row>
    <row r="287" spans="2:20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249">
        <f>base[[#This Row],[Data de liquidação]]</f>
        <v>46019.64439814815</v>
      </c>
    </row>
    <row r="288" spans="2:20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249">
        <f>base[[#This Row],[Data de liquidação]]</f>
        <v>46019.646967592591</v>
      </c>
    </row>
    <row r="289" spans="2:22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249">
        <f>base[[#This Row],[Data de liquidação]]</f>
        <v>46019.80840277778</v>
      </c>
    </row>
    <row r="290" spans="2:22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249">
        <f>base[[#This Row],[Data de liquidação]]</f>
        <v>46019.876689814817</v>
      </c>
    </row>
    <row r="291" spans="2:22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249">
        <f>base[[#This Row],[Data de liquidação]]</f>
        <v>46021.494571759256</v>
      </c>
    </row>
    <row r="292" spans="2:22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249">
        <f>base[[#This Row],[Data de liquidação]]</f>
        <v>46021.800370370373</v>
      </c>
    </row>
    <row r="293" spans="2:22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249">
        <f>base[[#This Row],[Data de liquidação]]</f>
        <v>46021.800370370373</v>
      </c>
    </row>
    <row r="294" spans="2:22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249">
        <f>base[[#This Row],[Data de liquidação]]</f>
        <v>46021.800370370373</v>
      </c>
    </row>
    <row r="295" spans="2:22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249">
        <f>base[[#This Row],[Data de liquidação]]</f>
        <v>46021.800370370373</v>
      </c>
    </row>
    <row r="296" spans="2:22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249">
        <f>base[[#This Row],[Data de liquidação]]</f>
        <v>46021.800370370373</v>
      </c>
    </row>
    <row r="297" spans="2:22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249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249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249">
        <f>base[[#This Row],[Data de liquidação]]</f>
        <v>46023.577951388892</v>
      </c>
    </row>
    <row r="300" spans="2:22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249">
        <f>base[[#This Row],[Data de liquidação]]</f>
        <v>46023.58017361111</v>
      </c>
    </row>
    <row r="301" spans="2:22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249">
        <f>base[[#This Row],[Data de liquidação]]</f>
        <v>46023.580358796295</v>
      </c>
    </row>
    <row r="302" spans="2:22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249">
        <f>base[[#This Row],[Data de liquidação]]</f>
        <v>46023.684016203704</v>
      </c>
    </row>
    <row r="303" spans="2:22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249">
        <f>base[[#This Row],[Data de liquidação]]</f>
        <v>46023.684016203704</v>
      </c>
    </row>
    <row r="304" spans="2:22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249">
        <f>base[[#This Row],[Data de liquidação]]</f>
        <v>46023.786423611113</v>
      </c>
    </row>
    <row r="305" spans="2:22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249">
        <f>base[[#This Row],[Data de liquidação]]</f>
        <v>46023.788773148146</v>
      </c>
    </row>
    <row r="306" spans="2:22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249">
        <f>base[[#This Row],[Data de liquidação]]</f>
        <v>46023.788773148146</v>
      </c>
    </row>
    <row r="307" spans="2:22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249">
        <f>base[[#This Row],[Data de liquidação]]</f>
        <v>46024.739131944443</v>
      </c>
    </row>
    <row r="308" spans="2:22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249">
        <f>base[[#This Row],[Data de liquidação]]</f>
        <v>46024.777650462966</v>
      </c>
    </row>
    <row r="309" spans="2:22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249">
        <f>base[[#This Row],[Data de liquidação]]</f>
        <v>46025.445925925924</v>
      </c>
    </row>
    <row r="310" spans="2:22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249">
        <f>base[[#This Row],[Data de liquidação]]</f>
        <v>46025.451261574075</v>
      </c>
    </row>
    <row r="311" spans="2:22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249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249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249">
        <f>base[[#This Row],[Data de liquidação]]</f>
        <v>46025.663912037038</v>
      </c>
    </row>
    <row r="314" spans="2:22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249">
        <f>base[[#This Row],[Data de liquidação]]</f>
        <v>46025.676030092596</v>
      </c>
    </row>
    <row r="315" spans="2:22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249">
        <f>base[[#This Row],[Data de liquidação]]</f>
        <v>46025.677743055552</v>
      </c>
    </row>
    <row r="316" spans="2:22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249">
        <f>base[[#This Row],[Data de liquidação]]</f>
        <v>46025.789305555554</v>
      </c>
    </row>
    <row r="317" spans="2:22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249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249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249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249">
        <f>base[[#This Row],[Data de liquidação]]</f>
        <v>46025.792199074072</v>
      </c>
    </row>
    <row r="321" spans="2:22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249">
        <f>base[[#This Row],[Data de liquidação]]</f>
        <v>46026.473611111112</v>
      </c>
    </row>
    <row r="322" spans="2:22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249">
        <f>base[[#This Row],[Data de liquidação]]</f>
        <v>46026.541759259257</v>
      </c>
    </row>
    <row r="323" spans="2:22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249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249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249">
        <f>base[[#This Row],[Data de liquidação]]</f>
        <v>46026.579351851855</v>
      </c>
    </row>
    <row r="326" spans="2:22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249">
        <f>base[[#This Row],[Data de liquidação]]</f>
        <v>46026.580659722225</v>
      </c>
    </row>
    <row r="327" spans="2:22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249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249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249">
        <f>base[[#This Row],[Data de liquidação]]</f>
        <v>46026.581319444442</v>
      </c>
    </row>
    <row r="330" spans="2:22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249">
        <f>base[[#This Row],[Data de liquidação]]</f>
        <v>46026.591053240743</v>
      </c>
    </row>
    <row r="331" spans="2:22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249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249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249">
        <f>base[[#This Row],[Data de liquidação]]</f>
        <v>46026.631145833337</v>
      </c>
    </row>
    <row r="334" spans="2:22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249">
        <f>base[[#This Row],[Data de liquidação]]</f>
        <v>46026.631226851852</v>
      </c>
    </row>
    <row r="335" spans="2:22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249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249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249">
        <f>base[[#This Row],[Data de liquidação]]</f>
        <v>46026.762719907405</v>
      </c>
    </row>
    <row r="338" spans="2:22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249">
        <f>base[[#This Row],[Data de liquidação]]</f>
        <v>46026.780011574076</v>
      </c>
    </row>
    <row r="339" spans="2:22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249">
        <f>base[[#This Row],[Data de liquidação]]</f>
        <v>46026.780138888891</v>
      </c>
    </row>
    <row r="340" spans="2:22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249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249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249">
        <f>base[[#This Row],[Data de liquidação]]</f>
        <v>46027.623715277776</v>
      </c>
    </row>
    <row r="343" spans="2:22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249">
        <f>base[[#This Row],[Data de liquidação]]</f>
        <v>46027.661053240743</v>
      </c>
    </row>
    <row r="344" spans="2:22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249">
        <f>base[[#This Row],[Data de liquidação]]</f>
        <v>46027.686423611114</v>
      </c>
    </row>
    <row r="345" spans="2:22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249">
        <f>base[[#This Row],[Data de liquidação]]</f>
        <v>46027.748518518521</v>
      </c>
    </row>
    <row r="346" spans="2:22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249">
        <f>base[[#This Row],[Data de liquidação]]</f>
        <v>46027.775011574071</v>
      </c>
    </row>
    <row r="347" spans="2:22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249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249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249">
        <f>base[[#This Row],[Data de liquidação]]</f>
        <v>46028.747129629628</v>
      </c>
    </row>
    <row r="350" spans="2:22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249">
        <f>base[[#This Row],[Data de liquidação]]</f>
        <v>46028.776909722219</v>
      </c>
    </row>
    <row r="351" spans="2:22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249">
        <f>base[[#This Row],[Data de liquidação]]</f>
        <v>46028.788437499999</v>
      </c>
    </row>
    <row r="352" spans="2:22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249">
        <f>base[[#This Row],[Data de liquidação]]</f>
        <v>46028.798657407409</v>
      </c>
    </row>
    <row r="353" spans="2:22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249">
        <f>base[[#This Row],[Data de liquidação]]</f>
        <v>46029.682916666665</v>
      </c>
    </row>
    <row r="354" spans="2:22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249">
        <f>base[[#This Row],[Data de liquidação]]</f>
        <v>46029.682974537034</v>
      </c>
    </row>
    <row r="355" spans="2:22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249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249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249">
        <f>base[[#This Row],[Data de liquidação]]</f>
        <v>46029.687361111108</v>
      </c>
    </row>
    <row r="358" spans="2:22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249">
        <f>base[[#This Row],[Data de liquidação]]</f>
        <v>46029.753668981481</v>
      </c>
    </row>
    <row r="359" spans="2:22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249">
        <f>base[[#This Row],[Data de liquidação]]</f>
        <v>46029.754317129627</v>
      </c>
    </row>
    <row r="360" spans="2:22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249">
        <f>base[[#This Row],[Data de liquidação]]</f>
        <v>46029.767789351848</v>
      </c>
    </row>
    <row r="361" spans="2:22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249">
        <f>base[[#This Row],[Data de liquidação]]</f>
        <v>46029.767939814818</v>
      </c>
    </row>
    <row r="362" spans="2:22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249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249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249">
        <f>base[[#This Row],[Data de liquidação]]</f>
        <v>46029.780347222222</v>
      </c>
    </row>
    <row r="365" spans="2:22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249">
        <f>base[[#This Row],[Data de liquidação]]</f>
        <v>46030.644583333335</v>
      </c>
    </row>
    <row r="366" spans="2:22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249">
        <f>base[[#This Row],[Data de liquidação]]</f>
        <v>46030.688888888886</v>
      </c>
    </row>
    <row r="367" spans="2:22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249">
        <f>base[[#This Row],[Data de liquidação]]</f>
        <v>46030.688993055555</v>
      </c>
    </row>
    <row r="368" spans="2:22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249">
        <f>base[[#This Row],[Data de liquidação]]</f>
        <v>46030.704143518517</v>
      </c>
    </row>
    <row r="369" spans="2:22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249">
        <f>base[[#This Row],[Data de liquidação]]</f>
        <v>46030.720520833333</v>
      </c>
    </row>
    <row r="370" spans="2:22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249">
        <f>base[[#This Row],[Data de liquidação]]</f>
        <v>46030.722233796296</v>
      </c>
    </row>
    <row r="371" spans="2:22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249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249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249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249">
        <f>base[[#This Row],[Data de liquidação]]</f>
        <v>46030.783020833333</v>
      </c>
    </row>
    <row r="375" spans="2:22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249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249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249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249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249">
        <f>base[[#This Row],[Data de liquidação]]</f>
        <v>46030.788414351853</v>
      </c>
    </row>
    <row r="380" spans="2:22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249">
        <f>base[[#This Row],[Data de liquidação]]</f>
        <v>46031.768333333333</v>
      </c>
    </row>
    <row r="381" spans="2:22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249">
        <f>base[[#This Row],[Data de liquidação]]</f>
        <v>46032.443206018521</v>
      </c>
    </row>
    <row r="382" spans="2:22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249">
        <f>base[[#This Row],[Data de liquidação]]</f>
        <v>46032.492615740739</v>
      </c>
    </row>
    <row r="383" spans="2:22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249">
        <f>base[[#This Row],[Data de liquidação]]</f>
        <v>46032.541875000003</v>
      </c>
    </row>
    <row r="384" spans="2:22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249">
        <f>base[[#This Row],[Data de liquidação]]</f>
        <v>46032.552314814813</v>
      </c>
    </row>
    <row r="385" spans="2:22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249">
        <f>base[[#This Row],[Data de liquidação]]</f>
        <v>46032.588437500002</v>
      </c>
    </row>
    <row r="386" spans="2:22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249">
        <f>base[[#This Row],[Data de liquidação]]</f>
        <v>46032.639340277776</v>
      </c>
    </row>
    <row r="387" spans="2:22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249">
        <f>base[[#This Row],[Data de liquidação]]</f>
        <v>46032.641076388885</v>
      </c>
    </row>
    <row r="388" spans="2:22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249">
        <f>base[[#This Row],[Data de liquidação]]</f>
        <v>46032.663171296299</v>
      </c>
    </row>
    <row r="389" spans="2:22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249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249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249">
        <f>base[[#This Row],[Data de liquidação]]</f>
        <v>46032.688969907409</v>
      </c>
    </row>
    <row r="392" spans="2:22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249">
        <f>base[[#This Row],[Data de liquidação]]</f>
        <v>46032.746319444443</v>
      </c>
    </row>
    <row r="393" spans="2:22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249">
        <f>base[[#This Row],[Data de liquidação]]</f>
        <v>46032.746342592596</v>
      </c>
    </row>
    <row r="394" spans="2:22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249">
        <f>base[[#This Row],[Data de liquidação]]</f>
        <v>46032.778715277775</v>
      </c>
    </row>
    <row r="395" spans="2:22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249">
        <f>base[[#This Row],[Data de liquidação]]</f>
        <v>46032.792534722219</v>
      </c>
    </row>
    <row r="396" spans="2:22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249">
        <f>base[[#This Row],[Data de liquidação]]</f>
        <v>46033.377465277779</v>
      </c>
    </row>
    <row r="397" spans="2:22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249">
        <f>base[[#This Row],[Data de liquidação]]</f>
        <v>46033.424745370372</v>
      </c>
    </row>
    <row r="398" spans="2:22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249">
        <f>base[[#This Row],[Data de liquidação]]</f>
        <v>46033.559745370374</v>
      </c>
    </row>
    <row r="399" spans="2:22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249">
        <f>base[[#This Row],[Data de liquidação]]</f>
        <v>46033.563842592594</v>
      </c>
    </row>
    <row r="400" spans="2:22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249">
        <f>base[[#This Row],[Data de liquidação]]</f>
        <v>46033.564780092594</v>
      </c>
    </row>
    <row r="401" spans="2:20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249">
        <f>base[[#This Row],[Data de liquidação]]</f>
        <v>46033.571886574071</v>
      </c>
    </row>
    <row r="402" spans="2:20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249">
        <f>base[[#This Row],[Data de liquidação]]</f>
        <v>46033.635162037041</v>
      </c>
    </row>
    <row r="403" spans="2:20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249">
        <f>base[[#This Row],[Data de liquidação]]</f>
        <v>46033.641122685185</v>
      </c>
    </row>
    <row r="404" spans="2:20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249">
        <f>base[[#This Row],[Data de liquidação]]</f>
        <v>46033.663680555554</v>
      </c>
    </row>
    <row r="405" spans="2:20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249">
        <f>base[[#This Row],[Data de liquidação]]</f>
        <v>46033.779340277775</v>
      </c>
    </row>
    <row r="406" spans="2:20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249">
        <f>base[[#This Row],[Data de liquidação]]</f>
        <v>46034.679675925923</v>
      </c>
    </row>
    <row r="407" spans="2:20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249">
        <f>base[[#This Row],[Data de liquidação]]</f>
        <v>46034.748402777775</v>
      </c>
    </row>
    <row r="408" spans="2:20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249">
        <f>base[[#This Row],[Data de liquidação]]</f>
        <v>46035.673958333333</v>
      </c>
    </row>
    <row r="409" spans="2:20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249">
        <f>base[[#This Row],[Data de liquidação]]</f>
        <v>46035.686284722222</v>
      </c>
    </row>
    <row r="410" spans="2:20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249">
        <f>base[[#This Row],[Data de liquidação]]</f>
        <v>46035.744814814818</v>
      </c>
    </row>
    <row r="411" spans="2:20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249">
        <f>base[[#This Row],[Data de liquidação]]</f>
        <v>46035.765567129631</v>
      </c>
    </row>
    <row r="412" spans="2:20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249">
        <f>base[[#This Row],[Data de liquidação]]</f>
        <v>46035.768530092595</v>
      </c>
    </row>
    <row r="413" spans="2:20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249">
        <f>base[[#This Row],[Data de liquidação]]</f>
        <v>46035.769768518519</v>
      </c>
    </row>
    <row r="414" spans="2:20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249">
        <f>base[[#This Row],[Data de liquidação]]</f>
        <v>46035.786909722221</v>
      </c>
    </row>
    <row r="415" spans="2:20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249">
        <f>base[[#This Row],[Data de liquidação]]</f>
        <v>46036.663287037038</v>
      </c>
    </row>
    <row r="416" spans="2:20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249">
        <f>base[[#This Row],[Data de liquidação]]</f>
        <v>46036.685127314813</v>
      </c>
    </row>
    <row r="417" spans="2:22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249">
        <f>base[[#This Row],[Data de liquidação]]</f>
        <v>46036.685173611113</v>
      </c>
    </row>
    <row r="418" spans="2:22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249">
        <f>base[[#This Row],[Data de liquidação]]</f>
        <v>46036.750636574077</v>
      </c>
    </row>
    <row r="419" spans="2:22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249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249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249">
        <f>base[[#This Row],[Data de liquidação]]</f>
        <v>46036.768472222226</v>
      </c>
    </row>
    <row r="422" spans="2:22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249">
        <f>base[[#This Row],[Data de liquidação]]</f>
        <v>46036.774525462963</v>
      </c>
    </row>
    <row r="423" spans="2:22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249">
        <f>base[[#This Row],[Data de liquidação]]</f>
        <v>46036.774571759262</v>
      </c>
    </row>
    <row r="424" spans="2:22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249">
        <f>base[[#This Row],[Data de liquidação]]</f>
        <v>46037.731423611112</v>
      </c>
    </row>
    <row r="425" spans="2:22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249">
        <f>base[[#This Row],[Data de liquidação]]</f>
        <v>46038.684606481482</v>
      </c>
    </row>
    <row r="426" spans="2:22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249">
        <f>base[[#This Row],[Data de liquidação]]</f>
        <v>46038.697442129633</v>
      </c>
    </row>
    <row r="427" spans="2:22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249">
        <f>base[[#This Row],[Data de liquidação]]</f>
        <v>46038.704618055555</v>
      </c>
    </row>
    <row r="428" spans="2:22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249">
        <f>base[[#This Row],[Data de liquidação]]</f>
        <v>46038.745833333334</v>
      </c>
    </row>
    <row r="429" spans="2:22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249">
        <f>base[[#This Row],[Data de liquidação]]</f>
        <v>46038.748356481483</v>
      </c>
    </row>
    <row r="430" spans="2:22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249">
        <f>base[[#This Row],[Data de liquidação]]</f>
        <v>46038.748715277776</v>
      </c>
    </row>
    <row r="431" spans="2:22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249">
        <f>base[[#This Row],[Data de liquidação]]</f>
        <v>46038.769189814811</v>
      </c>
    </row>
    <row r="432" spans="2:22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249">
        <f>base[[#This Row],[Data de liquidação]]</f>
        <v>46038.780393518522</v>
      </c>
    </row>
    <row r="433" spans="2:20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249">
        <f>base[[#This Row],[Data de liquidação]]</f>
        <v>46038.786527777775</v>
      </c>
    </row>
    <row r="434" spans="2:20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249">
        <f>base[[#This Row],[Data de liquidação]]</f>
        <v>46038.786909722221</v>
      </c>
    </row>
    <row r="435" spans="2:20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249">
        <f>base[[#This Row],[Data de liquidação]]</f>
        <v>46038.792905092596</v>
      </c>
    </row>
    <row r="436" spans="2:20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249">
        <f>base[[#This Row],[Data de liquidação]]</f>
        <v>46039.414699074077</v>
      </c>
    </row>
    <row r="437" spans="2:20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249">
        <f>base[[#This Row],[Data de liquidação]]</f>
        <v>46039.452939814815</v>
      </c>
    </row>
    <row r="438" spans="2:20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249">
        <f>base[[#This Row],[Data de liquidação]]</f>
        <v>46039.457372685189</v>
      </c>
    </row>
    <row r="439" spans="2:20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249">
        <f>base[[#This Row],[Data de liquidação]]</f>
        <v>46039.476770833331</v>
      </c>
    </row>
    <row r="440" spans="2:20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249">
        <f>base[[#This Row],[Data de liquidação]]</f>
        <v>46039.497407407405</v>
      </c>
    </row>
    <row r="441" spans="2:20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249">
        <f>base[[#This Row],[Data de liquidação]]</f>
        <v>46039.500462962962</v>
      </c>
    </row>
    <row r="442" spans="2:20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249">
        <f>base[[#This Row],[Data de liquidação]]</f>
        <v>46039.516736111109</v>
      </c>
    </row>
    <row r="443" spans="2:20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249">
        <f>base[[#This Row],[Data de liquidação]]</f>
        <v>46039.521203703705</v>
      </c>
    </row>
    <row r="444" spans="2:20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249">
        <f>base[[#This Row],[Data de liquidação]]</f>
        <v>46039.535277777781</v>
      </c>
    </row>
    <row r="445" spans="2:20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249">
        <f>base[[#This Row],[Data de liquidação]]</f>
        <v>46039.55878472222</v>
      </c>
    </row>
    <row r="446" spans="2:20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249">
        <f>base[[#This Row],[Data de liquidação]]</f>
        <v>46039.561678240738</v>
      </c>
    </row>
    <row r="447" spans="2:20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249">
        <f>base[[#This Row],[Data de liquidação]]</f>
        <v>46039.562615740739</v>
      </c>
    </row>
    <row r="448" spans="2:20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249">
        <f>base[[#This Row],[Data de liquidação]]</f>
        <v>46039.5627662037</v>
      </c>
    </row>
    <row r="449" spans="2:22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249">
        <f>base[[#This Row],[Data de liquidação]]</f>
        <v>46039.579317129632</v>
      </c>
    </row>
    <row r="450" spans="2:22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249">
        <f>base[[#This Row],[Data de liquidação]]</f>
        <v>46039.58121527778</v>
      </c>
    </row>
    <row r="451" spans="2:22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249">
        <f>base[[#This Row],[Data de liquidação]]</f>
        <v>46039.581261574072</v>
      </c>
    </row>
    <row r="452" spans="2:22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249">
        <f>base[[#This Row],[Data de liquidação]]</f>
        <v>46039.585104166668</v>
      </c>
    </row>
    <row r="453" spans="2:22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249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249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249">
        <f>base[[#This Row],[Data de liquidação]]</f>
        <v>46039.619942129626</v>
      </c>
    </row>
    <row r="456" spans="2:22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249">
        <f>base[[#This Row],[Data de liquidação]]</f>
        <v>46039.664375</v>
      </c>
    </row>
    <row r="457" spans="2:22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249">
        <f>base[[#This Row],[Data de liquidação]]</f>
        <v>46039.664456018516</v>
      </c>
    </row>
    <row r="458" spans="2:22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249">
        <f>base[[#This Row],[Data de liquidação]]</f>
        <v>46039.68005787037</v>
      </c>
    </row>
    <row r="459" spans="2:22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249">
        <f>base[[#This Row],[Data de liquidação]]</f>
        <v>46039.682430555556</v>
      </c>
    </row>
    <row r="460" spans="2:22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249">
        <f>base[[#This Row],[Data de liquidação]]</f>
        <v>46039.684398148151</v>
      </c>
    </row>
    <row r="461" spans="2:22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249">
        <f>base[[#This Row],[Data de liquidação]]</f>
        <v>46039.684571759259</v>
      </c>
    </row>
    <row r="462" spans="2:22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249">
        <f>base[[#This Row],[Data de liquidação]]</f>
        <v>46039.684895833336</v>
      </c>
    </row>
    <row r="463" spans="2:22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249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249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249">
        <f>base[[#This Row],[Data de liquidação]]</f>
        <v>46039.688356481478</v>
      </c>
    </row>
    <row r="466" spans="2:20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249">
        <f>base[[#This Row],[Data de liquidação]]</f>
        <v>46039.703796296293</v>
      </c>
    </row>
    <row r="467" spans="2:20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249">
        <f>base[[#This Row],[Data de liquidação]]</f>
        <v>46039.746932870374</v>
      </c>
    </row>
    <row r="468" spans="2:20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249">
        <f>base[[#This Row],[Data de liquidação]]</f>
        <v>46039.78020833333</v>
      </c>
    </row>
    <row r="469" spans="2:20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249">
        <f>base[[#This Row],[Data de liquidação]]</f>
        <v>46039.783275462964</v>
      </c>
    </row>
    <row r="470" spans="2:20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249">
        <f>base[[#This Row],[Data de liquidação]]</f>
        <v>46039.788993055554</v>
      </c>
    </row>
    <row r="471" spans="2:20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249">
        <f>base[[#This Row],[Data de liquidação]]</f>
        <v>46039.793749999997</v>
      </c>
    </row>
    <row r="472" spans="2:20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249">
        <f>base[[#This Row],[Data de liquidação]]</f>
        <v>46039.811585648145</v>
      </c>
    </row>
    <row r="473" spans="2:20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249">
        <f>base[[#This Row],[Data de liquidação]]</f>
        <v>46040.415231481478</v>
      </c>
    </row>
    <row r="474" spans="2:20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249">
        <f>base[[#This Row],[Data de liquidação]]</f>
        <v>46040.482789351852</v>
      </c>
    </row>
    <row r="475" spans="2:20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249">
        <f>base[[#This Row],[Data de liquidação]]</f>
        <v>46040.527372685188</v>
      </c>
    </row>
    <row r="476" spans="2:20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249">
        <f>base[[#This Row],[Data de liquidação]]</f>
        <v>46040.537731481483</v>
      </c>
    </row>
    <row r="477" spans="2:20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249">
        <f>base[[#This Row],[Data de liquidação]]</f>
        <v>46040.557835648149</v>
      </c>
    </row>
    <row r="478" spans="2:20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249">
        <f>base[[#This Row],[Data de liquidação]]</f>
        <v>46040.557881944442</v>
      </c>
    </row>
    <row r="479" spans="2:20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249">
        <f>base[[#This Row],[Data de liquidação]]</f>
        <v>46040.591481481482</v>
      </c>
    </row>
    <row r="480" spans="2:20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249">
        <f>base[[#This Row],[Data de liquidação]]</f>
        <v>46040.591666666667</v>
      </c>
    </row>
    <row r="481" spans="2:22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249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249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249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249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249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249">
        <f>base[[#This Row],[Data de liquidação]]</f>
        <v>46040.636550925927</v>
      </c>
    </row>
    <row r="487" spans="2:22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249">
        <f>base[[#This Row],[Data de liquidação]]</f>
        <v>46040.641898148147</v>
      </c>
    </row>
    <row r="488" spans="2:22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249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249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249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249">
        <f>base[[#This Row],[Data de liquidação]]</f>
        <v>46040.779062499998</v>
      </c>
    </row>
    <row r="492" spans="2:22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249">
        <f>base[[#This Row],[Data de liquidação]]</f>
        <v>46040.796296296299</v>
      </c>
    </row>
    <row r="493" spans="2:22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249">
        <f>base[[#This Row],[Data de liquidação]]</f>
        <v>46040.815532407411</v>
      </c>
    </row>
    <row r="494" spans="2:22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249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249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249">
        <f>base[[#This Row],[Data de liquidação]]</f>
        <v>46042.597858796296</v>
      </c>
    </row>
    <row r="497" spans="2:22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249">
        <f>base[[#This Row],[Data de liquidação]]</f>
        <v>46042.660127314812</v>
      </c>
    </row>
    <row r="498" spans="2:22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249">
        <f>base[[#This Row],[Data de liquidação]]</f>
        <v>46042.684270833335</v>
      </c>
    </row>
    <row r="499" spans="2:22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249">
        <f>base[[#This Row],[Data de liquidação]]</f>
        <v>46042.691863425927</v>
      </c>
    </row>
    <row r="500" spans="2:22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249">
        <f>base[[#This Row],[Data de liquidação]]</f>
        <v>46042.776006944441</v>
      </c>
    </row>
    <row r="501" spans="2:22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249">
        <f>base[[#This Row],[Data de liquidação]]</f>
        <v>46042.777719907404</v>
      </c>
    </row>
    <row r="502" spans="2:22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249">
        <f>base[[#This Row],[Data de liquidação]]</f>
        <v>46042.78052083333</v>
      </c>
    </row>
    <row r="503" spans="2:22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249">
        <f>base[[#This Row],[Data de liquidação]]</f>
        <v>46042.787430555552</v>
      </c>
    </row>
    <row r="504" spans="2:22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249">
        <f>base[[#This Row],[Data de liquidação]]</f>
        <v>46042.787534722222</v>
      </c>
    </row>
    <row r="505" spans="2:22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249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249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249">
        <f>base[[#This Row],[Data de liquidação]]</f>
        <v>46042.788807870369</v>
      </c>
    </row>
    <row r="508" spans="2:22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249">
        <f>base[[#This Row],[Data de liquidação]]</f>
        <v>46042.789594907408</v>
      </c>
    </row>
    <row r="509" spans="2:22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249">
        <f>base[[#This Row],[Data de liquidação]]</f>
        <v>46043.682916666665</v>
      </c>
    </row>
    <row r="510" spans="2:22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249">
        <f>base[[#This Row],[Data de liquidação]]</f>
        <v>46043.684166666666</v>
      </c>
    </row>
    <row r="511" spans="2:22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249">
        <f>base[[#This Row],[Data de liquidação]]</f>
        <v>46043.693043981482</v>
      </c>
    </row>
    <row r="512" spans="2:22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249">
        <f>base[[#This Row],[Data de liquidação]]</f>
        <v>46043.776620370372</v>
      </c>
    </row>
    <row r="513" spans="2:22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249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249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249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249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249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249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249">
        <f>base[[#This Row],[Data de liquidação]]</f>
        <v>46043.787962962961</v>
      </c>
    </row>
    <row r="520" spans="2:22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249">
        <f>base[[#This Row],[Data de liquidação]]</f>
        <v>46043.78802083333</v>
      </c>
    </row>
    <row r="521" spans="2:22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249">
        <f>base[[#This Row],[Data de liquidação]]</f>
        <v>46043.788043981483</v>
      </c>
    </row>
    <row r="522" spans="2:22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249">
        <f>base[[#This Row],[Data de liquidação]]</f>
        <v>46043.788657407407</v>
      </c>
    </row>
    <row r="523" spans="2:22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249">
        <f>base[[#This Row],[Data de liquidação]]</f>
        <v>46043.7893287037</v>
      </c>
    </row>
    <row r="524" spans="2:22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249">
        <f>base[[#This Row],[Data de liquidação]]</f>
        <v>46043.789456018516</v>
      </c>
    </row>
    <row r="525" spans="2:22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249">
        <f>base[[#This Row],[Data de liquidação]]</f>
        <v>46043.874618055554</v>
      </c>
    </row>
    <row r="526" spans="2:22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249">
        <f>base[[#This Row],[Data de liquidação]]</f>
        <v>46043.897361111114</v>
      </c>
    </row>
    <row r="527" spans="2:22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249">
        <f>base[[#This Row],[Data de liquidação]]</f>
        <v>46044.685787037037</v>
      </c>
    </row>
    <row r="528" spans="2:22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249">
        <f>base[[#This Row],[Data de liquidação]]</f>
        <v>46044.687847222223</v>
      </c>
    </row>
    <row r="529" spans="2:22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249">
        <f>base[[#This Row],[Data de liquidação]]</f>
        <v>46044.692164351851</v>
      </c>
    </row>
    <row r="530" spans="2:22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249">
        <f>base[[#This Row],[Data de liquidação]]</f>
        <v>46044.693715277775</v>
      </c>
    </row>
    <row r="531" spans="2:22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249">
        <f>base[[#This Row],[Data de liquidação]]</f>
        <v>46044.696134259262</v>
      </c>
    </row>
    <row r="532" spans="2:22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249">
        <f>base[[#This Row],[Data de liquidação]]</f>
        <v>46044.786041666666</v>
      </c>
    </row>
    <row r="533" spans="2:22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249">
        <f>base[[#This Row],[Data de liquidação]]</f>
        <v>46045.493344907409</v>
      </c>
    </row>
    <row r="534" spans="2:22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249">
        <f>base[[#This Row],[Data de liquidação]]</f>
        <v>46045.666863425926</v>
      </c>
    </row>
    <row r="535" spans="2:22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249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249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249">
        <f>base[[#This Row],[Data de liquidação]]</f>
        <v>46045.687002314815</v>
      </c>
    </row>
    <row r="538" spans="2:22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249">
        <f>base[[#This Row],[Data de liquidação]]</f>
        <v>46045.705289351848</v>
      </c>
    </row>
    <row r="539" spans="2:22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249">
        <f>base[[#This Row],[Data de liquidação]]</f>
        <v>46045.745439814818</v>
      </c>
    </row>
    <row r="540" spans="2:22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249">
        <f>base[[#This Row],[Data de liquidação]]</f>
        <v>46045.748680555553</v>
      </c>
    </row>
    <row r="541" spans="2:22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249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249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249">
        <f>base[[#This Row],[Data de liquidação]]</f>
        <v>46045.753923611112</v>
      </c>
    </row>
    <row r="544" spans="2:22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249">
        <f>base[[#This Row],[Data de liquidação]]</f>
        <v>46045.778020833335</v>
      </c>
    </row>
    <row r="545" spans="2:22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249">
        <f>base[[#This Row],[Data de liquidação]]</f>
        <v>46046.455312500002</v>
      </c>
    </row>
    <row r="546" spans="2:22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249">
        <f>base[[#This Row],[Data de liquidação]]</f>
        <v>46046.458356481482</v>
      </c>
    </row>
    <row r="547" spans="2:22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249">
        <f>base[[#This Row],[Data de liquidação]]</f>
        <v>46046.473402777781</v>
      </c>
    </row>
    <row r="548" spans="2:22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249">
        <f>base[[#This Row],[Data de liquidação]]</f>
        <v>46046.473981481482</v>
      </c>
    </row>
    <row r="549" spans="2:22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249">
        <f>base[[#This Row],[Data de liquidação]]</f>
        <v>46046.474247685182</v>
      </c>
    </row>
    <row r="550" spans="2:22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249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249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249">
        <f>base[[#This Row],[Data de liquidação]]</f>
        <v>46046.47587962963</v>
      </c>
    </row>
    <row r="553" spans="2:22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249">
        <f>base[[#This Row],[Data de liquidação]]</f>
        <v>46046.477407407408</v>
      </c>
    </row>
    <row r="554" spans="2:22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249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249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249">
        <f>base[[#This Row],[Data de liquidação]]</f>
        <v>46046.496331018519</v>
      </c>
    </row>
    <row r="557" spans="2:22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249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249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249">
        <f>base[[#This Row],[Data de liquidação]]</f>
        <v>46046.537175925929</v>
      </c>
    </row>
    <row r="560" spans="2:22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249">
        <f>base[[#This Row],[Data de liquidação]]</f>
        <v>46046.537777777776</v>
      </c>
    </row>
    <row r="561" spans="2:22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249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249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249">
        <f>base[[#This Row],[Data de liquidação]]</f>
        <v>46046.559016203704</v>
      </c>
    </row>
    <row r="564" spans="2:22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249">
        <f>base[[#This Row],[Data de liquidação]]</f>
        <v>46046.562002314815</v>
      </c>
    </row>
    <row r="565" spans="2:22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249">
        <f>base[[#This Row],[Data de liquidação]]</f>
        <v>46046.562002314815</v>
      </c>
    </row>
    <row r="566" spans="2:22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249">
        <f>base[[#This Row],[Data de liquidação]]</f>
        <v>46046.562696759262</v>
      </c>
    </row>
    <row r="567" spans="2:22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249">
        <f>base[[#This Row],[Data de liquidação]]</f>
        <v>46046.578518518516</v>
      </c>
    </row>
    <row r="568" spans="2:22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249">
        <f>base[[#This Row],[Data de liquidação]]</f>
        <v>46046.579305555555</v>
      </c>
    </row>
    <row r="569" spans="2:22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249">
        <f>base[[#This Row],[Data de liquidação]]</f>
        <v>46046.581145833334</v>
      </c>
    </row>
    <row r="570" spans="2:22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249">
        <f>base[[#This Row],[Data de liquidação]]</f>
        <v>46046.582175925927</v>
      </c>
    </row>
    <row r="571" spans="2:22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249">
        <f>base[[#This Row],[Data de liquidação]]</f>
        <v>46046.584143518521</v>
      </c>
    </row>
    <row r="572" spans="2:22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249">
        <f>base[[#This Row],[Data de liquidação]]</f>
        <v>46046.618969907409</v>
      </c>
    </row>
    <row r="573" spans="2:22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249">
        <f>base[[#This Row],[Data de liquidação]]</f>
        <v>46046.619039351855</v>
      </c>
    </row>
    <row r="574" spans="2:22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249">
        <f>base[[#This Row],[Data de liquidação]]</f>
        <v>46046.642141203702</v>
      </c>
    </row>
    <row r="575" spans="2:22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249">
        <f>base[[#This Row],[Data de liquidação]]</f>
        <v>46046.644386574073</v>
      </c>
    </row>
    <row r="576" spans="2:22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249">
        <f>base[[#This Row],[Data de liquidação]]</f>
        <v>46046.661423611113</v>
      </c>
    </row>
    <row r="577" spans="2:22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249">
        <f>base[[#This Row],[Data de liquidação]]</f>
        <v>46046.6640162037</v>
      </c>
    </row>
    <row r="578" spans="2:22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249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249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249">
        <f>base[[#This Row],[Data de liquidação]]</f>
        <v>46046.674953703703</v>
      </c>
    </row>
    <row r="581" spans="2:22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249">
        <f>base[[#This Row],[Data de liquidação]]</f>
        <v>46046.683530092596</v>
      </c>
    </row>
    <row r="582" spans="2:22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249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249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249">
        <f>base[[#This Row],[Data de liquidação]]</f>
        <v>46046.747233796297</v>
      </c>
    </row>
    <row r="585" spans="2:22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249">
        <f>base[[#This Row],[Data de liquidação]]</f>
        <v>46046.747303240743</v>
      </c>
    </row>
    <row r="586" spans="2:22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249">
        <f>base[[#This Row],[Data de liquidação]]</f>
        <v>46046.775046296294</v>
      </c>
    </row>
    <row r="587" spans="2:22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249">
        <f>base[[#This Row],[Data de liquidação]]</f>
        <v>46046.787800925929</v>
      </c>
    </row>
    <row r="588" spans="2:22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249">
        <f>base[[#This Row],[Data de liquidação]]</f>
        <v>46046.788368055553</v>
      </c>
    </row>
    <row r="589" spans="2:22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249">
        <f>base[[#This Row],[Data de liquidação]]</f>
        <v>46046.788460648146</v>
      </c>
    </row>
    <row r="590" spans="2:22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249">
        <f>base[[#This Row],[Data de liquidação]]</f>
        <v>46046.791990740741</v>
      </c>
    </row>
    <row r="591" spans="2:22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249">
        <f>base[[#This Row],[Data de liquidação]]</f>
        <v>46047.421782407408</v>
      </c>
    </row>
    <row r="592" spans="2:22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249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249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249">
        <f>base[[#This Row],[Data de liquidação]]</f>
        <v>46047.517453703702</v>
      </c>
    </row>
    <row r="595" spans="2:22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249">
        <f>base[[#This Row],[Data de liquidação]]</f>
        <v>46047.540960648148</v>
      </c>
    </row>
    <row r="596" spans="2:22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249">
        <f>base[[#This Row],[Data de liquidação]]</f>
        <v>46047.54109953704</v>
      </c>
    </row>
    <row r="597" spans="2:22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249">
        <f>base[[#This Row],[Data de liquidação]]</f>
        <v>46047.545335648145</v>
      </c>
    </row>
    <row r="598" spans="2:22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249">
        <f>base[[#This Row],[Data de liquidação]]</f>
        <v>46047.558599537035</v>
      </c>
    </row>
    <row r="599" spans="2:22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249">
        <f>base[[#This Row],[Data de liquidação]]</f>
        <v>46047.574942129628</v>
      </c>
    </row>
    <row r="600" spans="2:22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249">
        <f>base[[#This Row],[Data de liquidação]]</f>
        <v>46047.612824074073</v>
      </c>
    </row>
    <row r="601" spans="2:22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249">
        <f>base[[#This Row],[Data de liquidação]]</f>
        <v>46047.612847222219</v>
      </c>
    </row>
    <row r="602" spans="2:22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249">
        <f>base[[#This Row],[Data de liquidação]]</f>
        <v>46047.633888888886</v>
      </c>
    </row>
    <row r="603" spans="2:22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249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249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249">
        <f>base[[#This Row],[Data de liquidação]]</f>
        <v>46047.672719907408</v>
      </c>
    </row>
    <row r="606" spans="2:22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249">
        <f>base[[#This Row],[Data de liquidação]]</f>
        <v>46047.715173611112</v>
      </c>
    </row>
    <row r="607" spans="2:22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249">
        <f>base[[#This Row],[Data de liquidação]]</f>
        <v>46047.789918981478</v>
      </c>
    </row>
    <row r="608" spans="2:22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249">
        <f>base[[#This Row],[Data de liquidação]]</f>
        <v>46047.79005787037</v>
      </c>
    </row>
    <row r="609" spans="2:20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249">
        <f>base[[#This Row],[Data de liquidação]]</f>
        <v>46047.811168981483</v>
      </c>
    </row>
    <row r="610" spans="2:20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249">
        <f>base[[#This Row],[Data de liquidação]]</f>
        <v>46048.597685185188</v>
      </c>
    </row>
    <row r="611" spans="2:20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249">
        <f>base[[#This Row],[Data de liquidação]]</f>
        <v>46048.597743055558</v>
      </c>
    </row>
    <row r="612" spans="2:20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249">
        <f>base[[#This Row],[Data de liquidação]]</f>
        <v>46048.676261574074</v>
      </c>
    </row>
    <row r="613" spans="2:20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249">
        <f>base[[#This Row],[Data de liquidação]]</f>
        <v>46048.68582175926</v>
      </c>
    </row>
    <row r="614" spans="2:20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249">
        <f>base[[#This Row],[Data de liquidação]]</f>
        <v>46048.686226851853</v>
      </c>
    </row>
    <row r="615" spans="2:20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249">
        <f>base[[#This Row],[Data de liquidação]]</f>
        <v>46048.770451388889</v>
      </c>
    </row>
    <row r="616" spans="2:20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249">
        <f>base[[#This Row],[Data de liquidação]]</f>
        <v>46049.49554398148</v>
      </c>
    </row>
    <row r="617" spans="2:20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249">
        <f>base[[#This Row],[Data de liquidação]]</f>
        <v>46049.727025462962</v>
      </c>
    </row>
    <row r="618" spans="2:20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249">
        <f>base[[#This Row],[Data de liquidação]]</f>
        <v>46049.728854166664</v>
      </c>
    </row>
    <row r="619" spans="2:20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249">
        <f>base[[#This Row],[Data de liquidação]]</f>
        <v>46049.746666666666</v>
      </c>
    </row>
    <row r="620" spans="2:20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249">
        <f>base[[#This Row],[Data de liquidação]]</f>
        <v>46049.756469907406</v>
      </c>
    </row>
    <row r="621" spans="2:20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249">
        <f>base[[#This Row],[Data de liquidação]]</f>
        <v>46049.769733796296</v>
      </c>
    </row>
    <row r="622" spans="2:20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249">
        <f>base[[#This Row],[Data de liquidação]]</f>
        <v>46049.769837962966</v>
      </c>
    </row>
    <row r="623" spans="2:20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249">
        <f>base[[#This Row],[Data de liquidação]]</f>
        <v>46049.777673611112</v>
      </c>
    </row>
    <row r="624" spans="2:20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249">
        <f>base[[#This Row],[Data de liquidação]]</f>
        <v>46050.709074074075</v>
      </c>
    </row>
    <row r="625" spans="2:20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249">
        <f>base[[#This Row],[Data de liquidação]]</f>
        <v>46050.729629629626</v>
      </c>
    </row>
    <row r="626" spans="2:20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249">
        <f>base[[#This Row],[Data de liquidação]]</f>
        <v>46050.732534722221</v>
      </c>
    </row>
    <row r="627" spans="2:20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249">
        <f>base[[#This Row],[Data de liquidação]]</f>
        <v>46050.785150462965</v>
      </c>
    </row>
    <row r="628" spans="2:20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249">
        <f>base[[#This Row],[Data de liquidação]]</f>
        <v>46050.785277777781</v>
      </c>
    </row>
    <row r="629" spans="2:20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249">
        <f>base[[#This Row],[Data de liquidação]]</f>
        <v>46050.78528935185</v>
      </c>
    </row>
    <row r="630" spans="2:20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249">
        <f>base[[#This Row],[Data de liquidação]]</f>
        <v>46050.786319444444</v>
      </c>
    </row>
    <row r="631" spans="2:20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249">
        <f>base[[#This Row],[Data de liquidação]]</f>
        <v>46050.787083333336</v>
      </c>
    </row>
    <row r="632" spans="2:20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249">
        <f>base[[#This Row],[Data de liquidação]]</f>
        <v>46050.787418981483</v>
      </c>
    </row>
    <row r="633" spans="2:20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249">
        <f>base[[#This Row],[Data de liquidação]]</f>
        <v>46050.787685185183</v>
      </c>
    </row>
    <row r="634" spans="2:20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249">
        <f>base[[#This Row],[Data de liquidação]]</f>
        <v>46050.838912037034</v>
      </c>
    </row>
    <row r="635" spans="2:20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249">
        <f>base[[#This Row],[Data de liquidação]]</f>
        <v>46050.875381944446</v>
      </c>
    </row>
    <row r="636" spans="2:20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249">
        <f>base[[#This Row],[Data de liquidação]]</f>
        <v>46050.877384259256</v>
      </c>
    </row>
    <row r="637" spans="2:20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249">
        <f>base[[#This Row],[Data de liquidação]]</f>
        <v>46050.89638888889</v>
      </c>
    </row>
    <row r="638" spans="2:20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249">
        <f>base[[#This Row],[Data de liquidação]]</f>
        <v>46051.684699074074</v>
      </c>
    </row>
    <row r="639" spans="2:20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249">
        <f>base[[#This Row],[Data de liquidação]]</f>
        <v>46051.785937499997</v>
      </c>
    </row>
    <row r="640" spans="2:20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249">
        <f>base[[#This Row],[Data de liquidação]]</f>
        <v>46051.785983796297</v>
      </c>
    </row>
    <row r="641" spans="2:22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249">
        <f>base[[#This Row],[Data de liquidação]]</f>
        <v>46051.786412037036</v>
      </c>
    </row>
    <row r="642" spans="2:22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249">
        <f>base[[#This Row],[Data de liquidação]]</f>
        <v>46051.788136574076</v>
      </c>
    </row>
    <row r="643" spans="2:22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249">
        <f>base[[#This Row],[Data de liquidação]]</f>
        <v>46051.788240740738</v>
      </c>
    </row>
    <row r="644" spans="2:22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249">
        <f>base[[#This Row],[Data de liquidação]]</f>
        <v>46051.788564814815</v>
      </c>
    </row>
    <row r="645" spans="2:22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249">
        <f>base[[#This Row],[Data de liquidação]]</f>
        <v>46051.78869212963</v>
      </c>
    </row>
    <row r="646" spans="2:22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249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249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249">
        <f>base[[#This Row],[Data de liquidação]]</f>
        <v>46051.791134259256</v>
      </c>
    </row>
    <row r="649" spans="2:22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249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249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249">
        <f>base[[#This Row],[Data de liquidação]]</f>
        <v>46052.530925925923</v>
      </c>
    </row>
    <row r="652" spans="2:22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249">
        <f>base[[#This Row],[Data de liquidação]]</f>
        <v>46052.572604166664</v>
      </c>
    </row>
    <row r="653" spans="2:22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249">
        <f>base[[#This Row],[Data de liquidação]]</f>
        <v>46052.653969907406</v>
      </c>
    </row>
    <row r="654" spans="2:22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249">
        <f>base[[#This Row],[Data de liquidação]]</f>
        <v>46052.662893518522</v>
      </c>
    </row>
    <row r="655" spans="2:22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249">
        <f>base[[#This Row],[Data de liquidação]]</f>
        <v>46052.66337962963</v>
      </c>
    </row>
    <row r="656" spans="2:22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249">
        <f>base[[#This Row],[Data de liquidação]]</f>
        <v>46052.666921296295</v>
      </c>
    </row>
    <row r="657" spans="2:22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249">
        <f>base[[#This Row],[Data de liquidação]]</f>
        <v>46052.686840277776</v>
      </c>
    </row>
    <row r="658" spans="2:22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249">
        <f>base[[#This Row],[Data de liquidação]]</f>
        <v>46052.690937500003</v>
      </c>
    </row>
    <row r="659" spans="2:22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249">
        <f>base[[#This Row],[Data de liquidação]]</f>
        <v>46052.691840277781</v>
      </c>
    </row>
    <row r="660" spans="2:22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249">
        <f>base[[#This Row],[Data de liquidação]]</f>
        <v>46052.694293981483</v>
      </c>
    </row>
    <row r="661" spans="2:22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249">
        <f>base[[#This Row],[Data de liquidação]]</f>
        <v>46052.697268518517</v>
      </c>
    </row>
    <row r="662" spans="2:22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249">
        <f>base[[#This Row],[Data de liquidação]]</f>
        <v>46052.703981481478</v>
      </c>
    </row>
    <row r="663" spans="2:22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249">
        <f>base[[#This Row],[Data de liquidação]]</f>
        <v>46052.722719907404</v>
      </c>
    </row>
    <row r="664" spans="2:22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249">
        <f>base[[#This Row],[Data de liquidação]]</f>
        <v>46052.72583333333</v>
      </c>
    </row>
    <row r="665" spans="2:22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249">
        <f>base[[#This Row],[Data de liquidação]]</f>
        <v>46052.744710648149</v>
      </c>
    </row>
    <row r="666" spans="2:22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249">
        <f>base[[#This Row],[Data de liquidação]]</f>
        <v>46052.744814814818</v>
      </c>
    </row>
    <row r="667" spans="2:22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249">
        <f>base[[#This Row],[Data de liquidação]]</f>
        <v>46052.745648148149</v>
      </c>
    </row>
    <row r="668" spans="2:22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249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249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249">
        <f>base[[#This Row],[Data de liquidação]]</f>
        <v>46052.766840277778</v>
      </c>
    </row>
    <row r="671" spans="2:22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249">
        <f>base[[#This Row],[Data de liquidação]]</f>
        <v>46052.768437500003</v>
      </c>
    </row>
    <row r="672" spans="2:22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249">
        <f>base[[#This Row],[Data de liquidação]]</f>
        <v>46052.7815625</v>
      </c>
    </row>
    <row r="673" spans="2:20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249">
        <f>base[[#This Row],[Data de liquidação]]</f>
        <v>46052.781608796293</v>
      </c>
    </row>
    <row r="674" spans="2:20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249">
        <f>base[[#This Row],[Data de liquidação]]</f>
        <v>46053.419259259259</v>
      </c>
    </row>
    <row r="675" spans="2:20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249">
        <f>base[[#This Row],[Data de liquidação]]</f>
        <v>46053.44190972222</v>
      </c>
    </row>
    <row r="676" spans="2:20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249">
        <f>base[[#This Row],[Data de liquidação]]</f>
        <v>46053.455694444441</v>
      </c>
    </row>
    <row r="677" spans="2:20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249">
        <f>base[[#This Row],[Data de liquidação]]</f>
        <v>46053.456805555557</v>
      </c>
    </row>
    <row r="678" spans="2:20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249">
        <f>base[[#This Row],[Data de liquidação]]</f>
        <v>46053.468402777777</v>
      </c>
    </row>
    <row r="679" spans="2:20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249">
        <f>base[[#This Row],[Data de liquidação]]</f>
        <v>46053.469525462962</v>
      </c>
    </row>
    <row r="680" spans="2:20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249">
        <f>base[[#This Row],[Data de liquidação]]</f>
        <v>46053.476284722223</v>
      </c>
    </row>
    <row r="681" spans="2:20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249">
        <f>base[[#This Row],[Data de liquidação]]</f>
        <v>46053.477129629631</v>
      </c>
    </row>
    <row r="682" spans="2:20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249">
        <f>base[[#This Row],[Data de liquidação]]</f>
        <v>46053.497511574074</v>
      </c>
    </row>
    <row r="683" spans="2:20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249">
        <f>base[[#This Row],[Data de liquidação]]</f>
        <v>46053.508472222224</v>
      </c>
    </row>
    <row r="684" spans="2:20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249">
        <f>base[[#This Row],[Data de liquidação]]</f>
        <v>46053.515231481484</v>
      </c>
    </row>
    <row r="685" spans="2:20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249">
        <f>base[[#This Row],[Data de liquidação]]</f>
        <v>46053.526238425926</v>
      </c>
    </row>
    <row r="686" spans="2:20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249">
        <f>base[[#This Row],[Data de liquidação]]</f>
        <v>46053.526365740741</v>
      </c>
    </row>
    <row r="687" spans="2:20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249">
        <f>base[[#This Row],[Data de liquidação]]</f>
        <v>46053.538518518515</v>
      </c>
    </row>
    <row r="688" spans="2:20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249">
        <f>base[[#This Row],[Data de liquidação]]</f>
        <v>46053.540775462963</v>
      </c>
    </row>
    <row r="689" spans="2:22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249">
        <f>base[[#This Row],[Data de liquidação]]</f>
        <v>46053.54283564815</v>
      </c>
    </row>
    <row r="690" spans="2:22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249">
        <f>base[[#This Row],[Data de liquidação]]</f>
        <v>46053.55945601852</v>
      </c>
    </row>
    <row r="691" spans="2:22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249">
        <f>base[[#This Row],[Data de liquidação]]</f>
        <v>46053.561956018515</v>
      </c>
    </row>
    <row r="692" spans="2:22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249">
        <f>base[[#This Row],[Data de liquidação]]</f>
        <v>46053.562222222223</v>
      </c>
    </row>
    <row r="693" spans="2:22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249">
        <f>base[[#This Row],[Data de liquidação]]</f>
        <v>46053.562268518515</v>
      </c>
    </row>
    <row r="694" spans="2:22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249">
        <f>base[[#This Row],[Data de liquidação]]</f>
        <v>46053.577511574076</v>
      </c>
    </row>
    <row r="695" spans="2:22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249">
        <f>base[[#This Row],[Data de liquidação]]</f>
        <v>46053.577604166669</v>
      </c>
    </row>
    <row r="696" spans="2:22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249">
        <f>base[[#This Row],[Data de liquidação]]</f>
        <v>46053.578969907408</v>
      </c>
    </row>
    <row r="697" spans="2:22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249">
        <f>base[[#This Row],[Data de liquidação]]</f>
        <v>46053.580555555556</v>
      </c>
    </row>
    <row r="698" spans="2:22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249">
        <f>base[[#This Row],[Data de liquidação]]</f>
        <v>46053.582037037035</v>
      </c>
    </row>
    <row r="699" spans="2:22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249">
        <f>base[[#This Row],[Data de liquidação]]</f>
        <v>46053.599259259259</v>
      </c>
    </row>
    <row r="700" spans="2:22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249">
        <f>base[[#This Row],[Data de liquidação]]</f>
        <v>46053.637476851851</v>
      </c>
    </row>
    <row r="701" spans="2:22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249">
        <f>base[[#This Row],[Data de liquidação]]</f>
        <v>46053.663587962961</v>
      </c>
    </row>
    <row r="702" spans="2:22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249">
        <f>base[[#This Row],[Data de liquidação]]</f>
        <v>46053.665960648148</v>
      </c>
    </row>
    <row r="703" spans="2:22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249">
        <f>base[[#This Row],[Data de liquidação]]</f>
        <v>46053.676319444443</v>
      </c>
    </row>
    <row r="704" spans="2:22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249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249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249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249">
        <f>base[[#This Row],[Data de liquidação]]</f>
        <v>46053.689606481479</v>
      </c>
    </row>
    <row r="708" spans="2:22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249">
        <f>base[[#This Row],[Data de liquidação]]</f>
        <v>46053.690393518518</v>
      </c>
    </row>
    <row r="709" spans="2:22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249">
        <f>base[[#This Row],[Data de liquidação]]</f>
        <v>46053.790543981479</v>
      </c>
    </row>
    <row r="710" spans="2:22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249">
        <f>base[[#This Row],[Data de liquidação]]</f>
        <v>46054.42083333333</v>
      </c>
    </row>
    <row r="711" spans="2:22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249">
        <f>base[[#This Row],[Data de liquidação]]</f>
        <v>46054.424143518518</v>
      </c>
    </row>
    <row r="712" spans="2:22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249">
        <f>base[[#This Row],[Data de liquidação]]</f>
        <v>46054.438506944447</v>
      </c>
    </row>
    <row r="713" spans="2:22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249">
        <f>base[[#This Row],[Data de liquidação]]</f>
        <v>46054.449756944443</v>
      </c>
    </row>
    <row r="714" spans="2:22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249">
        <f>base[[#This Row],[Data de liquidação]]</f>
        <v>46054.479074074072</v>
      </c>
    </row>
    <row r="715" spans="2:22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249">
        <f>base[[#This Row],[Data de liquidação]]</f>
        <v>46054.495787037034</v>
      </c>
    </row>
    <row r="716" spans="2:22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249">
        <f>base[[#This Row],[Data de liquidação]]</f>
        <v>46054.496493055558</v>
      </c>
    </row>
    <row r="717" spans="2:22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249">
        <f>base[[#This Row],[Data de liquidação]]</f>
        <v>46054.499108796299</v>
      </c>
    </row>
    <row r="718" spans="2:22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249">
        <f>base[[#This Row],[Data de liquidação]]</f>
        <v>46054.506249999999</v>
      </c>
    </row>
    <row r="719" spans="2:22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249">
        <f>base[[#This Row],[Data de liquidação]]</f>
        <v>46054.513935185183</v>
      </c>
    </row>
    <row r="720" spans="2:22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249">
        <f>base[[#This Row],[Data de liquidação]]</f>
        <v>46054.519201388888</v>
      </c>
    </row>
    <row r="721" spans="2:22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249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249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249">
        <f>base[[#This Row],[Data de liquidação]]</f>
        <v>46054.538958333331</v>
      </c>
    </row>
    <row r="724" spans="2:22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249">
        <f>base[[#This Row],[Data de liquidação]]</f>
        <v>46054.539027777777</v>
      </c>
    </row>
    <row r="725" spans="2:22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249">
        <f>base[[#This Row],[Data de liquidação]]</f>
        <v>46054.542858796296</v>
      </c>
    </row>
    <row r="726" spans="2:22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249">
        <f>base[[#This Row],[Data de liquidação]]</f>
        <v>46054.544456018521</v>
      </c>
    </row>
    <row r="727" spans="2:22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249">
        <f>base[[#This Row],[Data de liquidação]]</f>
        <v>46054.544710648152</v>
      </c>
    </row>
    <row r="728" spans="2:22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249">
        <f>base[[#This Row],[Data de liquidação]]</f>
        <v>46054.55878472222</v>
      </c>
    </row>
    <row r="729" spans="2:22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249">
        <f>base[[#This Row],[Data de liquidação]]</f>
        <v>46054.558923611112</v>
      </c>
    </row>
    <row r="730" spans="2:22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249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249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249">
        <f>base[[#This Row],[Data de liquidação]]</f>
        <v>46054.559884259259</v>
      </c>
    </row>
    <row r="733" spans="2:22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249">
        <f>base[[#This Row],[Data de liquidação]]</f>
        <v>46054.577939814815</v>
      </c>
    </row>
    <row r="734" spans="2:22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249">
        <f>base[[#This Row],[Data de liquidação]]</f>
        <v>46054.594537037039</v>
      </c>
    </row>
    <row r="735" spans="2:22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249">
        <f>base[[#This Row],[Data de liquidação]]</f>
        <v>46054.598113425927</v>
      </c>
    </row>
    <row r="736" spans="2:22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249">
        <f>base[[#This Row],[Data de liquidação]]</f>
        <v>46054.601400462961</v>
      </c>
    </row>
    <row r="737" spans="2:22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249">
        <f>base[[#This Row],[Data de liquidação]]</f>
        <v>46054.612835648149</v>
      </c>
    </row>
    <row r="738" spans="2:22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249">
        <f>base[[#This Row],[Data de liquidação]]</f>
        <v>46054.629062499997</v>
      </c>
    </row>
    <row r="739" spans="2:22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249">
        <f>base[[#This Row],[Data de liquidação]]</f>
        <v>46054.641226851854</v>
      </c>
    </row>
    <row r="740" spans="2:22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249">
        <f>base[[#This Row],[Data de liquidação]]</f>
        <v>46054.646874999999</v>
      </c>
    </row>
    <row r="741" spans="2:22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249">
        <f>base[[#This Row],[Data de liquidação]]</f>
        <v>46054.664687500001</v>
      </c>
    </row>
    <row r="742" spans="2:22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249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249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249">
        <f>base[[#This Row],[Data de liquidação]]</f>
        <v>46054.726666666669</v>
      </c>
    </row>
    <row r="745" spans="2:22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249">
        <f>base[[#This Row],[Data de liquidação]]</f>
        <v>46054.745821759258</v>
      </c>
    </row>
    <row r="746" spans="2:22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249">
        <f>base[[#This Row],[Data de liquidação]]</f>
        <v>46054.747152777774</v>
      </c>
    </row>
    <row r="747" spans="2:22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249">
        <f>base[[#This Row],[Data de liquidação]]</f>
        <v>46055.592881944445</v>
      </c>
    </row>
    <row r="748" spans="2:22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249">
        <f>base[[#This Row],[Data de liquidação]]</f>
        <v>46055.682118055556</v>
      </c>
    </row>
    <row r="749" spans="2:22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249">
        <f>base[[#This Row],[Data de liquidação]]</f>
        <v>46055.687916666669</v>
      </c>
    </row>
    <row r="750" spans="2:22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249">
        <f>base[[#This Row],[Data de liquidação]]</f>
        <v>46055.735636574071</v>
      </c>
    </row>
    <row r="751" spans="2:22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249">
        <f>base[[#This Row],[Data de liquidação]]</f>
        <v>46055.746400462966</v>
      </c>
    </row>
    <row r="752" spans="2:22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249">
        <f>base[[#This Row],[Data de liquidação]]</f>
        <v>46056.682106481479</v>
      </c>
    </row>
    <row r="753" spans="2:22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249">
        <f>base[[#This Row],[Data de liquidação]]</f>
        <v>46057.776099537034</v>
      </c>
    </row>
    <row r="754" spans="2:22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249">
        <f>base[[#This Row],[Data de liquidação]]</f>
        <v>46057.915416666663</v>
      </c>
    </row>
    <row r="755" spans="2:22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249">
        <f>base[[#This Row],[Data de liquidação]]</f>
        <v>46058.592488425929</v>
      </c>
    </row>
    <row r="756" spans="2:22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249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249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249">
        <f>base[[#This Row],[Data de liquidação]]</f>
        <v>46058.6246875</v>
      </c>
    </row>
    <row r="759" spans="2:22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249">
        <f>base[[#This Row],[Data de liquidação]]</f>
        <v>46058.687534722223</v>
      </c>
    </row>
    <row r="760" spans="2:22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249">
        <f>base[[#This Row],[Data de liquidação]]</f>
        <v>46058.7262962963</v>
      </c>
    </row>
    <row r="761" spans="2:22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249">
        <f>base[[#This Row],[Data de liquidação]]</f>
        <v>46058.864641203705</v>
      </c>
    </row>
    <row r="762" spans="2:22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249">
        <f>base[[#This Row],[Data de liquidação]]</f>
        <v>46059.649780092594</v>
      </c>
    </row>
    <row r="763" spans="2:22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249">
        <f>base[[#This Row],[Data de liquidação]]</f>
        <v>46059.659097222226</v>
      </c>
    </row>
    <row r="764" spans="2:22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249">
        <f>base[[#This Row],[Data de liquidação]]</f>
        <v>46059.662418981483</v>
      </c>
    </row>
    <row r="765" spans="2:22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249">
        <f>base[[#This Row],[Data de liquidação]]</f>
        <v>46059.679849537039</v>
      </c>
    </row>
    <row r="766" spans="2:22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249">
        <f>base[[#This Row],[Data de liquidação]]</f>
        <v>46059.686423611114</v>
      </c>
    </row>
    <row r="767" spans="2:22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249">
        <f>base[[#This Row],[Data de liquidação]]</f>
        <v>46059.68650462963</v>
      </c>
    </row>
    <row r="768" spans="2:22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249">
        <f>base[[#This Row],[Data de liquidação]]</f>
        <v>46059.707083333335</v>
      </c>
    </row>
    <row r="769" spans="2:22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249">
        <f>base[[#This Row],[Data de liquidação]]</f>
        <v>46059.743854166663</v>
      </c>
    </row>
    <row r="770" spans="2:22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249">
        <f>base[[#This Row],[Data de liquidação]]</f>
        <v>46059.744305555556</v>
      </c>
    </row>
    <row r="771" spans="2:22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249">
        <f>base[[#This Row],[Data de liquidação]]</f>
        <v>46059.757592592592</v>
      </c>
    </row>
    <row r="772" spans="2:22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249">
        <f>base[[#This Row],[Data de liquidação]]</f>
        <v>46059.759386574071</v>
      </c>
    </row>
    <row r="773" spans="2:22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249">
        <f>base[[#This Row],[Data de liquidação]]</f>
        <v>46059.764872685184</v>
      </c>
    </row>
    <row r="774" spans="2:22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249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249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249">
        <f>base[[#This Row],[Data de liquidação]]</f>
        <v>46059.766736111109</v>
      </c>
    </row>
    <row r="777" spans="2:22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249">
        <f>base[[#This Row],[Data de liquidação]]</f>
        <v>46059.768460648149</v>
      </c>
    </row>
    <row r="778" spans="2:22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249">
        <f>base[[#This Row],[Data de liquidação]]</f>
        <v>46059.777037037034</v>
      </c>
    </row>
    <row r="779" spans="2:22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249">
        <f>base[[#This Row],[Data de liquidação]]</f>
        <v>46059.790196759262</v>
      </c>
    </row>
    <row r="780" spans="2:22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249">
        <f>base[[#This Row],[Data de liquidação]]</f>
        <v>46059.80091435185</v>
      </c>
    </row>
    <row r="781" spans="2:22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249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249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249">
        <f>base[[#This Row],[Data de liquidação]]</f>
        <v>46060.476435185185</v>
      </c>
    </row>
    <row r="784" spans="2:22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249">
        <f>base[[#This Row],[Data de liquidação]]</f>
        <v>46060.495300925926</v>
      </c>
    </row>
    <row r="785" spans="2:22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249">
        <f>base[[#This Row],[Data de liquidação]]</f>
        <v>46060.496111111112</v>
      </c>
    </row>
    <row r="786" spans="2:22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249">
        <f>base[[#This Row],[Data de liquidação]]</f>
        <v>46060.496562499997</v>
      </c>
    </row>
    <row r="787" spans="2:22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249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249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249">
        <f>base[[#This Row],[Data de liquidação]]</f>
        <v>46060.498541666668</v>
      </c>
    </row>
    <row r="790" spans="2:22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249">
        <f>base[[#This Row],[Data de liquidação]]</f>
        <v>46060.515532407408</v>
      </c>
    </row>
    <row r="791" spans="2:22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249">
        <f>base[[#This Row],[Data de liquidação]]</f>
        <v>46060.522997685184</v>
      </c>
    </row>
    <row r="792" spans="2:22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249">
        <f>base[[#This Row],[Data de liquidação]]</f>
        <v>46060.533263888887</v>
      </c>
    </row>
    <row r="793" spans="2:22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249">
        <f>base[[#This Row],[Data de liquidação]]</f>
        <v>46060.538993055554</v>
      </c>
    </row>
    <row r="794" spans="2:22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249">
        <f>base[[#This Row],[Data de liquidação]]</f>
        <v>46060.540833333333</v>
      </c>
    </row>
    <row r="795" spans="2:22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249">
        <f>base[[#This Row],[Data de liquidação]]</f>
        <v>46060.542939814812</v>
      </c>
    </row>
    <row r="796" spans="2:22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249">
        <f>base[[#This Row],[Data de liquidação]]</f>
        <v>46060.552164351851</v>
      </c>
    </row>
    <row r="797" spans="2:22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249">
        <f>base[[#This Row],[Data de liquidação]]</f>
        <v>46060.558541666665</v>
      </c>
    </row>
    <row r="798" spans="2:22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249">
        <f>base[[#This Row],[Data de liquidação]]</f>
        <v>46060.579409722224</v>
      </c>
    </row>
    <row r="799" spans="2:22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249">
        <f>base[[#This Row],[Data de liquidação]]</f>
        <v>46060.581354166665</v>
      </c>
    </row>
    <row r="800" spans="2:22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249">
        <f>base[[#This Row],[Data de liquidação]]</f>
        <v>46060.581574074073</v>
      </c>
    </row>
    <row r="801" spans="2:20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249">
        <f>base[[#This Row],[Data de liquidação]]</f>
        <v>46060.581736111111</v>
      </c>
    </row>
    <row r="802" spans="2:20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249">
        <f>base[[#This Row],[Data de liquidação]]</f>
        <v>46060.581979166665</v>
      </c>
    </row>
    <row r="803" spans="2:20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249">
        <f>base[[#This Row],[Data de liquidação]]</f>
        <v>46060.582662037035</v>
      </c>
    </row>
    <row r="804" spans="2:20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249">
        <f>base[[#This Row],[Data de liquidação]]</f>
        <v>46060.583333333336</v>
      </c>
    </row>
    <row r="805" spans="2:20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249">
        <f>base[[#This Row],[Data de liquidação]]</f>
        <v>46060.583854166667</v>
      </c>
    </row>
    <row r="806" spans="2:20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249">
        <f>base[[#This Row],[Data de liquidação]]</f>
        <v>46060.591736111113</v>
      </c>
    </row>
    <row r="807" spans="2:20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249">
        <f>base[[#This Row],[Data de liquidação]]</f>
        <v>46060.592986111114</v>
      </c>
    </row>
    <row r="808" spans="2:20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249">
        <f>base[[#This Row],[Data de liquidação]]</f>
        <v>46060.620833333334</v>
      </c>
    </row>
    <row r="809" spans="2:20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249">
        <f>base[[#This Row],[Data de liquidação]]</f>
        <v>46060.621296296296</v>
      </c>
    </row>
    <row r="810" spans="2:20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249">
        <f>base[[#This Row],[Data de liquidação]]</f>
        <v>46060.621400462966</v>
      </c>
    </row>
    <row r="811" spans="2:20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249">
        <f>base[[#This Row],[Data de liquidação]]</f>
        <v>46060.625659722224</v>
      </c>
    </row>
    <row r="812" spans="2:20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249">
        <f>base[[#This Row],[Data de liquidação]]</f>
        <v>46060.626562500001</v>
      </c>
    </row>
    <row r="813" spans="2:20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249">
        <f>base[[#This Row],[Data de liquidação]]</f>
        <v>46060.626655092594</v>
      </c>
    </row>
    <row r="814" spans="2:20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249">
        <f>base[[#This Row],[Data de liquidação]]</f>
        <v>46060.634976851848</v>
      </c>
    </row>
    <row r="815" spans="2:20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249">
        <f>base[[#This Row],[Data de liquidação]]</f>
        <v>46060.63722222222</v>
      </c>
    </row>
    <row r="816" spans="2:20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249">
        <f>base[[#This Row],[Data de liquidação]]</f>
        <v>46060.682476851849</v>
      </c>
    </row>
    <row r="817" spans="2:22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249">
        <f>base[[#This Row],[Data de liquidação]]</f>
        <v>46060.682523148149</v>
      </c>
    </row>
    <row r="818" spans="2:22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249">
        <f>base[[#This Row],[Data de liquidação]]</f>
        <v>46060.693159722221</v>
      </c>
    </row>
    <row r="819" spans="2:22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249">
        <f>base[[#This Row],[Data de liquidação]]</f>
        <v>46060.701701388891</v>
      </c>
    </row>
    <row r="820" spans="2:22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249">
        <f>base[[#This Row],[Data de liquidação]]</f>
        <v>46060.744039351855</v>
      </c>
    </row>
    <row r="821" spans="2:22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249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249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249">
        <f>base[[#This Row],[Data de liquidação]]</f>
        <v>46060.745416666665</v>
      </c>
    </row>
    <row r="824" spans="2:22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249">
        <f>base[[#This Row],[Data de liquidação]]</f>
        <v>46060.750185185185</v>
      </c>
    </row>
    <row r="825" spans="2:22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249">
        <f>base[[#This Row],[Data de liquidação]]</f>
        <v>46060.780034722222</v>
      </c>
    </row>
    <row r="826" spans="2:22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249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249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249">
        <f>base[[#This Row],[Data de liquidação]]</f>
        <v>46060.794525462959</v>
      </c>
    </row>
    <row r="829" spans="2:22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249">
        <f>base[[#This Row],[Data de liquidação]]</f>
        <v>46060.841956018521</v>
      </c>
    </row>
    <row r="830" spans="2:22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249">
        <f>base[[#This Row],[Data de liquidação]]</f>
        <v>46061.422974537039</v>
      </c>
    </row>
    <row r="831" spans="2:22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249">
        <f>base[[#This Row],[Data de liquidação]]</f>
        <v>46061.423402777778</v>
      </c>
    </row>
    <row r="832" spans="2:22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249">
        <f>base[[#This Row],[Data de liquidação]]</f>
        <v>46061.438518518517</v>
      </c>
    </row>
    <row r="833" spans="2:22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249">
        <f>base[[#This Row],[Data de liquidação]]</f>
        <v>46061.45989583333</v>
      </c>
    </row>
    <row r="834" spans="2:22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249">
        <f>base[[#This Row],[Data de liquidação]]</f>
        <v>46061.516469907408</v>
      </c>
    </row>
    <row r="835" spans="2:22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249">
        <f>base[[#This Row],[Data de liquidação]]</f>
        <v>46061.519513888888</v>
      </c>
    </row>
    <row r="836" spans="2:22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249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249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249">
        <f>base[[#This Row],[Data de liquidação]]</f>
        <v>46061.527268518519</v>
      </c>
    </row>
    <row r="839" spans="2:22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249">
        <f>base[[#This Row],[Data de liquidação]]</f>
        <v>46061.537361111114</v>
      </c>
    </row>
    <row r="840" spans="2:22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249">
        <f>base[[#This Row],[Data de liquidação]]</f>
        <v>46061.538888888892</v>
      </c>
    </row>
    <row r="841" spans="2:22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249">
        <f>base[[#This Row],[Data de liquidação]]</f>
        <v>46061.539618055554</v>
      </c>
    </row>
    <row r="842" spans="2:22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249">
        <f>base[[#This Row],[Data de liquidação]]</f>
        <v>46061.556539351855</v>
      </c>
    </row>
    <row r="843" spans="2:22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249">
        <f>base[[#This Row],[Data de liquidação]]</f>
        <v>46061.570844907408</v>
      </c>
    </row>
    <row r="844" spans="2:22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249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249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249">
        <f>base[[#This Row],[Data de liquidação]]</f>
        <v>46061.579479166663</v>
      </c>
    </row>
    <row r="847" spans="2:22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249">
        <f>base[[#This Row],[Data de liquidação]]</f>
        <v>46061.587916666664</v>
      </c>
    </row>
    <row r="848" spans="2:22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249">
        <f>base[[#This Row],[Data de liquidação]]</f>
        <v>46061.595081018517</v>
      </c>
    </row>
    <row r="849" spans="2:22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249">
        <f>base[[#This Row],[Data de liquidação]]</f>
        <v>46061.669039351851</v>
      </c>
    </row>
    <row r="850" spans="2:22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249">
        <f>base[[#This Row],[Data de liquidação]]</f>
        <v>46061.669803240744</v>
      </c>
    </row>
    <row r="851" spans="2:22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249">
        <f>base[[#This Row],[Data de liquidação]]</f>
        <v>46061.683298611111</v>
      </c>
    </row>
    <row r="852" spans="2:22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249">
        <f>base[[#This Row],[Data de liquidação]]</f>
        <v>46061.685208333336</v>
      </c>
    </row>
    <row r="853" spans="2:22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249">
        <f>base[[#This Row],[Data de liquidação]]</f>
        <v>46061.685208333336</v>
      </c>
    </row>
    <row r="854" spans="2:22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249">
        <f>base[[#This Row],[Data de liquidação]]</f>
        <v>46061.685277777775</v>
      </c>
    </row>
    <row r="855" spans="2:22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249">
        <f>base[[#This Row],[Data de liquidação]]</f>
        <v>46061.764803240738</v>
      </c>
    </row>
    <row r="856" spans="2:22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249">
        <f>base[[#This Row],[Data de liquidação]]</f>
        <v>46061.776550925926</v>
      </c>
    </row>
    <row r="857" spans="2:22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249">
        <f>base[[#This Row],[Data de liquidação]]</f>
        <v>46061.780509259261</v>
      </c>
    </row>
    <row r="858" spans="2:22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249">
        <f>base[[#This Row],[Data de liquidação]]</f>
        <v>46061.78701388889</v>
      </c>
    </row>
    <row r="859" spans="2:22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249">
        <f>base[[#This Row],[Data de liquidação]]</f>
        <v>46061.787557870368</v>
      </c>
    </row>
    <row r="860" spans="2:22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249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249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249">
        <f>base[[#This Row],[Data de liquidação]]</f>
        <v>46062.663368055553</v>
      </c>
    </row>
    <row r="863" spans="2:22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249">
        <f>base[[#This Row],[Data de liquidação]]</f>
        <v>46062.683611111112</v>
      </c>
    </row>
    <row r="864" spans="2:22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249">
        <f>base[[#This Row],[Data de liquidação]]</f>
        <v>46062.726724537039</v>
      </c>
    </row>
    <row r="865" spans="2:22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249">
        <f>base[[#This Row],[Data de liquidação]]</f>
        <v>46062.737951388888</v>
      </c>
    </row>
    <row r="866" spans="2:22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249">
        <f>base[[#This Row],[Data de liquidação]]</f>
        <v>46062.745324074072</v>
      </c>
    </row>
    <row r="867" spans="2:22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249">
        <f>base[[#This Row],[Data de liquidação]]</f>
        <v>46062.751817129632</v>
      </c>
    </row>
    <row r="868" spans="2:22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249">
        <f>base[[#This Row],[Data de liquidação]]</f>
        <v>46062.770416666666</v>
      </c>
    </row>
    <row r="869" spans="2:22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249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249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249">
        <f>base[[#This Row],[Data de liquidação]]</f>
        <v>46062.776250000003</v>
      </c>
    </row>
    <row r="872" spans="2:22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249">
        <f>base[[#This Row],[Data de liquidação]]</f>
        <v>46062.776296296295</v>
      </c>
    </row>
    <row r="873" spans="2:22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249">
        <f>base[[#This Row],[Data de liquidação]]</f>
        <v>46062.786111111112</v>
      </c>
    </row>
    <row r="874" spans="2:22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249">
        <f>base[[#This Row],[Data de liquidação]]</f>
        <v>46062.786157407405</v>
      </c>
    </row>
    <row r="875" spans="2:22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249">
        <f>base[[#This Row],[Data de liquidação]]</f>
        <v>46062.791724537034</v>
      </c>
    </row>
    <row r="876" spans="2:22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249">
        <f>base[[#This Row],[Data de liquidação]]</f>
        <v>46062.827291666668</v>
      </c>
    </row>
    <row r="877" spans="2:22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249">
        <f>base[[#This Row],[Data de liquidação]]</f>
        <v>46062.828506944446</v>
      </c>
    </row>
    <row r="878" spans="2:22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249">
        <f>base[[#This Row],[Data de liquidação]]</f>
        <v>46062.829074074078</v>
      </c>
    </row>
    <row r="879" spans="2:22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249">
        <f>base[[#This Row],[Data de liquidação]]</f>
        <v>46063.7184837963</v>
      </c>
    </row>
    <row r="880" spans="2:22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249">
        <f>base[[#This Row],[Data de liquidação]]</f>
        <v>46063.744571759256</v>
      </c>
    </row>
    <row r="881" spans="2:22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249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249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249">
        <f>base[[#This Row],[Data de liquidação]]</f>
        <v>46063.747361111113</v>
      </c>
    </row>
    <row r="884" spans="2:22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249">
        <f>base[[#This Row],[Data de liquidação]]</f>
        <v>46063.748368055552</v>
      </c>
    </row>
    <row r="885" spans="2:22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249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249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249">
        <f>base[[#This Row],[Data de liquidação]]</f>
        <v>46063.769629629627</v>
      </c>
    </row>
    <row r="888" spans="2:22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249">
        <f>base[[#This Row],[Data de liquidação]]</f>
        <v>46063.770405092589</v>
      </c>
    </row>
    <row r="889" spans="2:22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249">
        <f>base[[#This Row],[Data de liquidação]]</f>
        <v>46063.77684027778</v>
      </c>
    </row>
    <row r="890" spans="2:22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249">
        <f>base[[#This Row],[Data de liquidação]]</f>
        <v>46063.785520833335</v>
      </c>
    </row>
    <row r="891" spans="2:22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249">
        <f>base[[#This Row],[Data de liquidação]]</f>
        <v>46063.785567129627</v>
      </c>
    </row>
    <row r="892" spans="2:22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249">
        <f>base[[#This Row],[Data de liquidação]]</f>
        <v>46063.789907407408</v>
      </c>
    </row>
    <row r="893" spans="2:22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249">
        <f>base[[#This Row],[Data de liquidação]]</f>
        <v>46064.695405092592</v>
      </c>
    </row>
    <row r="894" spans="2:22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249">
        <f>base[[#This Row],[Data de liquidação]]</f>
        <v>46064.705914351849</v>
      </c>
    </row>
    <row r="895" spans="2:22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249">
        <f>base[[#This Row],[Data de liquidação]]</f>
        <v>46064.756666666668</v>
      </c>
    </row>
    <row r="896" spans="2:22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249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249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249">
        <f>base[[#This Row],[Data de liquidação]]</f>
        <v>46064.765405092592</v>
      </c>
    </row>
    <row r="899" spans="2:22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249">
        <f>base[[#This Row],[Data de liquidação]]</f>
        <v>46064.765555555554</v>
      </c>
    </row>
    <row r="900" spans="2:22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249">
        <f>base[[#This Row],[Data de liquidação]]</f>
        <v>46064.767534722225</v>
      </c>
    </row>
    <row r="901" spans="2:22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249">
        <f>base[[#This Row],[Data de liquidação]]</f>
        <v>46064.767939814818</v>
      </c>
    </row>
    <row r="902" spans="2:22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249">
        <f>base[[#This Row],[Data de liquidação]]</f>
        <v>46064.768101851849</v>
      </c>
    </row>
    <row r="903" spans="2:22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249">
        <f>base[[#This Row],[Data de liquidação]]</f>
        <v>46064.773784722223</v>
      </c>
    </row>
    <row r="904" spans="2:22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249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249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249">
        <f>base[[#This Row],[Data de liquidação]]</f>
        <v>46064.77679398148</v>
      </c>
    </row>
    <row r="907" spans="2:22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249">
        <f>base[[#This Row],[Data de liquidação]]</f>
        <v>46064.781875000001</v>
      </c>
    </row>
    <row r="908" spans="2:22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249">
        <f>base[[#This Row],[Data de liquidação]]</f>
        <v>46064.78974537037</v>
      </c>
    </row>
    <row r="909" spans="2:22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249">
        <f>base[[#This Row],[Data de liquidação]]</f>
        <v>46064.789780092593</v>
      </c>
      <c r="V909" s="11">
        <f>-250+169</f>
        <v>-81</v>
      </c>
    </row>
    <row r="910" spans="2:22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249">
        <f>base[[#This Row],[Data de liquidação]]</f>
        <v>46064.791388888887</v>
      </c>
      <c r="V910" s="11"/>
    </row>
    <row r="911" spans="2:22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249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249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249">
        <f>base[[#This Row],[Data de liquidação]]</f>
        <v>46064.982523148145</v>
      </c>
      <c r="V913" s="11"/>
    </row>
    <row r="914" spans="2:22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249">
        <f>base[[#This Row],[Data de liquidação]]</f>
        <v>46065.67659722222</v>
      </c>
      <c r="V914" s="11"/>
    </row>
    <row r="915" spans="2:22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249">
        <f>base[[#This Row],[Data de liquidação]]</f>
        <v>46065.685474537036</v>
      </c>
      <c r="V915" s="11"/>
    </row>
    <row r="916" spans="2:22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249">
        <f>base[[#This Row],[Data de liquidação]]</f>
        <v>46065.685578703706</v>
      </c>
      <c r="V916" s="11"/>
    </row>
    <row r="917" spans="2:22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249">
        <f>base[[#This Row],[Data de liquidação]]</f>
        <v>46065.685578703706</v>
      </c>
      <c r="V917" s="11"/>
    </row>
    <row r="918" spans="2:22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249">
        <f>base[[#This Row],[Data de liquidação]]</f>
        <v>46065.701192129629</v>
      </c>
      <c r="V918" s="11"/>
    </row>
    <row r="919" spans="2:22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249">
        <f>base[[#This Row],[Data de liquidação]]</f>
        <v>46065.738206018519</v>
      </c>
      <c r="V919" s="11"/>
    </row>
    <row r="920" spans="2:22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249">
        <f>base[[#This Row],[Data de liquidação]]</f>
        <v>46065.766087962962</v>
      </c>
      <c r="V920" s="11"/>
    </row>
    <row r="921" spans="2:22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249">
        <f>base[[#This Row],[Data de liquidação]]</f>
        <v>46065.771412037036</v>
      </c>
      <c r="V921" s="11"/>
    </row>
    <row r="922" spans="2:22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249">
        <f>base[[#This Row],[Data de liquidação]]</f>
        <v>46066.620532407411</v>
      </c>
      <c r="V922" s="11"/>
    </row>
    <row r="923" spans="2:22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249">
        <f>base[[#This Row],[Data de liquidação]]</f>
        <v>46066.633206018516</v>
      </c>
      <c r="V923" s="11"/>
    </row>
    <row r="924" spans="2:22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249">
        <f>base[[#This Row],[Data de liquidação]]</f>
        <v>46066.666319444441</v>
      </c>
      <c r="V924" s="11"/>
    </row>
    <row r="925" spans="2:22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249">
        <f>base[[#This Row],[Data de liquidação]]</f>
        <v>46066.682581018518</v>
      </c>
      <c r="V925" s="11"/>
    </row>
    <row r="926" spans="2:22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249">
        <f>base[[#This Row],[Data de liquidação]]</f>
        <v>46066.682789351849</v>
      </c>
      <c r="V926" s="11"/>
    </row>
    <row r="927" spans="2:22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249">
        <f>base[[#This Row],[Data de liquidação]]</f>
        <v>46066.699108796296</v>
      </c>
      <c r="V927" s="11"/>
    </row>
    <row r="928" spans="2:22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249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249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249">
        <f>base[[#This Row],[Data de liquidação]]</f>
        <v>46066.74690972222</v>
      </c>
      <c r="V930" s="11"/>
    </row>
    <row r="931" spans="2:22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249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249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249">
        <f>base[[#This Row],[Data de liquidação]]</f>
        <v>46066.766886574071</v>
      </c>
      <c r="V933" s="11"/>
    </row>
    <row r="934" spans="2:22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249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249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249">
        <f>base[[#This Row],[Data de liquidação]]</f>
        <v>46066.775347222225</v>
      </c>
      <c r="V936" s="11"/>
    </row>
    <row r="937" spans="2:22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249">
        <f>base[[#This Row],[Data de liquidação]]</f>
        <v>46066.782037037039</v>
      </c>
      <c r="V937" s="11"/>
    </row>
    <row r="938" spans="2:22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249">
        <f>base[[#This Row],[Data de liquidação]]</f>
        <v>46066.786979166667</v>
      </c>
      <c r="V938" s="11"/>
    </row>
    <row r="939" spans="2:22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249">
        <f>base[[#This Row],[Data de liquidação]]</f>
        <v>46066.793530092589</v>
      </c>
      <c r="V939" s="11"/>
    </row>
    <row r="940" spans="2:22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249">
        <f>base[[#This Row],[Data de liquidação]]</f>
        <v>46067.42696759259</v>
      </c>
      <c r="V940" s="11"/>
    </row>
    <row r="941" spans="2:22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249">
        <f>base[[#This Row],[Data de liquidação]]</f>
        <v>46067.455370370371</v>
      </c>
      <c r="V941" s="11"/>
    </row>
    <row r="942" spans="2:22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249">
        <f>base[[#This Row],[Data de liquidação]]</f>
        <v>46067.462106481478</v>
      </c>
      <c r="V942" s="11"/>
    </row>
    <row r="943" spans="2:22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249">
        <f>base[[#This Row],[Data de liquidação]]</f>
        <v>46067.470706018517</v>
      </c>
      <c r="V943" s="11"/>
    </row>
    <row r="944" spans="2:22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249">
        <f>base[[#This Row],[Data de liquidação]]</f>
        <v>46067.525543981479</v>
      </c>
      <c r="V944" s="11"/>
    </row>
    <row r="945" spans="2:22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249">
        <f>base[[#This Row],[Data de liquidação]]</f>
        <v>46067.556643518517</v>
      </c>
      <c r="V945" s="11"/>
    </row>
    <row r="946" spans="2:22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249">
        <f>base[[#This Row],[Data de liquidação]]</f>
        <v>46067.557025462964</v>
      </c>
      <c r="V946" s="11"/>
    </row>
    <row r="947" spans="2:22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249">
        <f>base[[#This Row],[Data de liquidação]]</f>
        <v>46067.55982638889</v>
      </c>
      <c r="V947" s="11"/>
    </row>
    <row r="948" spans="2:22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249">
        <f>base[[#This Row],[Data de liquidação]]</f>
        <v>46067.561076388891</v>
      </c>
      <c r="V948" s="11"/>
    </row>
    <row r="949" spans="2:22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249">
        <f>base[[#This Row],[Data de liquidação]]</f>
        <v>46067.561516203707</v>
      </c>
      <c r="V949" s="11"/>
    </row>
    <row r="950" spans="2:22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249">
        <f>base[[#This Row],[Data de liquidação]]</f>
        <v>46067.561597222222</v>
      </c>
      <c r="V950" s="11"/>
    </row>
    <row r="951" spans="2:22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249">
        <f>base[[#This Row],[Data de liquidação]]</f>
        <v>46067.605451388888</v>
      </c>
      <c r="V951" s="11"/>
    </row>
    <row r="952" spans="2:22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249">
        <f>base[[#This Row],[Data de liquidação]]</f>
        <v>46067.68986111111</v>
      </c>
      <c r="V952" s="11"/>
    </row>
    <row r="953" spans="2:22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249">
        <f>base[[#This Row],[Data de liquidação]]</f>
        <v>46067.725381944445</v>
      </c>
      <c r="V953" s="11"/>
    </row>
    <row r="954" spans="2:22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249">
        <f>base[[#This Row],[Data de liquidação]]</f>
        <v>46067.742256944446</v>
      </c>
      <c r="V954" s="11"/>
    </row>
    <row r="955" spans="2:22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249">
        <f>base[[#This Row],[Data de liquidação]]</f>
        <v>46068.461122685185</v>
      </c>
      <c r="V955" s="11"/>
    </row>
    <row r="956" spans="2:22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249">
        <f>base[[#This Row],[Data de liquidação]]</f>
        <v>46068.47693287037</v>
      </c>
      <c r="V956" s="11"/>
    </row>
    <row r="957" spans="2:22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249">
        <f>base[[#This Row],[Data de liquidação]]</f>
        <v>46068.47855324074</v>
      </c>
      <c r="V957" s="11"/>
    </row>
    <row r="958" spans="2:22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249">
        <f>base[[#This Row],[Data de liquidação]]</f>
        <v>46068.515925925924</v>
      </c>
      <c r="V958" s="11"/>
    </row>
    <row r="959" spans="2:22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249">
        <f>base[[#This Row],[Data de liquidação]]</f>
        <v>46068.517476851855</v>
      </c>
      <c r="V959" s="11"/>
    </row>
    <row r="960" spans="2:22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249">
        <f>base[[#This Row],[Data de liquidação]]</f>
        <v>46068.52716435185</v>
      </c>
      <c r="V960" s="11"/>
    </row>
    <row r="961" spans="2:22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249">
        <f>base[[#This Row],[Data de liquidação]]</f>
        <v>46068.535532407404</v>
      </c>
      <c r="V961" s="11"/>
    </row>
    <row r="962" spans="2:22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249">
        <f>base[[#This Row],[Data de liquidação]]</f>
        <v>46068.538657407407</v>
      </c>
      <c r="V962" s="11"/>
    </row>
    <row r="963" spans="2:22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249">
        <f>base[[#This Row],[Data de liquidação]]</f>
        <v>46068.542048611111</v>
      </c>
      <c r="V963" s="11"/>
    </row>
    <row r="964" spans="2:22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249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249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249">
        <f>base[[#This Row],[Data de liquidação]]</f>
        <v>46068.598807870374</v>
      </c>
      <c r="V966" s="11"/>
    </row>
    <row r="967" spans="2:22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249">
        <f>base[[#This Row],[Data de liquidação]]</f>
        <v>46068.60560185185</v>
      </c>
      <c r="V967" s="11"/>
    </row>
    <row r="968" spans="2:22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249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249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249">
        <f>base[[#This Row],[Data de liquidação]]</f>
        <v>46068.643900462965</v>
      </c>
      <c r="V970" s="11"/>
    </row>
    <row r="971" spans="2:22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249">
        <f>base[[#This Row],[Data de liquidação]]</f>
        <v>46068.64398148148</v>
      </c>
      <c r="V971" s="11"/>
    </row>
    <row r="972" spans="2:22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249">
        <f>base[[#This Row],[Data de liquidação]]</f>
        <v>46068.645254629628</v>
      </c>
      <c r="V972" s="11"/>
    </row>
    <row r="973" spans="2:22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249">
        <f>base[[#This Row],[Data de liquidação]]</f>
        <v>46068.65116898148</v>
      </c>
      <c r="V973" s="11"/>
    </row>
    <row r="974" spans="2:22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249">
        <f>base[[#This Row],[Data de liquidação]]</f>
        <v>46068.694131944445</v>
      </c>
      <c r="V974" s="11"/>
    </row>
    <row r="975" spans="2:22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249">
        <f>base[[#This Row],[Data de liquidação]]</f>
        <v>46068.729375000003</v>
      </c>
      <c r="V975" s="11"/>
    </row>
    <row r="976" spans="2:22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249">
        <f>base[[#This Row],[Data de liquidação]]</f>
        <v>46068.749722222223</v>
      </c>
      <c r="V976" s="11"/>
    </row>
    <row r="977" spans="2:22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249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249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249">
        <f>base[[#This Row],[Data de liquidação]]</f>
        <v>46068.787569444445</v>
      </c>
      <c r="V979" s="11"/>
    </row>
    <row r="980" spans="2:22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249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249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249">
        <f>base[[#This Row],[Data de liquidação]]</f>
        <v>46068.891747685186</v>
      </c>
      <c r="V982" s="11"/>
    </row>
    <row r="983" spans="2:22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249">
        <f>base[[#This Row],[Data de liquidação]]</f>
        <v>46069.62358796296</v>
      </c>
      <c r="V983" s="11"/>
    </row>
    <row r="984" spans="2:22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249">
        <f>base[[#This Row],[Data de liquidação]]</f>
        <v>46069.716168981482</v>
      </c>
      <c r="V984" s="11"/>
    </row>
    <row r="985" spans="2:22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249">
        <f>base[[#This Row],[Data de liquidação]]</f>
        <v>46069.74763888889</v>
      </c>
      <c r="V985" s="11"/>
    </row>
    <row r="986" spans="2:22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249">
        <f>base[[#This Row],[Data de liquidação]]</f>
        <v>46069.769074074073</v>
      </c>
      <c r="V986" s="11"/>
    </row>
    <row r="987" spans="2:22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249">
        <f>base[[#This Row],[Data de liquidação]]</f>
        <v>46069.790694444448</v>
      </c>
      <c r="V987" s="11"/>
    </row>
    <row r="988" spans="2:22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249">
        <f>base[[#This Row],[Data de liquidação]]</f>
        <v>46069.790844907409</v>
      </c>
      <c r="V988" s="11">
        <f>-250+9</f>
        <v>-241</v>
      </c>
    </row>
    <row r="989" spans="2:22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249">
        <f>base[[#This Row],[Data de liquidação]]</f>
        <v>46070.793645833335</v>
      </c>
      <c r="V989" s="11"/>
    </row>
    <row r="990" spans="2:22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249">
        <f>base[[#This Row],[Data de liquidação]]</f>
        <v>46070.796018518522</v>
      </c>
      <c r="V990" s="11"/>
    </row>
    <row r="991" spans="2:22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249">
        <f>base[[#This Row],[Data de liquidação]]</f>
        <v>46071.746354166666</v>
      </c>
      <c r="V991" s="11"/>
    </row>
    <row r="992" spans="2:22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249">
        <f>base[[#This Row],[Data de liquidação]]</f>
        <v>46071.760092592594</v>
      </c>
      <c r="V992" s="11"/>
    </row>
    <row r="993" spans="2:22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249">
        <f>base[[#This Row],[Data de liquidação]]</f>
        <v>46071.7653125</v>
      </c>
      <c r="V993" s="11"/>
    </row>
    <row r="994" spans="2:22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249">
        <f>base[[#This Row],[Data de liquidação]]</f>
        <v>46071.779293981483</v>
      </c>
      <c r="V994" s="11"/>
    </row>
    <row r="995" spans="2:22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249">
        <f>base[[#This Row],[Data de liquidação]]</f>
        <v>46072.693865740737</v>
      </c>
      <c r="V995" s="11"/>
    </row>
    <row r="996" spans="2:22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249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249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249">
        <f>base[[#This Row],[Data de liquidação]]</f>
        <v>46073.612060185187</v>
      </c>
      <c r="V998" s="11"/>
    </row>
    <row r="999" spans="2:22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249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249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249">
        <f>base[[#This Row],[Data de liquidação]]</f>
        <v>46073.679756944446</v>
      </c>
      <c r="V1001" s="11"/>
    </row>
    <row r="1002" spans="2:22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249">
        <f>base[[#This Row],[Data de liquidação]]</f>
        <v>46073.701921296299</v>
      </c>
      <c r="V1002" s="11"/>
    </row>
    <row r="1003" spans="2:22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249">
        <f>base[[#This Row],[Data de liquidação]]</f>
        <v>46073.736087962963</v>
      </c>
      <c r="V1003" s="11"/>
    </row>
    <row r="1004" spans="2:22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249">
        <f>base[[#This Row],[Data de liquidação]]</f>
        <v>46073.746446759258</v>
      </c>
      <c r="V1004" s="11"/>
    </row>
    <row r="1005" spans="2:22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249">
        <f>base[[#This Row],[Data de liquidação]]</f>
        <v>46073.747152777774</v>
      </c>
      <c r="V1005" s="11"/>
    </row>
    <row r="1006" spans="2:22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249">
        <f>base[[#This Row],[Data de liquidação]]</f>
        <v>46073.747523148151</v>
      </c>
      <c r="V1006" s="11"/>
    </row>
    <row r="1007" spans="2:22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249">
        <f>base[[#This Row],[Data de liquidação]]</f>
        <v>46073.767129629632</v>
      </c>
      <c r="V1007" s="11"/>
    </row>
    <row r="1008" spans="2:22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249">
        <f>base[[#This Row],[Data de liquidação]]</f>
        <v>46073.767152777778</v>
      </c>
      <c r="V1008" s="11"/>
    </row>
    <row r="1009" spans="2:22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249">
        <f>base[[#This Row],[Data de liquidação]]</f>
        <v>46073.769467592596</v>
      </c>
      <c r="V1009" s="11"/>
    </row>
    <row r="1010" spans="2:22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249">
        <f>base[[#This Row],[Data de liquidação]]</f>
        <v>46073.775046296294</v>
      </c>
      <c r="V1010" s="11"/>
    </row>
    <row r="1011" spans="2:22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249">
        <f>base[[#This Row],[Data de liquidação]]</f>
        <v>46073.775138888886</v>
      </c>
      <c r="V1011" s="11"/>
    </row>
    <row r="1012" spans="2:22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249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249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249">
        <f>base[[#This Row],[Data de liquidação]]</f>
        <v>46073.834074074075</v>
      </c>
      <c r="V1014" s="11"/>
    </row>
    <row r="1015" spans="2:22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249">
        <f>base[[#This Row],[Data de liquidação]]</f>
        <v>46074.399583333332</v>
      </c>
      <c r="V1015" s="11"/>
    </row>
    <row r="1016" spans="2:22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249">
        <f>base[[#This Row],[Data de liquidação]]</f>
        <v>46074.419178240743</v>
      </c>
      <c r="V1016" s="11"/>
    </row>
    <row r="1017" spans="2:22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249">
        <f>base[[#This Row],[Data de liquidação]]</f>
        <v>46074.455740740741</v>
      </c>
      <c r="V1017" s="11"/>
    </row>
    <row r="1018" spans="2:22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249">
        <f>base[[#This Row],[Data de liquidação]]</f>
        <v>46074.455763888887</v>
      </c>
      <c r="V1018" s="11"/>
    </row>
    <row r="1019" spans="2:22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249">
        <f>base[[#This Row],[Data de liquidação]]</f>
        <v>46074.458009259259</v>
      </c>
      <c r="V1019" s="11"/>
    </row>
    <row r="1020" spans="2:22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249">
        <f>base[[#This Row],[Data de liquidação]]</f>
        <v>46074.49728009259</v>
      </c>
      <c r="V1020" s="11"/>
    </row>
    <row r="1021" spans="2:22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249">
        <f>base[[#This Row],[Data de liquidação]]</f>
        <v>46074.514039351852</v>
      </c>
      <c r="V1021" s="11"/>
    </row>
    <row r="1022" spans="2:22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249">
        <f>base[[#This Row],[Data de liquidação]]</f>
        <v>46074.533993055556</v>
      </c>
      <c r="V1022" s="11"/>
    </row>
    <row r="1023" spans="2:22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249">
        <f>base[[#This Row],[Data de liquidação]]</f>
        <v>46074.535509259258</v>
      </c>
      <c r="V1023" s="11"/>
    </row>
    <row r="1024" spans="2:22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249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249">
        <f>base[[#This Row],[Data de liquidação]]</f>
        <v>46074.563067129631</v>
      </c>
      <c r="V1025" s="11"/>
    </row>
    <row r="1026" spans="2:22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249">
        <f>base[[#This Row],[Data de liquidação]]</f>
        <v>46074.579525462963</v>
      </c>
      <c r="V1026" s="11"/>
    </row>
    <row r="1027" spans="2:22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249">
        <f>base[[#This Row],[Data de liquidação]]</f>
        <v>46074.598217592589</v>
      </c>
      <c r="V1027" s="11"/>
    </row>
    <row r="1028" spans="2:22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249">
        <f>base[[#This Row],[Data de liquidação]]</f>
        <v>46074.623379629629</v>
      </c>
      <c r="V1028" s="11">
        <f>-250+139</f>
        <v>-111</v>
      </c>
    </row>
    <row r="1029" spans="2:22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249">
        <f>base[[#This Row],[Data de liquidação]]</f>
        <v>46074.6719212963</v>
      </c>
      <c r="V1029" s="11"/>
    </row>
    <row r="1030" spans="2:22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249">
        <f>base[[#This Row],[Data de liquidação]]</f>
        <v>46074.686365740738</v>
      </c>
      <c r="V1030" s="11"/>
    </row>
    <row r="1031" spans="2:22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249">
        <f>base[[#This Row],[Data de liquidação]]</f>
        <v>46074.788668981484</v>
      </c>
      <c r="V1031" s="11"/>
    </row>
    <row r="1032" spans="2:22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249">
        <f>base[[#This Row],[Data de liquidação]]</f>
        <v>46074.788773148146</v>
      </c>
      <c r="V1032" s="11"/>
    </row>
    <row r="1033" spans="2:22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249">
        <f>base[[#This Row],[Data de liquidação]]</f>
        <v>46075.473587962966</v>
      </c>
      <c r="V1033" s="11"/>
    </row>
    <row r="1034" spans="2:22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249">
        <f>base[[#This Row],[Data de liquidação]]</f>
        <v>46075.480798611112</v>
      </c>
      <c r="V1034" s="11"/>
    </row>
    <row r="1035" spans="2:22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249">
        <f>base[[#This Row],[Data de liquidação]]</f>
        <v>46075.480983796297</v>
      </c>
      <c r="V1035" s="11"/>
    </row>
    <row r="1036" spans="2:22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249">
        <f>base[[#This Row],[Data de liquidação]]</f>
        <v>46075.527592592596</v>
      </c>
      <c r="V1036" s="11"/>
    </row>
    <row r="1037" spans="2:22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249">
        <f>base[[#This Row],[Data de liquidação]]</f>
        <v>46075.580520833333</v>
      </c>
      <c r="V1037" s="11"/>
    </row>
    <row r="1038" spans="2:22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249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249">
        <f>base[[#This Row],[Data de liquidação]]</f>
        <v>46075.604131944441</v>
      </c>
      <c r="V1039" s="11"/>
    </row>
    <row r="1040" spans="2:22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249">
        <f>base[[#This Row],[Data de liquidação]]</f>
        <v>46075.650983796295</v>
      </c>
      <c r="V1040" s="11"/>
    </row>
    <row r="1041" spans="2:22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249">
        <f>base[[#This Row],[Data de liquidação]]</f>
        <v>46075.651192129626</v>
      </c>
      <c r="V1041" s="11"/>
    </row>
    <row r="1042" spans="2:22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249">
        <f>base[[#This Row],[Data de liquidação]]</f>
        <v>46075.66233796296</v>
      </c>
      <c r="V1042" s="11"/>
    </row>
    <row r="1043" spans="2:22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249">
        <f>base[[#This Row],[Data de liquidação]]</f>
        <v>46075.666608796295</v>
      </c>
      <c r="V1043" s="11"/>
    </row>
    <row r="1044" spans="2:22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249">
        <f>base[[#This Row],[Data de liquidação]]</f>
        <v>46075.670474537037</v>
      </c>
      <c r="V1044" s="11"/>
    </row>
    <row r="1045" spans="2:22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249">
        <f>base[[#This Row],[Data de liquidação]]</f>
        <v>46075.671006944445</v>
      </c>
      <c r="V1045" s="11"/>
    </row>
    <row r="1046" spans="2:22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249">
        <f>base[[#This Row],[Data de liquidação]]</f>
        <v>46075.684629629628</v>
      </c>
      <c r="V1046" s="11"/>
    </row>
    <row r="1047" spans="2:22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249">
        <f>base[[#This Row],[Data de liquidação]]</f>
        <v>46075.685289351852</v>
      </c>
      <c r="V1047" s="11"/>
    </row>
    <row r="1048" spans="2:22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249">
        <f>base[[#This Row],[Data de liquidação]]</f>
        <v>46075.68608796296</v>
      </c>
      <c r="V1048" s="11"/>
    </row>
    <row r="1049" spans="2:22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249">
        <f>base[[#This Row],[Data de liquidação]]</f>
        <v>46075.707662037035</v>
      </c>
      <c r="V1049" s="11"/>
    </row>
    <row r="1050" spans="2:22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249">
        <f>base[[#This Row],[Data de liquidação]]</f>
        <v>46075.727337962962</v>
      </c>
      <c r="V1050" s="11"/>
    </row>
    <row r="1051" spans="2:22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249">
        <f>base[[#This Row],[Data de liquidação]]</f>
        <v>46075.728807870371</v>
      </c>
      <c r="V1051" s="11"/>
    </row>
    <row r="1052" spans="2:22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249">
        <f>base[[#This Row],[Data de liquidação]]</f>
        <v>46075.729259259257</v>
      </c>
      <c r="V1052" s="11"/>
    </row>
    <row r="1053" spans="2:22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249">
        <f>base[[#This Row],[Data de liquidação]]</f>
        <v>46075.777685185189</v>
      </c>
      <c r="V1053" s="11"/>
    </row>
    <row r="1054" spans="2:22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249">
        <f>base[[#This Row],[Data de liquidação]]</f>
        <v>46075.777731481481</v>
      </c>
      <c r="V1054" s="11"/>
    </row>
    <row r="1055" spans="2:22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249">
        <f>base[[#This Row],[Data de liquidação]]</f>
        <v>46075.787175925929</v>
      </c>
      <c r="V1055" s="11"/>
    </row>
    <row r="1056" spans="2:22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249">
        <f>base[[#This Row],[Data de liquidação]]</f>
        <v>46075.79210648148</v>
      </c>
      <c r="V1056" s="11"/>
    </row>
    <row r="1057" spans="2:22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249">
        <f>base[[#This Row],[Data de liquidação]]</f>
        <v>46075.792164351849</v>
      </c>
      <c r="V1057" s="11"/>
    </row>
    <row r="1058" spans="2:22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249">
        <f>base[[#This Row],[Data de liquidação]]</f>
        <v>46075.816643518519</v>
      </c>
      <c r="V1058" s="11"/>
    </row>
    <row r="1059" spans="2:22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249">
        <f>base[[#This Row],[Data de liquidação]]</f>
        <v>46075.832650462966</v>
      </c>
      <c r="V1059" s="11"/>
    </row>
    <row r="1060" spans="2:22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249">
        <f>base[[#This Row],[Data de liquidação]]</f>
        <v>46075.936585648145</v>
      </c>
      <c r="V1060" s="11"/>
    </row>
    <row r="1061" spans="2:22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249">
        <f>base[[#This Row],[Data de liquidação]]</f>
        <v>46075.977152777778</v>
      </c>
      <c r="V1061" s="11"/>
    </row>
    <row r="1062" spans="2:22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249">
        <f>base[[#This Row],[Data de liquidação]]</f>
        <v>46076.674004629633</v>
      </c>
      <c r="V1062" s="11"/>
    </row>
    <row r="1063" spans="2:22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249">
        <f>base[[#This Row],[Data de liquidação]]</f>
        <v>46076.706458333334</v>
      </c>
      <c r="V1063" s="11"/>
    </row>
    <row r="1064" spans="2:22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249">
        <f>base[[#This Row],[Data de liquidação]]</f>
        <v>46076.743877314817</v>
      </c>
      <c r="V1064" s="11"/>
    </row>
    <row r="1065" spans="2:22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249">
        <f>base[[#This Row],[Data de liquidação]]</f>
        <v>46076.744328703702</v>
      </c>
      <c r="V1065" s="11"/>
    </row>
    <row r="1066" spans="2:22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249">
        <f>base[[#This Row],[Data de liquidação]]</f>
        <v>46076.745752314811</v>
      </c>
      <c r="V1066" s="11"/>
    </row>
    <row r="1067" spans="2:22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249">
        <f>base[[#This Row],[Data de liquidação]]</f>
        <v>46076.747858796298</v>
      </c>
      <c r="V1067" s="11"/>
    </row>
    <row r="1068" spans="2:22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249">
        <f>base[[#This Row],[Data de liquidação]]</f>
        <v>46076.753645833334</v>
      </c>
      <c r="V1068" s="11"/>
    </row>
    <row r="1069" spans="2:22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249">
        <f>base[[#This Row],[Data de liquidação]]</f>
        <v>46076.767847222225</v>
      </c>
      <c r="V1069" s="11"/>
    </row>
    <row r="1070" spans="2:22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249">
        <f>base[[#This Row],[Data de liquidação]]</f>
        <v>46076.778287037036</v>
      </c>
      <c r="V1070" s="11"/>
    </row>
    <row r="1071" spans="2:22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249">
        <f>base[[#This Row],[Data de liquidação]]</f>
        <v>46076.797418981485</v>
      </c>
      <c r="V1071" s="11"/>
    </row>
    <row r="1072" spans="2:22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249">
        <f>base[[#This Row],[Data de liquidação]]</f>
        <v>46077.691493055558</v>
      </c>
      <c r="V1072" s="11"/>
    </row>
    <row r="1073" spans="2:22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249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249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249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249">
        <f>base[[#This Row],[Data de liquidação]]</f>
        <v>46077.776226851849</v>
      </c>
      <c r="V1076" s="11"/>
    </row>
    <row r="1077" spans="2:22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249">
        <f>base[[#This Row],[Data de liquidação]]</f>
        <v>46077.776967592596</v>
      </c>
      <c r="V1077" s="11"/>
    </row>
    <row r="1078" spans="2:22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249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249">
        <f>base[[#This Row],[Data de liquidação]]</f>
        <v>46077.779351851852</v>
      </c>
      <c r="V1079" s="11"/>
    </row>
    <row r="1080" spans="2:22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249">
        <f>base[[#This Row],[Data de liquidação]]</f>
        <v>46077.779803240737</v>
      </c>
      <c r="V1080" s="11"/>
    </row>
    <row r="1081" spans="2:22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249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249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249">
        <f>base[[#This Row],[Data de liquidação]]</f>
        <v>46077.78570601852</v>
      </c>
      <c r="V1083" s="11"/>
    </row>
    <row r="1084" spans="2:22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249">
        <f>base[[#This Row],[Data de liquidação]]</f>
        <v>46077.785856481481</v>
      </c>
      <c r="V1084" s="11">
        <f>-250+200</f>
        <v>-50</v>
      </c>
    </row>
    <row r="1085" spans="2:22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249">
        <f>base[[#This Row],[Data de liquidação]]</f>
        <v>46077.78800925926</v>
      </c>
      <c r="V1085" s="11"/>
    </row>
    <row r="1086" spans="2:22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249">
        <f>base[[#This Row],[Data de liquidação]]</f>
        <v>46077.875011574077</v>
      </c>
      <c r="V1086" s="11"/>
    </row>
    <row r="1087" spans="2:22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249">
        <f>base[[#This Row],[Data de liquidação]]</f>
        <v>46078.768946759257</v>
      </c>
      <c r="V1087" s="11"/>
    </row>
    <row r="1088" spans="2:22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249">
        <f>base[[#This Row],[Data de liquidação]]</f>
        <v>46078.778738425928</v>
      </c>
      <c r="V1088" s="11"/>
    </row>
    <row r="1089" spans="2:22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249">
        <f>base[[#This Row],[Data de liquidação]]</f>
        <v>46078.785694444443</v>
      </c>
      <c r="V1089" s="11"/>
    </row>
    <row r="1090" spans="2:22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249">
        <f>base[[#This Row],[Data de liquidação]]</f>
        <v>46078.791643518518</v>
      </c>
      <c r="V1090" s="11"/>
    </row>
    <row r="1091" spans="2:22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249">
        <f>base[[#This Row],[Data de liquidação]]</f>
        <v>46078.873229166667</v>
      </c>
      <c r="V1091" s="11"/>
    </row>
    <row r="1092" spans="2:22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249">
        <f>base[[#This Row],[Data de liquidação]]</f>
        <v>46079.692187499997</v>
      </c>
      <c r="V1092" s="11"/>
    </row>
    <row r="1093" spans="2:22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249">
        <f>base[[#This Row],[Data de liquidação]]</f>
        <v>46079.692199074074</v>
      </c>
      <c r="V1093" s="11"/>
    </row>
    <row r="1094" spans="2:22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249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249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249">
        <f>base[[#This Row],[Data de liquidação]]</f>
        <v>46079.75199074074</v>
      </c>
      <c r="V1096" s="11"/>
    </row>
    <row r="1097" spans="2:22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249">
        <f>base[[#This Row],[Data de liquidação]]</f>
        <v>46079.785057870373</v>
      </c>
      <c r="V1097" s="11"/>
    </row>
    <row r="1098" spans="2:22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249">
        <f>base[[#This Row],[Data de liquidação]]</f>
        <v>46079.785057870373</v>
      </c>
      <c r="V1098" s="11"/>
    </row>
    <row r="1099" spans="2:22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249">
        <f>base[[#This Row],[Data de liquidação]]</f>
        <v>46079.786493055559</v>
      </c>
      <c r="V1099" s="11"/>
    </row>
    <row r="1100" spans="2:22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249">
        <f>base[[#This Row],[Data de liquidação]]</f>
        <v>46079.790173611109</v>
      </c>
      <c r="V1100" s="11"/>
    </row>
    <row r="1101" spans="2:22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249">
        <f>base[[#This Row],[Data de liquidação]]</f>
        <v>46079.872106481482</v>
      </c>
      <c r="V1101" s="11"/>
    </row>
    <row r="1102" spans="2:22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249">
        <f>base[[#This Row],[Data de liquidação]]</f>
        <v>46079.895011574074</v>
      </c>
      <c r="V1102" s="11"/>
    </row>
    <row r="1103" spans="2:22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249">
        <f>base[[#This Row],[Data de liquidação]]</f>
        <v>46080.662905092591</v>
      </c>
      <c r="V1103" s="11"/>
    </row>
    <row r="1104" spans="2:22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249">
        <f>base[[#This Row],[Data de liquidação]]</f>
        <v>46080.674363425926</v>
      </c>
      <c r="V1104" s="11"/>
    </row>
    <row r="1105" spans="2:22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249">
        <f>base[[#This Row],[Data de liquidação]]</f>
        <v>46080.70511574074</v>
      </c>
      <c r="V1105" s="11"/>
    </row>
    <row r="1106" spans="2:22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249">
        <f>base[[#This Row],[Data de liquidação]]</f>
        <v>46080.71261574074</v>
      </c>
      <c r="V1106" s="11"/>
    </row>
    <row r="1107" spans="2:22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249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249">
        <f>base[[#This Row],[Data de liquidação]]</f>
        <v>46080.755347222221</v>
      </c>
      <c r="V1108" s="11"/>
    </row>
    <row r="1109" spans="2:22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249">
        <f>base[[#This Row],[Data de liquidação]]</f>
        <v>46080.77002314815</v>
      </c>
      <c r="V1109" s="11"/>
    </row>
    <row r="1110" spans="2:22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249">
        <f>base[[#This Row],[Data de liquidação]]</f>
        <v>46080.822060185186</v>
      </c>
      <c r="V1110" s="11"/>
    </row>
    <row r="1111" spans="2:22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249">
        <f>base[[#This Row],[Data de liquidação]]</f>
        <v>46081.459803240738</v>
      </c>
      <c r="V1111" s="11"/>
    </row>
    <row r="1112" spans="2:22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249">
        <f>base[[#This Row],[Data de liquidação]]</f>
        <v>46081.475104166668</v>
      </c>
      <c r="V1112" s="11"/>
    </row>
    <row r="1113" spans="2:22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249">
        <f>base[[#This Row],[Data de liquidação]]</f>
        <v>46081.476145833331</v>
      </c>
      <c r="V1113" s="11"/>
    </row>
    <row r="1114" spans="2:22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249">
        <f>base[[#This Row],[Data de liquidação]]</f>
        <v>46081.510081018518</v>
      </c>
      <c r="V1114" s="11"/>
    </row>
    <row r="1115" spans="2:22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249">
        <f>base[[#This Row],[Data de liquidação]]</f>
        <v>46081.553715277776</v>
      </c>
      <c r="V1115" s="11"/>
    </row>
    <row r="1116" spans="2:22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249">
        <f>base[[#This Row],[Data de liquidação]]</f>
        <v>46081.55940972222</v>
      </c>
      <c r="V1116" s="11">
        <f>-350+171</f>
        <v>-179</v>
      </c>
    </row>
    <row r="1117" spans="2:22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249">
        <f>base[[#This Row],[Data de liquidação]]</f>
        <v>46081.559525462966</v>
      </c>
      <c r="V1117" s="11"/>
    </row>
    <row r="1118" spans="2:22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249">
        <f>base[[#This Row],[Data de liquidação]]</f>
        <v>46081.562916666669</v>
      </c>
      <c r="V1118" s="11"/>
    </row>
    <row r="1119" spans="2:22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249">
        <f>base[[#This Row],[Data de liquidação]]</f>
        <v>46081.592916666668</v>
      </c>
      <c r="V1119" s="11"/>
    </row>
    <row r="1120" spans="2:22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249">
        <f>base[[#This Row],[Data de liquidação]]</f>
        <v>46081.592986111114</v>
      </c>
      <c r="V1120" s="11"/>
    </row>
    <row r="1121" spans="2:22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249">
        <f>base[[#This Row],[Data de liquidação]]</f>
        <v>46081.665590277778</v>
      </c>
      <c r="V1121" s="11"/>
    </row>
    <row r="1122" spans="2:22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249">
        <f>base[[#This Row],[Data de liquidação]]</f>
        <v>46081.68246527778</v>
      </c>
      <c r="V1122" s="11"/>
    </row>
    <row r="1123" spans="2:22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249">
        <f>base[[#This Row],[Data de liquidação]]</f>
        <v>46081.684594907405</v>
      </c>
      <c r="V1123" s="11"/>
    </row>
    <row r="1124" spans="2:22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249">
        <f>base[[#This Row],[Data de liquidação]]</f>
        <v>46081.684999999998</v>
      </c>
      <c r="V1124" s="11"/>
    </row>
    <row r="1125" spans="2:22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249">
        <f>base[[#This Row],[Data de liquidação]]</f>
        <v>46081.687280092592</v>
      </c>
      <c r="V1125" s="11"/>
    </row>
    <row r="1126" spans="2:22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249">
        <f>base[[#This Row],[Data de liquidação]]</f>
        <v>46081.729305555556</v>
      </c>
      <c r="V1126" s="11"/>
    </row>
    <row r="1127" spans="2:22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249">
        <f>base[[#This Row],[Data de liquidação]]</f>
        <v>46081.777696759258</v>
      </c>
      <c r="V1127" s="11"/>
    </row>
    <row r="1128" spans="2:22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249">
        <f>base[[#This Row],[Data de liquidação]]</f>
        <v>46081.780763888892</v>
      </c>
      <c r="V1128" s="11"/>
    </row>
    <row r="1129" spans="2:22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249">
        <f>base[[#This Row],[Data de liquidação]]</f>
        <v>46082.426724537036</v>
      </c>
      <c r="V1129" s="11"/>
    </row>
    <row r="1130" spans="2:22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249">
        <f>base[[#This Row],[Data de liquidação]]</f>
        <v>46082.448206018518</v>
      </c>
      <c r="V1130" s="11"/>
    </row>
    <row r="1131" spans="2:22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249">
        <f>base[[#This Row],[Data de liquidação]]</f>
        <v>46082.518206018518</v>
      </c>
      <c r="V1131" s="11"/>
    </row>
    <row r="1132" spans="2:22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249">
        <f>base[[#This Row],[Data de liquidação]]</f>
        <v>46082.558611111112</v>
      </c>
      <c r="V1132" s="11"/>
    </row>
    <row r="1133" spans="2:22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249">
        <f>base[[#This Row],[Data de liquidação]]</f>
        <v>46082.595358796294</v>
      </c>
      <c r="V1133" s="11"/>
    </row>
    <row r="1134" spans="2:22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249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249">
        <f>base[[#This Row],[Data de liquidação]]</f>
        <v>46082.621192129627</v>
      </c>
    </row>
    <row r="1136" spans="2:22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249">
        <f>base[[#This Row],[Data de liquidação]]</f>
        <v>46082.642650462964</v>
      </c>
    </row>
    <row r="1137" spans="2:20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249">
        <f>base[[#This Row],[Data de liquidação]]</f>
        <v>46082.644120370373</v>
      </c>
    </row>
    <row r="1138" spans="2:20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249">
        <f>base[[#This Row],[Data de liquidação]]</f>
        <v>46082.666990740741</v>
      </c>
    </row>
    <row r="1139" spans="2:20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249">
        <f>base[[#This Row],[Data de liquidação]]</f>
        <v>46082.727314814816</v>
      </c>
    </row>
    <row r="1140" spans="2:20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249">
        <f>base[[#This Row],[Data de liquidação]]</f>
        <v>46082.762418981481</v>
      </c>
    </row>
    <row r="1141" spans="2:20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249">
        <f>base[[#This Row],[Data de liquidação]]</f>
        <v>46083.794305555559</v>
      </c>
    </row>
    <row r="1142" spans="2:20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249">
        <f>base[[#This Row],[Data de liquidação]]</f>
        <v>46083.79446759259</v>
      </c>
    </row>
    <row r="1143" spans="2:20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249">
        <f>base[[#This Row],[Data de liquidação]]</f>
        <v>46084.63349537037</v>
      </c>
    </row>
    <row r="1144" spans="2:20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249">
        <f>base[[#This Row],[Data de liquidação]]</f>
        <v>46084.704895833333</v>
      </c>
    </row>
    <row r="1145" spans="2:20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249">
        <f>base[[#This Row],[Data de liquidação]]</f>
        <v>46084.743576388886</v>
      </c>
    </row>
    <row r="1146" spans="2:20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249">
        <f>base[[#This Row],[Data de liquidação]]</f>
        <v>46084.766793981478</v>
      </c>
    </row>
    <row r="1147" spans="2:20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249">
        <f>base[[#This Row],[Data de liquidação]]</f>
        <v>46084.777881944443</v>
      </c>
    </row>
    <row r="1148" spans="2:20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249">
        <f>base[[#This Row],[Data de liquidação]]</f>
        <v>46084.778599537036</v>
      </c>
    </row>
    <row r="1149" spans="2:20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249">
        <f>base[[#This Row],[Data de liquidação]]</f>
        <v>46084.799097222225</v>
      </c>
    </row>
    <row r="1150" spans="2:20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249">
        <f>base[[#This Row],[Data de liquidação]]</f>
        <v>46085.646979166668</v>
      </c>
    </row>
    <row r="1151" spans="2:20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249">
        <f>base[[#This Row],[Data de liquidação]]</f>
        <v>46085.684398148151</v>
      </c>
    </row>
    <row r="1152" spans="2:20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249">
        <f>base[[#This Row],[Data de liquidação]]</f>
        <v>46085.729120370372</v>
      </c>
    </row>
    <row r="1153" spans="2:20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249">
        <f>base[[#This Row],[Data de liquidação]]</f>
        <v>46085.770057870373</v>
      </c>
    </row>
    <row r="1154" spans="2:20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249">
        <f>base[[#This Row],[Data de liquidação]]</f>
        <v>46085.770474537036</v>
      </c>
    </row>
    <row r="1155" spans="2:20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249">
        <f>base[[#This Row],[Data de liquidação]]</f>
        <v>46085.774108796293</v>
      </c>
    </row>
    <row r="1156" spans="2:20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249">
        <f>base[[#This Row],[Data de liquidação]]</f>
        <v>46085.804375</v>
      </c>
    </row>
    <row r="1157" spans="2:20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249">
        <f>base[[#This Row],[Data de liquidação]]</f>
        <v>46087.699618055558</v>
      </c>
    </row>
    <row r="1158" spans="2:20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249">
        <f>base[[#This Row],[Data de liquidação]]</f>
        <v>46087.748599537037</v>
      </c>
    </row>
    <row r="1159" spans="2:20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249">
        <f>base[[#This Row],[Data de liquidação]]</f>
        <v>46087.763067129628</v>
      </c>
    </row>
    <row r="1160" spans="2:20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249">
        <f>base[[#This Row],[Data de liquidação]]</f>
        <v>46087.781828703701</v>
      </c>
    </row>
    <row r="1161" spans="2:20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249">
        <f>base[[#This Row],[Data de liquidação]]</f>
        <v>46087.788807870369</v>
      </c>
    </row>
    <row r="1162" spans="2:20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249">
        <f>base[[#This Row],[Data de liquidação]]</f>
        <v>46088.45517361111</v>
      </c>
    </row>
    <row r="1163" spans="2:20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249">
        <f>base[[#This Row],[Data de liquidação]]</f>
        <v>46088.456655092596</v>
      </c>
    </row>
    <row r="1164" spans="2:20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249">
        <f>base[[#This Row],[Data de liquidação]]</f>
        <v>46088.463750000003</v>
      </c>
    </row>
    <row r="1165" spans="2:20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249">
        <f>base[[#This Row],[Data de liquidação]]</f>
        <v>46088.478321759256</v>
      </c>
    </row>
    <row r="1166" spans="2:20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249">
        <f>base[[#This Row],[Data de liquidação]]</f>
        <v>46088.516041666669</v>
      </c>
    </row>
    <row r="1167" spans="2:20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249">
        <f>base[[#This Row],[Data de liquidação]]</f>
        <v>46088.536516203705</v>
      </c>
    </row>
    <row r="1168" spans="2:20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249">
        <f>base[[#This Row],[Data de liquidação]]</f>
        <v>46088.559837962966</v>
      </c>
    </row>
    <row r="1169" spans="2:20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249">
        <f>base[[#This Row],[Data de liquidação]]</f>
        <v>46088.566203703704</v>
      </c>
    </row>
    <row r="1170" spans="2:20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249">
        <f>base[[#This Row],[Data de liquidação]]</f>
        <v>46088.601643518516</v>
      </c>
    </row>
    <row r="1171" spans="2:20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249">
        <f>base[[#This Row],[Data de liquidação]]</f>
        <v>46088.688344907408</v>
      </c>
    </row>
    <row r="1172" spans="2:20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249">
        <f>base[[#This Row],[Data de liquidação]]</f>
        <v>46088.773576388892</v>
      </c>
    </row>
    <row r="1173" spans="2:20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249">
        <f>base[[#This Row],[Data de liquidação]]</f>
        <v>46088.788530092592</v>
      </c>
    </row>
    <row r="1174" spans="2:20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249">
        <f>base[[#This Row],[Data de liquidação]]</f>
        <v>46089.415868055556</v>
      </c>
    </row>
    <row r="1175" spans="2:20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249">
        <f>base[[#This Row],[Data de liquidação]]</f>
        <v>46089.445613425924</v>
      </c>
    </row>
    <row r="1176" spans="2:20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249">
        <f>base[[#This Row],[Data de liquidação]]</f>
        <v>46089.448587962965</v>
      </c>
    </row>
    <row r="1177" spans="2:20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249">
        <f>base[[#This Row],[Data de liquidação]]</f>
        <v>46089.455196759256</v>
      </c>
    </row>
    <row r="1178" spans="2:20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249">
        <f>base[[#This Row],[Data de liquidação]]</f>
        <v>46089.495844907404</v>
      </c>
    </row>
    <row r="1179" spans="2:20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249">
        <f>base[[#This Row],[Data de liquidação]]</f>
        <v>46089.539282407408</v>
      </c>
    </row>
    <row r="1180" spans="2:20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249">
        <f>base[[#This Row],[Data de liquidação]]</f>
        <v>46089.618171296293</v>
      </c>
    </row>
    <row r="1181" spans="2:20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249">
        <f>base[[#This Row],[Data de liquidação]]</f>
        <v>46089.653356481482</v>
      </c>
    </row>
    <row r="1182" spans="2:20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249">
        <f>base[[#This Row],[Data de liquidação]]</f>
        <v>46089.779872685183</v>
      </c>
    </row>
    <row r="1183" spans="2:20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249">
        <f>base[[#This Row],[Data de liquidação]]</f>
        <v>46090.667349537034</v>
      </c>
    </row>
    <row r="1184" spans="2:20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249">
        <f>base[[#This Row],[Data de liquidação]]</f>
        <v>46091.647997685184</v>
      </c>
    </row>
    <row r="1185" spans="2:22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249">
        <f>base[[#This Row],[Data de liquidação]]</f>
        <v>46091.694166666668</v>
      </c>
    </row>
    <row r="1186" spans="2:22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249">
        <f>base[[#This Row],[Data de liquidação]]</f>
        <v>46091.753472222219</v>
      </c>
    </row>
    <row r="1187" spans="2:22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249">
        <f>base[[#This Row],[Data de liquidação]]</f>
        <v>46091.776516203703</v>
      </c>
    </row>
    <row r="1188" spans="2:22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249">
        <f>base[[#This Row],[Data de liquidação]]</f>
        <v>46091.776574074072</v>
      </c>
    </row>
    <row r="1189" spans="2:22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249">
        <f>base[[#This Row],[Data de liquidação]]</f>
        <v>46091.78665509259</v>
      </c>
      <c r="V1189" s="11"/>
    </row>
    <row r="1190" spans="2:22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249">
        <f>base[[#This Row],[Data de liquidação]]</f>
        <v>46091.78665509259</v>
      </c>
      <c r="V1190" s="11"/>
    </row>
    <row r="1191" spans="2:22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249">
        <f>base[[#This Row],[Data de liquidação]]</f>
        <v>46091.78670138889</v>
      </c>
    </row>
    <row r="1192" spans="2:22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249">
        <f>base[[#This Row],[Data de liquidação]]</f>
        <v>46091.787083333336</v>
      </c>
    </row>
    <row r="1193" spans="2:22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249">
        <f>base[[#This Row],[Data de liquidação]]</f>
        <v>46091.790462962963</v>
      </c>
    </row>
    <row r="1194" spans="2:22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249">
        <f>base[[#This Row],[Data de liquidação]]</f>
        <v>46091.96670138889</v>
      </c>
    </row>
    <row r="1195" spans="2:22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249">
        <f>base[[#This Row],[Data de liquidação]]</f>
        <v>46092.737916666665</v>
      </c>
    </row>
    <row r="1196" spans="2:22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249">
        <f>base[[#This Row],[Data de liquidação]]</f>
        <v>46092.756203703706</v>
      </c>
    </row>
    <row r="1197" spans="2:22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249">
        <f>base[[#This Row],[Data de liquidação]]</f>
        <v>46092.773032407407</v>
      </c>
    </row>
    <row r="1198" spans="2:22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249">
        <f>base[[#This Row],[Data de liquidação]]</f>
        <v>46092.77752314815</v>
      </c>
    </row>
    <row r="1199" spans="2:22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249">
        <f>base[[#This Row],[Data de liquidação]]</f>
        <v>46092.78638888889</v>
      </c>
    </row>
    <row r="1200" spans="2:22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249">
        <f>base[[#This Row],[Data de liquidação]]</f>
        <v>46092.78769675926</v>
      </c>
    </row>
    <row r="1201" spans="2:20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249">
        <f>base[[#This Row],[Data de liquidação]]</f>
        <v>46092.787951388891</v>
      </c>
    </row>
    <row r="1202" spans="2:20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249">
        <f>base[[#This Row],[Data de liquidação]]</f>
        <v>46092.869953703703</v>
      </c>
    </row>
    <row r="1203" spans="2:20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249">
        <f>base[[#This Row],[Data de liquidação]]</f>
        <v>46092.875439814816</v>
      </c>
    </row>
    <row r="1204" spans="2:20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249">
        <f>base[[#This Row],[Data de liquidação]]</f>
        <v>46093.873680555553</v>
      </c>
    </row>
    <row r="1205" spans="2:20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249">
        <f>base[[#This Row],[Data de liquidação]]</f>
        <v>46093.918599537035</v>
      </c>
    </row>
    <row r="1206" spans="2:20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249">
        <f>base[[#This Row],[Data de liquidação]]</f>
        <v>46093.980358796296</v>
      </c>
    </row>
    <row r="1207" spans="2:20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249">
        <f>base[[#This Row],[Data de liquidação]]</f>
        <v>46094.68613425926</v>
      </c>
    </row>
    <row r="1208" spans="2:20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249">
        <f>base[[#This Row],[Data de liquidação]]</f>
        <v>46094.69902777778</v>
      </c>
    </row>
    <row r="1209" spans="2:20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249">
        <f>base[[#This Row],[Data de liquidação]]</f>
        <v>46094.777650462966</v>
      </c>
    </row>
    <row r="1210" spans="2:20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249">
        <f>base[[#This Row],[Data de liquidação]]</f>
        <v>46094.786921296298</v>
      </c>
    </row>
    <row r="1211" spans="2:20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249">
        <f>base[[#This Row],[Data de liquidação]]</f>
        <v>46095.434351851851</v>
      </c>
    </row>
    <row r="1212" spans="2:20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249">
        <f>base[[#This Row],[Data de liquidação]]</f>
        <v>46095.457511574074</v>
      </c>
    </row>
    <row r="1213" spans="2:20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249">
        <f>base[[#This Row],[Data de liquidação]]</f>
        <v>46095.471631944441</v>
      </c>
    </row>
    <row r="1214" spans="2:20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249">
        <f>base[[#This Row],[Data de liquidação]]</f>
        <v>46095.494513888887</v>
      </c>
    </row>
    <row r="1215" spans="2:20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249">
        <f>base[[#This Row],[Data de liquidação]]</f>
        <v>46095.513368055559</v>
      </c>
    </row>
    <row r="1216" spans="2:20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249">
        <f>base[[#This Row],[Data de liquidação]]</f>
        <v>46095.531608796293</v>
      </c>
    </row>
    <row r="1217" spans="2:20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249">
        <f>base[[#This Row],[Data de liquidação]]</f>
        <v>46095.551180555558</v>
      </c>
    </row>
    <row r="1218" spans="2:20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249">
        <f>base[[#This Row],[Data de liquidação]]</f>
        <v>46095.552488425928</v>
      </c>
    </row>
    <row r="1219" spans="2:20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249">
        <f>base[[#This Row],[Data de liquidação]]</f>
        <v>46095.55773148148</v>
      </c>
    </row>
    <row r="1220" spans="2:20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249">
        <f>base[[#This Row],[Data de liquidação]]</f>
        <v>46095.562777777777</v>
      </c>
    </row>
    <row r="1221" spans="2:20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249">
        <f>base[[#This Row],[Data de liquidação]]</f>
        <v>46095.663495370369</v>
      </c>
    </row>
    <row r="1222" spans="2:20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249">
        <f>base[[#This Row],[Data de liquidação]]</f>
        <v>46095.728449074071</v>
      </c>
    </row>
    <row r="1223" spans="2:20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249">
        <f>base[[#This Row],[Data de liquidação]]</f>
        <v>46095.733287037037</v>
      </c>
    </row>
    <row r="1224" spans="2:20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249">
        <f>base[[#This Row],[Data de liquidação]]</f>
        <v>46095.79078703704</v>
      </c>
    </row>
    <row r="1225" spans="2:20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249">
        <f>base[[#This Row],[Data de liquidação]]</f>
        <v>46096.501481481479</v>
      </c>
    </row>
    <row r="1226" spans="2:20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249">
        <f>base[[#This Row],[Data de liquidação]]</f>
        <v>46096.578449074077</v>
      </c>
    </row>
    <row r="1227" spans="2:20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249">
        <f>base[[#This Row],[Data de liquidação]]</f>
        <v>46096.591921296298</v>
      </c>
    </row>
    <row r="1228" spans="2:20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249">
        <f>base[[#This Row],[Data de liquidação]]</f>
        <v>46096.664687500001</v>
      </c>
    </row>
    <row r="1229" spans="2:20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249">
        <f>base[[#This Row],[Data de liquidação]]</f>
        <v>46096.726365740738</v>
      </c>
    </row>
    <row r="1230" spans="2:20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249">
        <f>base[[#This Row],[Data de liquidação]]</f>
        <v>46096.750763888886</v>
      </c>
    </row>
    <row r="1231" spans="2:20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249">
        <f>base[[#This Row],[Data de liquidação]]</f>
        <v>46096.754062499997</v>
      </c>
    </row>
    <row r="1232" spans="2:20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249">
        <f>base[[#This Row],[Data de liquidação]]</f>
        <v>46096.755266203705</v>
      </c>
    </row>
    <row r="1233" spans="2:20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249">
        <f>base[[#This Row],[Data de liquidação]]</f>
        <v>46096.76189814815</v>
      </c>
    </row>
    <row r="1234" spans="2:20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249">
        <f>base[[#This Row],[Data de liquidação]]</f>
        <v>46096.855416666665</v>
      </c>
    </row>
    <row r="1235" spans="2:20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249">
        <f>base[[#This Row],[Data de liquidação]]</f>
        <v>46096.855578703704</v>
      </c>
    </row>
    <row r="1236" spans="2:20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249">
        <f>base[[#This Row],[Data de liquidação]]</f>
        <v>46097.868020833332</v>
      </c>
    </row>
    <row r="1237" spans="2:20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249">
        <f>base[[#This Row],[Data de liquidação]]</f>
        <v>46098.693460648145</v>
      </c>
    </row>
    <row r="1238" spans="2:20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249">
        <f>base[[#This Row],[Data de liquidação]]</f>
        <v>46098.733206018522</v>
      </c>
    </row>
    <row r="1239" spans="2:20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249">
        <f>base[[#This Row],[Data de liquidação]]</f>
        <v>46098.77584490741</v>
      </c>
    </row>
    <row r="1240" spans="2:20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249">
        <f>base[[#This Row],[Data de liquidação]]</f>
        <v>46098.776979166665</v>
      </c>
    </row>
    <row r="1241" spans="2:20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249">
        <f>base[[#This Row],[Data de liquidação]]</f>
        <v>46098.78297453704</v>
      </c>
    </row>
    <row r="1242" spans="2:20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249">
        <f>base[[#This Row],[Data de liquidação]]</f>
        <v>46098.785636574074</v>
      </c>
    </row>
    <row r="1243" spans="2:20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249">
        <f>base[[#This Row],[Data de liquidação]]</f>
        <v>46099.695138888892</v>
      </c>
    </row>
    <row r="1244" spans="2:20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249">
        <f>base[[#This Row],[Data de liquidação]]</f>
        <v>46099.786863425928</v>
      </c>
    </row>
    <row r="1245" spans="2:20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249">
        <f>base[[#This Row],[Data de liquidação]]</f>
        <v>46099.874699074076</v>
      </c>
    </row>
    <row r="1246" spans="2:20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249">
        <f>base[[#This Row],[Data de liquidação]]</f>
        <v>46099.877164351848</v>
      </c>
    </row>
    <row r="1247" spans="2:20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249">
        <f>base[[#This Row],[Data de liquidação]]</f>
        <v>46099.877210648148</v>
      </c>
    </row>
    <row r="1248" spans="2:20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249">
        <f>base[[#This Row],[Data de liquidação]]</f>
        <v>46099.952916666669</v>
      </c>
    </row>
    <row r="1249" spans="2:20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249">
        <f>base[[#This Row],[Data de liquidação]]</f>
        <v>46099.98196759259</v>
      </c>
    </row>
    <row r="1250" spans="2:20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249">
        <f>base[[#This Row],[Data de liquidação]]</f>
        <v>46100.674861111111</v>
      </c>
    </row>
    <row r="1251" spans="2:20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249">
        <f>base[[#This Row],[Data de liquidação]]</f>
        <v>46100.763854166667</v>
      </c>
    </row>
    <row r="1252" spans="2:20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249">
        <f>base[[#This Row],[Data de liquidação]]</f>
        <v>46100.877511574072</v>
      </c>
    </row>
    <row r="1253" spans="2:20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249">
        <f>base[[#This Row],[Data de liquidação]]</f>
        <v>46101.640196759261</v>
      </c>
    </row>
    <row r="1254" spans="2:20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249">
        <f>base[[#This Row],[Data de liquidação]]</f>
        <v>46101.683703703704</v>
      </c>
    </row>
    <row r="1255" spans="2:20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249">
        <f>base[[#This Row],[Data de liquidação]]</f>
        <v>46101.70385416667</v>
      </c>
    </row>
    <row r="1256" spans="2:20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249">
        <f>base[[#This Row],[Data de liquidação]]</f>
        <v>46101.725601851853</v>
      </c>
    </row>
    <row r="1257" spans="2:20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249">
        <f>base[[#This Row],[Data de liquidação]]</f>
        <v>46101.74664351852</v>
      </c>
    </row>
    <row r="1258" spans="2:20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249">
        <f>base[[#This Row],[Data de liquidação]]</f>
        <v>46101.769942129627</v>
      </c>
    </row>
    <row r="1259" spans="2:20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249">
        <f>base[[#This Row],[Data de liquidação]]</f>
        <v>46101.789247685185</v>
      </c>
    </row>
    <row r="1260" spans="2:20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249">
        <f>base[[#This Row],[Data de liquidação]]</f>
        <v>46102.443287037036</v>
      </c>
    </row>
    <row r="1261" spans="2:20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249">
        <f>base[[#This Row],[Data de liquidação]]</f>
        <v>46102.445763888885</v>
      </c>
    </row>
    <row r="1262" spans="2:20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249">
        <f>base[[#This Row],[Data de liquidação]]</f>
        <v>46102.447754629633</v>
      </c>
    </row>
    <row r="1263" spans="2:20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249">
        <f>base[[#This Row],[Data de liquidação]]</f>
        <v>46102.471342592595</v>
      </c>
    </row>
    <row r="1264" spans="2:20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249">
        <f>base[[#This Row],[Data de liquidação]]</f>
        <v>46102.549456018518</v>
      </c>
    </row>
    <row r="1265" spans="2:20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249">
        <f>base[[#This Row],[Data de liquidação]]</f>
        <v>46102.55709490741</v>
      </c>
    </row>
    <row r="1266" spans="2:20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249">
        <f>base[[#This Row],[Data de liquidação]]</f>
        <v>46102.575983796298</v>
      </c>
    </row>
    <row r="1267" spans="2:20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249">
        <f>base[[#This Row],[Data de liquidação]]</f>
        <v>46102.682569444441</v>
      </c>
    </row>
    <row r="1268" spans="2:20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249">
        <f>base[[#This Row],[Data de liquidação]]</f>
        <v>46102.684560185182</v>
      </c>
    </row>
    <row r="1269" spans="2:20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249">
        <f>base[[#This Row],[Data de liquidação]]</f>
        <v>46102.684606481482</v>
      </c>
    </row>
    <row r="1270" spans="2:20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249">
        <f>base[[#This Row],[Data de liquidação]]</f>
        <v>46102.704664351855</v>
      </c>
    </row>
    <row r="1271" spans="2:20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249">
        <f>base[[#This Row],[Data de liquidação]]</f>
        <v>46102.745532407411</v>
      </c>
    </row>
    <row r="1272" spans="2:20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249">
        <f>base[[#This Row],[Data de liquidação]]</f>
        <v>46102.790451388886</v>
      </c>
    </row>
    <row r="1273" spans="2:20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249">
        <f>base[[#This Row],[Data de liquidação]]</f>
        <v>46103.40185185185</v>
      </c>
    </row>
    <row r="1274" spans="2:20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249">
        <f>base[[#This Row],[Data de liquidação]]</f>
        <v>46103.423495370371</v>
      </c>
    </row>
    <row r="1275" spans="2:20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249">
        <f>base[[#This Row],[Data de liquidação]]</f>
        <v>46103.432037037041</v>
      </c>
    </row>
    <row r="1276" spans="2:20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249">
        <f>base[[#This Row],[Data de liquidação]]</f>
        <v>46103.475011574075</v>
      </c>
    </row>
    <row r="1277" spans="2:20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249">
        <f>base[[#This Row],[Data de liquidação]]</f>
        <v>46103.500381944446</v>
      </c>
    </row>
    <row r="1278" spans="2:20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249">
        <f>base[[#This Row],[Data de liquidação]]</f>
        <v>46103.500578703701</v>
      </c>
    </row>
    <row r="1279" spans="2:20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249">
        <f>base[[#This Row],[Data de liquidação]]</f>
        <v>46103.536469907405</v>
      </c>
    </row>
    <row r="1280" spans="2:20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249">
        <f>base[[#This Row],[Data de liquidação]]</f>
        <v>46103.57953703704</v>
      </c>
    </row>
    <row r="1281" spans="2:20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249">
        <f>base[[#This Row],[Data de liquidação]]</f>
        <v>46103.609212962961</v>
      </c>
    </row>
    <row r="1282" spans="2:20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249">
        <f>base[[#This Row],[Data de liquidação]]</f>
        <v>46103.630497685182</v>
      </c>
    </row>
    <row r="1283" spans="2:20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249">
        <f>base[[#This Row],[Data de liquidação]]</f>
        <v>46103.639282407406</v>
      </c>
    </row>
    <row r="1284" spans="2:20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249">
        <f>base[[#This Row],[Data de liquidação]]</f>
        <v>46103.670949074076</v>
      </c>
    </row>
    <row r="1285" spans="2:20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249">
        <f>base[[#This Row],[Data de liquidação]]</f>
        <v>46103.68582175926</v>
      </c>
    </row>
    <row r="1286" spans="2:20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249">
        <f>base[[#This Row],[Data de liquidação]]</f>
        <v>46103.69462962963</v>
      </c>
    </row>
    <row r="1287" spans="2:20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249">
        <f>base[[#This Row],[Data de liquidação]]</f>
        <v>46103.751238425924</v>
      </c>
    </row>
    <row r="1288" spans="2:20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249">
        <f>base[[#This Row],[Data de liquidação]]</f>
        <v>46109.78702546296</v>
      </c>
    </row>
    <row r="1289" spans="2:20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249">
        <f>base[[#This Row],[Data de liquidação]]</f>
        <v>46112.704155092593</v>
      </c>
    </row>
    <row r="1290" spans="2:20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249">
        <f>base[[#This Row],[Data de liquidação]]</f>
        <v>46113.842974537038</v>
      </c>
    </row>
    <row r="1291" spans="2:20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249">
        <f>base[[#This Row],[Data de liquidação]]</f>
        <v>46113.894560185188</v>
      </c>
    </row>
    <row r="1292" spans="2:20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249">
        <f>base[[#This Row],[Data de liquidação]]</f>
        <v>46113.918356481481</v>
      </c>
    </row>
    <row r="1293" spans="2:20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249">
        <f>base[[#This Row],[Data de liquidação]]</f>
        <v>46113.919224537036</v>
      </c>
    </row>
    <row r="1294" spans="2:20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249">
        <f>base[[#This Row],[Data de liquidação]]</f>
        <v>46114.765879629631</v>
      </c>
    </row>
    <row r="1295" spans="2:20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249">
        <f>base[[#This Row],[Data de liquidação]]</f>
        <v>46114.959120370368</v>
      </c>
    </row>
    <row r="1296" spans="2:20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249">
        <f>base[[#This Row],[Data de liquidação]]</f>
        <v>46114.974791666667</v>
      </c>
    </row>
    <row r="1297" spans="2:20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249">
        <f>base[[#This Row],[Data de liquidação]]</f>
        <v>46114.974803240744</v>
      </c>
    </row>
    <row r="1298" spans="2:20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249">
        <f>base[[#This Row],[Data de liquidação]]</f>
        <v>46115.531527777777</v>
      </c>
    </row>
    <row r="1299" spans="2:20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249">
        <f>base[[#This Row],[Data de liquidação]]</f>
        <v>46115.53628472222</v>
      </c>
    </row>
    <row r="1300" spans="2:20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249">
        <f>base[[#This Row],[Data de liquidação]]</f>
        <v>46115.707129629627</v>
      </c>
    </row>
    <row r="1301" spans="2:20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249">
        <f>base[[#This Row],[Data de liquidação]]</f>
        <v>46115.771979166668</v>
      </c>
    </row>
    <row r="1302" spans="2:20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249">
        <f>base[[#This Row],[Data de liquidação]]</f>
        <v>46115.985092592593</v>
      </c>
    </row>
    <row r="1303" spans="2:20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249">
        <f>base[[#This Row],[Data de liquidação]]</f>
        <v>46116.403599537036</v>
      </c>
    </row>
    <row r="1304" spans="2:20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249">
        <f>base[[#This Row],[Data de liquidação]]</f>
        <v>46116.454236111109</v>
      </c>
    </row>
    <row r="1305" spans="2:20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249">
        <f>base[[#This Row],[Data de liquidação]]</f>
        <v>46116.45684027778</v>
      </c>
    </row>
    <row r="1306" spans="2:20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249">
        <f>base[[#This Row],[Data de liquidação]]</f>
        <v>46116.457962962966</v>
      </c>
    </row>
    <row r="1307" spans="2:20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249">
        <f>base[[#This Row],[Data de liquidação]]</f>
        <v>46116.516782407409</v>
      </c>
    </row>
    <row r="1308" spans="2:20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249">
        <f>base[[#This Row],[Data de liquidação]]</f>
        <v>46116.522719907407</v>
      </c>
    </row>
    <row r="1309" spans="2:20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249">
        <f>base[[#This Row],[Data de liquidação]]</f>
        <v>46116.557256944441</v>
      </c>
    </row>
    <row r="1310" spans="2:20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249">
        <f>base[[#This Row],[Data de liquidação]]</f>
        <v>46116.644016203703</v>
      </c>
    </row>
    <row r="1311" spans="2:20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249">
        <f>base[[#This Row],[Data de liquidação]]</f>
        <v>46116.660937499997</v>
      </c>
    </row>
    <row r="1312" spans="2:20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249">
        <f>base[[#This Row],[Data de liquidação]]</f>
        <v>46116.742708333331</v>
      </c>
    </row>
    <row r="1313" spans="2:20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249">
        <f>base[[#This Row],[Data de liquidação]]</f>
        <v>46116.742731481485</v>
      </c>
    </row>
    <row r="1314" spans="2:20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249">
        <f>base[[#This Row],[Data de liquidação]]</f>
        <v>46116.948414351849</v>
      </c>
    </row>
    <row r="1315" spans="2:20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249">
        <f>base[[#This Row],[Data de liquidação]]</f>
        <v>46117.433263888888</v>
      </c>
    </row>
    <row r="1316" spans="2:20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249">
        <f>base[[#This Row],[Data de liquidação]]</f>
        <v>46117.434259259258</v>
      </c>
    </row>
    <row r="1317" spans="2:20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249">
        <f>base[[#This Row],[Data de liquidação]]</f>
        <v>46117.435833333337</v>
      </c>
    </row>
    <row r="1318" spans="2:20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249">
        <f>base[[#This Row],[Data de liquidação]]</f>
        <v>46117.49291666667</v>
      </c>
    </row>
    <row r="1319" spans="2:20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249">
        <f>base[[#This Row],[Data de liquidação]]</f>
        <v>46117.525439814817</v>
      </c>
    </row>
    <row r="1320" spans="2:20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249">
        <f>base[[#This Row],[Data de liquidação]]</f>
        <v>46117.582974537036</v>
      </c>
    </row>
    <row r="1321" spans="2:20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249">
        <f>base[[#This Row],[Data de liquidação]]</f>
        <v>46117.632523148146</v>
      </c>
    </row>
    <row r="1322" spans="2:20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249">
        <f>base[[#This Row],[Data de liquidação]]</f>
        <v>46117.804375</v>
      </c>
    </row>
    <row r="1323" spans="2:20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249">
        <f>base[[#This Row],[Data de liquidação]]</f>
        <v>46117.815266203703</v>
      </c>
    </row>
    <row r="1324" spans="2:20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249">
        <f>base[[#This Row],[Data de liquidação]]</f>
        <v>46117.938321759262</v>
      </c>
    </row>
    <row r="1325" spans="2:20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249">
        <f>base[[#This Row],[Data de liquidação]]</f>
        <v>46118.522962962961</v>
      </c>
    </row>
    <row r="1326" spans="2:20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249">
        <f>base[[#This Row],[Data de liquidação]]</f>
        <v>46118.58965277778</v>
      </c>
    </row>
    <row r="1327" spans="2:20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249">
        <f>base[[#This Row],[Data de liquidação]]</f>
        <v>46118.62122685185</v>
      </c>
    </row>
    <row r="1328" spans="2:20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249">
        <f>base[[#This Row],[Data de liquidação]]</f>
        <v>46118.737754629627</v>
      </c>
    </row>
    <row r="1329" spans="2:20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249">
        <f>base[[#This Row],[Data de liquidação]]</f>
        <v>46118.744664351849</v>
      </c>
    </row>
    <row r="1330" spans="2:20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249">
        <f>base[[#This Row],[Data de liquidação]]</f>
        <v>46118.746006944442</v>
      </c>
    </row>
    <row r="1331" spans="2:20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249">
        <f>base[[#This Row],[Data de liquidação]]</f>
        <v>46118.746053240742</v>
      </c>
    </row>
    <row r="1332" spans="2:20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249">
        <f>base[[#This Row],[Data de liquidação]]</f>
        <v>46119.665925925925</v>
      </c>
    </row>
    <row r="1333" spans="2:20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249">
        <f>base[[#This Row],[Data de liquidação]]</f>
        <v>46119.691157407404</v>
      </c>
    </row>
    <row r="1334" spans="2:20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249">
        <f>base[[#This Row],[Data de liquidação]]</f>
        <v>46119.704351851855</v>
      </c>
    </row>
    <row r="1335" spans="2:20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249">
        <f>base[[#This Row],[Data de liquidação]]</f>
        <v>46119.745567129627</v>
      </c>
    </row>
    <row r="1336" spans="2:20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249">
        <f>base[[#This Row],[Data de liquidação]]</f>
        <v>46119.746111111112</v>
      </c>
    </row>
    <row r="1337" spans="2:20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249">
        <f>base[[#This Row],[Data de liquidação]]</f>
        <v>46120.621168981481</v>
      </c>
    </row>
    <row r="1338" spans="2:20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249">
        <f>base[[#This Row],[Data de liquidação]]</f>
        <v>46120.639374999999</v>
      </c>
    </row>
    <row r="1339" spans="2:20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249">
        <f>base[[#This Row],[Data de liquidação]]</f>
        <v>46120.646574074075</v>
      </c>
    </row>
    <row r="1340" spans="2:20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249">
        <f>base[[#This Row],[Data de liquidação]]</f>
        <v>46120.663807870369</v>
      </c>
    </row>
    <row r="1341" spans="2:20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249">
        <f>base[[#This Row],[Data de liquidação]]</f>
        <v>46120.706342592595</v>
      </c>
    </row>
    <row r="1342" spans="2:20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249">
        <f>base[[#This Row],[Data de liquidação]]</f>
        <v>46120.70884259259</v>
      </c>
    </row>
    <row r="1343" spans="2:20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249">
        <f>base[[#This Row],[Data de liquidação]]</f>
        <v>46120.744606481479</v>
      </c>
    </row>
    <row r="1344" spans="2:20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249">
        <f>base[[#This Row],[Data de liquidação]]</f>
        <v>46121.874247685184</v>
      </c>
    </row>
    <row r="1345" spans="2:20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249">
        <f>base[[#This Row],[Data de liquidação]]</f>
        <v>46122.620706018519</v>
      </c>
    </row>
    <row r="1346" spans="2:20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249">
        <f>base[[#This Row],[Data de liquidação]]</f>
        <v>46122.627581018518</v>
      </c>
    </row>
    <row r="1347" spans="2:20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249">
        <f>base[[#This Row],[Data de liquidação]]</f>
        <v>46122.647372685184</v>
      </c>
    </row>
    <row r="1348" spans="2:20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249">
        <f>base[[#This Row],[Data de liquidação]]</f>
        <v>46122.72550925926</v>
      </c>
    </row>
    <row r="1349" spans="2:20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249">
        <f>base[[#This Row],[Data de liquidação]]</f>
        <v>46122.726493055554</v>
      </c>
    </row>
    <row r="1350" spans="2:20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249">
        <f>base[[#This Row],[Data de liquidação]]</f>
        <v>46122.726527777777</v>
      </c>
    </row>
    <row r="1351" spans="2:20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249">
        <f>base[[#This Row],[Data de liquidação]]</f>
        <v>46122.744733796295</v>
      </c>
    </row>
    <row r="1352" spans="2:20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249">
        <f>base[[#This Row],[Data de liquidação]]</f>
        <v>46122.744814814818</v>
      </c>
    </row>
    <row r="1353" spans="2:20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249">
        <f>base[[#This Row],[Data de liquidação]]</f>
        <v>46122.747291666667</v>
      </c>
    </row>
    <row r="1354" spans="2:20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249">
        <f>base[[#This Row],[Data de liquidação]]</f>
        <v>46122.747615740744</v>
      </c>
    </row>
    <row r="1355" spans="2:20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249">
        <f>base[[#This Row],[Data de liquidação]]</f>
        <v>46122.7497337963</v>
      </c>
    </row>
    <row r="1356" spans="2:20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249">
        <f>base[[#This Row],[Data de liquidação]]</f>
        <v>46123.413240740738</v>
      </c>
    </row>
    <row r="1357" spans="2:20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249">
        <f>base[[#This Row],[Data de liquidação]]</f>
        <v>46123.423032407409</v>
      </c>
    </row>
    <row r="1358" spans="2:20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249">
        <f>base[[#This Row],[Data de liquidação]]</f>
        <v>46123.472673611112</v>
      </c>
    </row>
    <row r="1359" spans="2:20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249">
        <f>base[[#This Row],[Data de liquidação]]</f>
        <v>46123.516226851854</v>
      </c>
    </row>
    <row r="1360" spans="2:20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249">
        <f>base[[#This Row],[Data de liquidação]]</f>
        <v>46123.517835648148</v>
      </c>
    </row>
    <row r="1361" spans="2:20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249">
        <f>base[[#This Row],[Data de liquidação]]</f>
        <v>46123.521620370368</v>
      </c>
    </row>
    <row r="1362" spans="2:20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249">
        <f>base[[#This Row],[Data de liquidação]]</f>
        <v>46123.539305555554</v>
      </c>
    </row>
    <row r="1363" spans="2:20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249">
        <f>base[[#This Row],[Data de liquidação]]</f>
        <v>46123.547858796293</v>
      </c>
    </row>
    <row r="1364" spans="2:20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249">
        <f>base[[#This Row],[Data de liquidação]]</f>
        <v>46123.640347222223</v>
      </c>
    </row>
    <row r="1365" spans="2:20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249">
        <f>base[[#This Row],[Data de liquidação]]</f>
        <v>46123.645949074074</v>
      </c>
    </row>
    <row r="1366" spans="2:20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249">
        <f>base[[#This Row],[Data de liquidação]]</f>
        <v>46123.727442129632</v>
      </c>
    </row>
    <row r="1367" spans="2:20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249">
        <f>base[[#This Row],[Data de liquidação]]</f>
        <v>46123.746817129628</v>
      </c>
    </row>
    <row r="1368" spans="2:20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249">
        <f>base[[#This Row],[Data de liquidação]]</f>
        <v>46123.769375000003</v>
      </c>
    </row>
    <row r="1369" spans="2:20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249">
        <f>base[[#This Row],[Data de liquidação]]</f>
        <v>46123.771643518521</v>
      </c>
    </row>
    <row r="1370" spans="2:20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249">
        <f>base[[#This Row],[Data de liquidação]]</f>
        <v>46123.780949074076</v>
      </c>
    </row>
    <row r="1371" spans="2:20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249">
        <f>base[[#This Row],[Data de liquidação]]</f>
        <v>46124.414513888885</v>
      </c>
    </row>
    <row r="1372" spans="2:20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249">
        <f>base[[#This Row],[Data de liquidação]]</f>
        <v>46124.443460648145</v>
      </c>
    </row>
    <row r="1373" spans="2:20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249">
        <f>base[[#This Row],[Data de liquidação]]</f>
        <v>46124.463368055556</v>
      </c>
    </row>
    <row r="1374" spans="2:20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249">
        <f>base[[#This Row],[Data de liquidação]]</f>
        <v>46124.479571759257</v>
      </c>
    </row>
    <row r="1375" spans="2:20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249">
        <f>base[[#This Row],[Data de liquidação]]</f>
        <v>46124.539039351854</v>
      </c>
    </row>
    <row r="1376" spans="2:20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249">
        <f>base[[#This Row],[Data de liquidação]]</f>
        <v>46124.558553240742</v>
      </c>
    </row>
    <row r="1377" spans="2:20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249">
        <f>base[[#This Row],[Data de liquidação]]</f>
        <v>46124.599641203706</v>
      </c>
    </row>
    <row r="1378" spans="2:20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249">
        <f>base[[#This Row],[Data de liquidação]]</f>
        <v>46124.645324074074</v>
      </c>
    </row>
    <row r="1379" spans="2:20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249">
        <f>base[[#This Row],[Data de liquidação]]</f>
        <v>46124.661620370367</v>
      </c>
    </row>
    <row r="1380" spans="2:20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249">
        <f>base[[#This Row],[Data de liquidação]]</f>
        <v>46124.665844907409</v>
      </c>
    </row>
    <row r="1381" spans="2:20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249">
        <f>base[[#This Row],[Data de liquidação]]</f>
        <v>46125.746840277781</v>
      </c>
    </row>
    <row r="1382" spans="2:20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249">
        <f>base[[#This Row],[Data de liquidação]]</f>
        <v>46126.709675925929</v>
      </c>
    </row>
    <row r="1383" spans="2:20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249">
        <f>base[[#This Row],[Data de liquidação]]</f>
        <v>46126.750567129631</v>
      </c>
    </row>
    <row r="1384" spans="2:20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249">
        <f>base[[#This Row],[Data de liquidação]]</f>
        <v>46126.750879629632</v>
      </c>
    </row>
    <row r="1385" spans="2:20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249">
        <f>base[[#This Row],[Data de liquidação]]</f>
        <v>46127.706145833334</v>
      </c>
    </row>
    <row r="1386" spans="2:20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249">
        <f>base[[#This Row],[Data de liquidação]]</f>
        <v>46128.695833333331</v>
      </c>
    </row>
    <row r="1387" spans="2:20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249">
        <f>base[[#This Row],[Data de liquidação]]</f>
        <v>46128.820891203701</v>
      </c>
    </row>
    <row r="1388" spans="2:20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249">
        <f>base[[#This Row],[Data de liquidação]]</f>
        <v>46128.860902777778</v>
      </c>
    </row>
    <row r="1389" spans="2:20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249">
        <f>base[[#This Row],[Data de liquidação]]</f>
        <v>46128.928495370368</v>
      </c>
    </row>
    <row r="1390" spans="2:20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249">
        <f>base[[#This Row],[Data de liquidação]]</f>
        <v>46129.404120370367</v>
      </c>
    </row>
    <row r="1391" spans="2:20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249">
        <f>base[[#This Row],[Data de liquidação]]</f>
        <v>46129.671597222223</v>
      </c>
    </row>
    <row r="1392" spans="2:20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249">
        <f>base[[#This Row],[Data de liquidação]]</f>
        <v>46129.672071759262</v>
      </c>
    </row>
    <row r="1393" spans="2:22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249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249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249">
        <f>base[[#This Row],[Data de liquidação]]</f>
        <v>46129.737928240742</v>
      </c>
    </row>
    <row r="1396" spans="2:22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249">
        <f>base[[#This Row],[Data de liquidação]]</f>
        <v>46129.73814814815</v>
      </c>
    </row>
    <row r="1397" spans="2:22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249">
        <f>base[[#This Row],[Data de liquidação]]</f>
        <v>46129.73814814815</v>
      </c>
    </row>
    <row r="1398" spans="2:22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249">
        <f>base[[#This Row],[Data de liquidação]]</f>
        <v>46130.449976851851</v>
      </c>
    </row>
    <row r="1399" spans="2:22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249">
        <f>base[[#This Row],[Data de liquidação]]</f>
        <v>46130.464513888888</v>
      </c>
    </row>
    <row r="1400" spans="2:22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249">
        <f>base[[#This Row],[Data de liquidação]]</f>
        <v>46130.571412037039</v>
      </c>
    </row>
    <row r="1401" spans="2:22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249">
        <f>base[[#This Row],[Data de liquidação]]</f>
        <v>46130.574780092589</v>
      </c>
    </row>
    <row r="1402" spans="2:22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249">
        <f>base[[#This Row],[Data de liquidação]]</f>
        <v>46130.602060185185</v>
      </c>
    </row>
    <row r="1403" spans="2:22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249">
        <f>base[[#This Row],[Data de liquidação]]</f>
        <v>46130.827326388891</v>
      </c>
    </row>
    <row r="1404" spans="2:22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249">
        <f>base[[#This Row],[Data de liquidação]]</f>
        <v>46130.890879629631</v>
      </c>
    </row>
    <row r="1405" spans="2:22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249">
        <f>base[[#This Row],[Data de liquidação]]</f>
        <v>46130.907187500001</v>
      </c>
    </row>
    <row r="1406" spans="2:22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249">
        <f>base[[#This Row],[Data de liquidação]]</f>
        <v>46130.912349537037</v>
      </c>
    </row>
    <row r="1407" spans="2:22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249">
        <f>base[[#This Row],[Data de liquidação]]</f>
        <v>46130.9372337963</v>
      </c>
    </row>
    <row r="1408" spans="2:22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249">
        <f>base[[#This Row],[Data de liquidação]]</f>
        <v>46130.937291666669</v>
      </c>
    </row>
    <row r="1409" spans="2:22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249">
        <f>base[[#This Row],[Data de liquidação]]</f>
        <v>46130.958877314813</v>
      </c>
    </row>
    <row r="1410" spans="2:22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249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249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249">
        <f>base[[#This Row],[Data de liquidação]]</f>
        <v>46131.59983796296</v>
      </c>
    </row>
    <row r="1413" spans="2:22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249">
        <f>base[[#This Row],[Data de liquidação]]</f>
        <v>46131.600474537037</v>
      </c>
    </row>
    <row r="1414" spans="2:22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249">
        <f>base[[#This Row],[Data de liquidação]]</f>
        <v>46131.601076388892</v>
      </c>
    </row>
    <row r="1415" spans="2:22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249">
        <f>base[[#This Row],[Data de liquidação]]</f>
        <v>46131.853067129632</v>
      </c>
    </row>
    <row r="1416" spans="2:22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249">
        <f>base[[#This Row],[Data de liquidação]]</f>
        <v>46131.881249999999</v>
      </c>
    </row>
    <row r="1417" spans="2:22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249">
        <f>base[[#This Row],[Data de liquidação]]</f>
        <v>46131.890833333331</v>
      </c>
    </row>
    <row r="1418" spans="2:22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249">
        <f>base[[#This Row],[Data de liquidação]]</f>
        <v>46131.890914351854</v>
      </c>
    </row>
    <row r="1419" spans="2:22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249">
        <f>base[[#This Row],[Data de liquidação]]</f>
        <v>46132.483217592591</v>
      </c>
    </row>
    <row r="1420" spans="2:22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249">
        <f>base[[#This Row],[Data de liquidação]]</f>
        <v>46132.642743055556</v>
      </c>
    </row>
    <row r="1421" spans="2:22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249">
        <f>base[[#This Row],[Data de liquidação]]</f>
        <v>46132.661134259259</v>
      </c>
    </row>
    <row r="1422" spans="2:22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249">
        <f>base[[#This Row],[Data de liquidação]]</f>
        <v>46132.662037037036</v>
      </c>
    </row>
    <row r="1423" spans="2:22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249">
        <f>base[[#This Row],[Data de liquidação]]</f>
        <v>46132.727453703701</v>
      </c>
    </row>
    <row r="1424" spans="2:22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249">
        <f>base[[#This Row],[Data de liquidação]]</f>
        <v>46132.822245370371</v>
      </c>
    </row>
    <row r="1425" spans="2:22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249">
        <f>base[[#This Row],[Data de liquidação]]</f>
        <v>46132.93310185185</v>
      </c>
    </row>
    <row r="1426" spans="2:22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249">
        <f>base[[#This Row],[Data de liquidação]]</f>
        <v>46132.933171296296</v>
      </c>
    </row>
    <row r="1427" spans="2:22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249">
        <f>base[[#This Row],[Data de liquidação]]</f>
        <v>46133.640949074077</v>
      </c>
    </row>
    <row r="1428" spans="2:22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249">
        <f>base[[#This Row],[Data de liquidação]]</f>
        <v>46133.685335648152</v>
      </c>
    </row>
    <row r="1429" spans="2:22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249">
        <f>base[[#This Row],[Data de liquidação]]</f>
        <v>46133.704953703702</v>
      </c>
    </row>
    <row r="1430" spans="2:22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249">
        <f>base[[#This Row],[Data de liquidação]]</f>
        <v>46133.725937499999</v>
      </c>
    </row>
    <row r="1431" spans="2:22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249">
        <f>base[[#This Row],[Data de liquidação]]</f>
        <v>46133.72761574074</v>
      </c>
    </row>
    <row r="1432" spans="2:22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249">
        <f>base[[#This Row],[Data de liquidação]]</f>
        <v>46133.735671296294</v>
      </c>
    </row>
    <row r="1433" spans="2:22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249">
        <f>base[[#This Row],[Data de liquidação]]</f>
        <v>46133.742256944446</v>
      </c>
    </row>
    <row r="1434" spans="2:22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249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249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249">
        <f>base[[#This Row],[Data de liquidação]]</f>
        <v>46134.00953703704</v>
      </c>
    </row>
    <row r="1437" spans="2:22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249">
        <f>base[[#This Row],[Data de liquidação]]</f>
        <v>46134.437708333331</v>
      </c>
    </row>
    <row r="1438" spans="2:22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249">
        <f>base[[#This Row],[Data de liquidação]]</f>
        <v>46134.571539351855</v>
      </c>
    </row>
    <row r="1439" spans="2:22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249">
        <f>base[[#This Row],[Data de liquidação]]</f>
        <v>46134.637152777781</v>
      </c>
    </row>
    <row r="1440" spans="2:22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249">
        <f>base[[#This Row],[Data de liquidação]]</f>
        <v>46134.668333333335</v>
      </c>
    </row>
    <row r="1441" spans="2:22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249">
        <f>base[[#This Row],[Data de liquidação]]</f>
        <v>46134.681979166664</v>
      </c>
    </row>
    <row r="1442" spans="2:22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249">
        <f>base[[#This Row],[Data de liquidação]]</f>
        <v>46134.70416666667</v>
      </c>
    </row>
    <row r="1443" spans="2:22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249">
        <f>base[[#This Row],[Data de liquidação]]</f>
        <v>46134.704652777778</v>
      </c>
    </row>
    <row r="1444" spans="2:22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249">
        <f>base[[#This Row],[Data de liquidação]]</f>
        <v>46134.73574074074</v>
      </c>
    </row>
    <row r="1445" spans="2:22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249">
        <f>base[[#This Row],[Data de liquidação]]</f>
        <v>46134.736956018518</v>
      </c>
    </row>
    <row r="1446" spans="2:22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249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249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249">
        <f>base[[#This Row],[Data de liquidação]]</f>
        <v>46134.745439814818</v>
      </c>
    </row>
    <row r="1449" spans="2:22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249">
        <f>base[[#This Row],[Data de liquidação]]</f>
        <v>46134.782650462963</v>
      </c>
    </row>
    <row r="1450" spans="2:22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249">
        <f>base[[#This Row],[Data de liquidação]]</f>
        <v>46134.783113425925</v>
      </c>
    </row>
    <row r="1451" spans="2:22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249">
        <f>base[[#This Row],[Data de liquidação]]</f>
        <v>46134.98369212963</v>
      </c>
    </row>
    <row r="1452" spans="2:22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249">
        <f>base[[#This Row],[Data de liquidação]]</f>
        <v>46134.984849537039</v>
      </c>
    </row>
    <row r="1453" spans="2:22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249">
        <f>base[[#This Row],[Data de liquidação]]</f>
        <v>46134.991747685184</v>
      </c>
    </row>
    <row r="1454" spans="2:22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249">
        <f>base[[#This Row],[Data de liquidação]]</f>
        <v>46135.000451388885</v>
      </c>
    </row>
    <row r="1455" spans="2:22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249">
        <f>base[[#This Row],[Data de liquidação]]</f>
        <v>46135.041539351849</v>
      </c>
    </row>
    <row r="1456" spans="2:22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249">
        <f>base[[#This Row],[Data de liquidação]]</f>
        <v>46135.606585648151</v>
      </c>
    </row>
    <row r="1457" spans="2:20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249">
        <f>base[[#This Row],[Data de liquidação]]</f>
        <v>46135.618668981479</v>
      </c>
    </row>
    <row r="1458" spans="2:20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249">
        <f>base[[#This Row],[Data de liquidação]]</f>
        <v>46135.620289351849</v>
      </c>
    </row>
    <row r="1459" spans="2:20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249">
        <f>base[[#This Row],[Data de liquidação]]</f>
        <v>46135.636331018519</v>
      </c>
    </row>
    <row r="1460" spans="2:20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249">
        <f>base[[#This Row],[Data de liquidação]]</f>
        <v>46135.66547453704</v>
      </c>
    </row>
    <row r="1461" spans="2:20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249">
        <f>base[[#This Row],[Data de liquidação]]</f>
        <v>46135.714884259258</v>
      </c>
    </row>
    <row r="1462" spans="2:20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249">
        <f>base[[#This Row],[Data de liquidação]]</f>
        <v>46135.748379629629</v>
      </c>
    </row>
    <row r="1463" spans="2:20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249">
        <f>base[[#This Row],[Data de liquidação]]</f>
        <v>46136.434374999997</v>
      </c>
    </row>
    <row r="1464" spans="2:20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249">
        <f>base[[#This Row],[Data de liquidação]]</f>
        <v>46136.458715277775</v>
      </c>
    </row>
    <row r="1465" spans="2:20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249">
        <f>base[[#This Row],[Data de liquidação]]</f>
        <v>46136.573321759257</v>
      </c>
    </row>
    <row r="1466" spans="2:20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249">
        <f>base[[#This Row],[Data de liquidação]]</f>
        <v>46136.589837962965</v>
      </c>
    </row>
    <row r="1467" spans="2:20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249">
        <f>base[[#This Row],[Data de liquidação]]</f>
        <v>46136.59648148148</v>
      </c>
    </row>
    <row r="1468" spans="2:20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249">
        <f>base[[#This Row],[Data de liquidação]]</f>
        <v>46136.59648148148</v>
      </c>
    </row>
    <row r="1469" spans="2:20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249">
        <f>base[[#This Row],[Data de liquidação]]</f>
        <v>46136.597071759257</v>
      </c>
    </row>
    <row r="1470" spans="2:20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249">
        <f>base[[#This Row],[Data de liquidação]]</f>
        <v>46136.612650462965</v>
      </c>
    </row>
    <row r="1471" spans="2:20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249">
        <f>base[[#This Row],[Data de liquidação]]</f>
        <v>46136.663900462961</v>
      </c>
    </row>
    <row r="1472" spans="2:20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249">
        <f>base[[#This Row],[Data de liquidação]]</f>
        <v>46136.673090277778</v>
      </c>
    </row>
    <row r="1473" spans="2:20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249">
        <f>base[[#This Row],[Data de liquidação]]</f>
        <v>46136.674791666665</v>
      </c>
    </row>
    <row r="1474" spans="2:20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249">
        <f>base[[#This Row],[Data de liquidação]]</f>
        <v>46136.686874999999</v>
      </c>
    </row>
    <row r="1475" spans="2:20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249">
        <f>base[[#This Row],[Data de liquidação]]</f>
        <v>46136.688171296293</v>
      </c>
    </row>
    <row r="1476" spans="2:20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249">
        <f>base[[#This Row],[Data de liquidação]]</f>
        <v>46136.701990740738</v>
      </c>
    </row>
    <row r="1477" spans="2:20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249">
        <f>base[[#This Row],[Data de liquidação]]</f>
        <v>46136.704375000001</v>
      </c>
    </row>
    <row r="1478" spans="2:20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249">
        <f>base[[#This Row],[Data de liquidação]]</f>
        <v>46136.708321759259</v>
      </c>
    </row>
    <row r="1479" spans="2:20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249">
        <f>base[[#This Row],[Data de liquidação]]</f>
        <v>46136.709479166668</v>
      </c>
    </row>
    <row r="1480" spans="2:20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249">
        <f>base[[#This Row],[Data de liquidação]]</f>
        <v>46136.725127314814</v>
      </c>
    </row>
    <row r="1481" spans="2:20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249">
        <f>base[[#This Row],[Data de liquidação]]</f>
        <v>46136.735324074078</v>
      </c>
    </row>
    <row r="1482" spans="2:20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249">
        <f>base[[#This Row],[Data de liquidação]]</f>
        <v>46136.750925925924</v>
      </c>
    </row>
    <row r="1483" spans="2:20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249">
        <f>base[[#This Row],[Data de liquidação]]</f>
        <v>46136.750925925924</v>
      </c>
    </row>
    <row r="1484" spans="2:20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249">
        <f>base[[#This Row],[Data de liquidação]]</f>
        <v>46136.751331018517</v>
      </c>
    </row>
    <row r="1485" spans="2:20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249">
        <f>base[[#This Row],[Data de liquidação]]</f>
        <v>46136.938402777778</v>
      </c>
    </row>
    <row r="1486" spans="2:20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249">
        <f>base[[#This Row],[Data de liquidação]]</f>
        <v>46137.364363425928</v>
      </c>
    </row>
    <row r="1487" spans="2:20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249">
        <f>base[[#This Row],[Data de liquidação]]</f>
        <v>46137.387175925927</v>
      </c>
    </row>
    <row r="1488" spans="2:20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249">
        <f>base[[#This Row],[Data de liquidação]]</f>
        <v>46137.388368055559</v>
      </c>
    </row>
    <row r="1489" spans="2:20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249">
        <f>base[[#This Row],[Data de liquidação]]</f>
        <v>46137.393645833334</v>
      </c>
    </row>
    <row r="1490" spans="2:20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249">
        <f>base[[#This Row],[Data de liquidação]]</f>
        <v>46137.400543981479</v>
      </c>
    </row>
    <row r="1491" spans="2:20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249">
        <f>base[[#This Row],[Data de liquidação]]</f>
        <v>46137.403912037036</v>
      </c>
    </row>
    <row r="1492" spans="2:20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249">
        <f>base[[#This Row],[Data de liquidação]]</f>
        <v>46137.413657407407</v>
      </c>
    </row>
    <row r="1493" spans="2:20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249">
        <f>base[[#This Row],[Data de liquidação]]</f>
        <v>46137.413807870369</v>
      </c>
    </row>
    <row r="1494" spans="2:20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249">
        <f>base[[#This Row],[Data de liquidação]]</f>
        <v>46137.414606481485</v>
      </c>
    </row>
    <row r="1495" spans="2:20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249">
        <f>base[[#This Row],[Data de liquidação]]</f>
        <v>46137.42046296296</v>
      </c>
    </row>
    <row r="1496" spans="2:20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249">
        <f>base[[#This Row],[Data de liquidação]]</f>
        <v>46137.431689814817</v>
      </c>
    </row>
    <row r="1497" spans="2:20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249">
        <f>base[[#This Row],[Data de liquidação]]</f>
        <v>46137.436145833337</v>
      </c>
    </row>
    <row r="1498" spans="2:20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249">
        <f>base[[#This Row],[Data de liquidação]]</f>
        <v>46137.46534722222</v>
      </c>
    </row>
    <row r="1499" spans="2:20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249">
        <f>base[[#This Row],[Data de liquidação]]</f>
        <v>46137.495763888888</v>
      </c>
    </row>
    <row r="1500" spans="2:20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249">
        <f>base[[#This Row],[Data de liquidação]]</f>
        <v>46137.498900462961</v>
      </c>
    </row>
    <row r="1501" spans="2:20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249">
        <f>base[[#This Row],[Data de liquidação]]</f>
        <v>46137.506539351853</v>
      </c>
    </row>
    <row r="1502" spans="2:20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249">
        <f>base[[#This Row],[Data de liquidação]]</f>
        <v>46137.515046296299</v>
      </c>
    </row>
    <row r="1503" spans="2:20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249">
        <f>base[[#This Row],[Data de liquidação]]</f>
        <v>46137.516365740739</v>
      </c>
    </row>
    <row r="1504" spans="2:20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249">
        <f>base[[#This Row],[Data de liquidação]]</f>
        <v>46137.516597222224</v>
      </c>
    </row>
    <row r="1505" spans="2:22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249">
        <f>base[[#This Row],[Data de liquidação]]</f>
        <v>46137.516921296294</v>
      </c>
    </row>
    <row r="1506" spans="2:22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249">
        <f>base[[#This Row],[Data de liquidação]]</f>
        <v>46137.517916666664</v>
      </c>
    </row>
    <row r="1507" spans="2:22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249">
        <f>base[[#This Row],[Data de liquidação]]</f>
        <v>46137.521111111113</v>
      </c>
    </row>
    <row r="1508" spans="2:22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249">
        <f>base[[#This Row],[Data de liquidação]]</f>
        <v>46137.538587962961</v>
      </c>
    </row>
    <row r="1509" spans="2:22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249">
        <f>base[[#This Row],[Data de liquidação]]</f>
        <v>46137.538854166669</v>
      </c>
    </row>
    <row r="1510" spans="2:22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249">
        <f>base[[#This Row],[Data de liquidação]]</f>
        <v>46137.539189814815</v>
      </c>
    </row>
    <row r="1511" spans="2:22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249">
        <f>base[[#This Row],[Data de liquidação]]</f>
        <v>46137.54</v>
      </c>
    </row>
    <row r="1512" spans="2:22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249">
        <f>base[[#This Row],[Data de liquidação]]</f>
        <v>46137.540023148147</v>
      </c>
    </row>
    <row r="1513" spans="2:22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249">
        <f>base[[#This Row],[Data de liquidação]]</f>
        <v>46137.540625000001</v>
      </c>
    </row>
    <row r="1514" spans="2:22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249">
        <f>base[[#This Row],[Data de liquidação]]</f>
        <v>46137.541550925926</v>
      </c>
    </row>
    <row r="1515" spans="2:22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249">
        <f>base[[#This Row],[Data de liquidação]]</f>
        <v>46137.557175925926</v>
      </c>
    </row>
    <row r="1516" spans="2:22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249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249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249">
        <f>base[[#This Row],[Data de liquidação]]</f>
        <v>46137.611192129632</v>
      </c>
    </row>
    <row r="1519" spans="2:22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249">
        <f>base[[#This Row],[Data de liquidação]]</f>
        <v>46137.633356481485</v>
      </c>
    </row>
    <row r="1520" spans="2:22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249">
        <f>base[[#This Row],[Data de liquidação]]</f>
        <v>46137.640810185185</v>
      </c>
    </row>
    <row r="1521" spans="2:22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249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249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249">
        <f>base[[#This Row],[Data de liquidação]]</f>
        <v>46137.644537037035</v>
      </c>
    </row>
    <row r="1524" spans="2:22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249">
        <f>base[[#This Row],[Data de liquidação]]</f>
        <v>46137.684560185182</v>
      </c>
    </row>
    <row r="1525" spans="2:22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249">
        <f>base[[#This Row],[Data de liquidação]]</f>
        <v>46137.693993055553</v>
      </c>
    </row>
    <row r="1526" spans="2:22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249">
        <f>base[[#This Row],[Data de liquidação]]</f>
        <v>46137.700173611112</v>
      </c>
    </row>
    <row r="1527" spans="2:22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249">
        <f>base[[#This Row],[Data de liquidação]]</f>
        <v>46137.706134259257</v>
      </c>
    </row>
    <row r="1528" spans="2:22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249">
        <f>base[[#This Row],[Data de liquidação]]</f>
        <v>46137.70857638889</v>
      </c>
    </row>
    <row r="1529" spans="2:22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249">
        <f>base[[#This Row],[Data de liquidação]]</f>
        <v>46137.732418981483</v>
      </c>
    </row>
    <row r="1530" spans="2:22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249">
        <f>base[[#This Row],[Data de liquidação]]</f>
        <v>46137.830462962964</v>
      </c>
    </row>
    <row r="1531" spans="2:22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249">
        <f>base[[#This Row],[Data de liquidação]]</f>
        <v>46137.842592592591</v>
      </c>
    </row>
    <row r="1532" spans="2:22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249">
        <f>base[[#This Row],[Data de liquidação]]</f>
        <v>46137.853356481479</v>
      </c>
    </row>
    <row r="1533" spans="2:22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249">
        <f>base[[#This Row],[Data de liquidação]]</f>
        <v>46137.859363425923</v>
      </c>
    </row>
    <row r="1534" spans="2:22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249">
        <f>base[[#This Row],[Data de liquidação]]</f>
        <v>46137.897187499999</v>
      </c>
    </row>
    <row r="1535" spans="2:22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249">
        <f>base[[#This Row],[Data de liquidação]]</f>
        <v>46137.957268518519</v>
      </c>
    </row>
    <row r="1536" spans="2:22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249">
        <f>base[[#This Row],[Data de liquidação]]</f>
        <v>46138.007881944446</v>
      </c>
    </row>
    <row r="1537" spans="2:20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249">
        <f>base[[#This Row],[Data de liquidação]]</f>
        <v>46138.272951388892</v>
      </c>
    </row>
    <row r="1538" spans="2:20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249">
        <f>base[[#This Row],[Data de liquidação]]</f>
        <v>46138.393773148149</v>
      </c>
    </row>
    <row r="1539" spans="2:20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249">
        <f>base[[#This Row],[Data de liquidação]]</f>
        <v>46138.408483796295</v>
      </c>
    </row>
    <row r="1540" spans="2:20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249">
        <f>base[[#This Row],[Data de liquidação]]</f>
        <v>46138.429560185185</v>
      </c>
    </row>
    <row r="1541" spans="2:20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249">
        <f>base[[#This Row],[Data de liquidação]]</f>
        <v>46138.434386574074</v>
      </c>
    </row>
    <row r="1542" spans="2:20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249">
        <f>base[[#This Row],[Data de liquidação]]</f>
        <v>46138.435486111113</v>
      </c>
    </row>
    <row r="1543" spans="2:20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249">
        <f>base[[#This Row],[Data de liquidação]]</f>
        <v>46138.45553240741</v>
      </c>
    </row>
    <row r="1544" spans="2:20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249">
        <f>base[[#This Row],[Data de liquidação]]</f>
        <v>46138.457962962966</v>
      </c>
    </row>
    <row r="1545" spans="2:20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249">
        <f>base[[#This Row],[Data de liquidação]]</f>
        <v>46138.474537037036</v>
      </c>
    </row>
    <row r="1546" spans="2:20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249">
        <f>base[[#This Row],[Data de liquidação]]</f>
        <v>46138.480150462965</v>
      </c>
    </row>
    <row r="1547" spans="2:20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249">
        <f>base[[#This Row],[Data de liquidação]]</f>
        <v>46138.494618055556</v>
      </c>
    </row>
    <row r="1548" spans="2:20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249">
        <f>base[[#This Row],[Data de liquidação]]</f>
        <v>46138.517835648148</v>
      </c>
    </row>
    <row r="1549" spans="2:20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249">
        <f>base[[#This Row],[Data de liquidação]]</f>
        <v>46138.539212962962</v>
      </c>
    </row>
    <row r="1550" spans="2:20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249">
        <f>base[[#This Row],[Data de liquidação]]</f>
        <v>46138.542592592596</v>
      </c>
    </row>
    <row r="1551" spans="2:20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249">
        <f>base[[#This Row],[Data de liquidação]]</f>
        <v>46138.5783912037</v>
      </c>
    </row>
    <row r="1552" spans="2:20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249">
        <f>base[[#This Row],[Data de liquidação]]</f>
        <v>46138.600358796299</v>
      </c>
    </row>
    <row r="1553" spans="2:22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249">
        <f>base[[#This Row],[Data de liquidação]]</f>
        <v>46138.620682870373</v>
      </c>
    </row>
    <row r="1554" spans="2:22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249">
        <f>base[[#This Row],[Data de liquidação]]</f>
        <v>46138.64130787037</v>
      </c>
    </row>
    <row r="1555" spans="2:22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249">
        <f>base[[#This Row],[Data de liquidação]]</f>
        <v>46138.663946759261</v>
      </c>
    </row>
    <row r="1556" spans="2:22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249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249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249">
        <f>base[[#This Row],[Data de liquidação]]</f>
        <v>46138.738634259258</v>
      </c>
    </row>
    <row r="1559" spans="2:22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249">
        <f>base[[#This Row],[Data de liquidação]]</f>
        <v>46138.756874999999</v>
      </c>
    </row>
    <row r="1560" spans="2:22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249">
        <f>base[[#This Row],[Data de liquidação]]</f>
        <v>46138.85465277778</v>
      </c>
    </row>
    <row r="1561" spans="2:22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249">
        <f>base[[#This Row],[Data de liquidação]]</f>
        <v>46138.85491898148</v>
      </c>
    </row>
    <row r="1562" spans="2:22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249">
        <f>base[[#This Row],[Data de liquidação]]</f>
        <v>46138.870694444442</v>
      </c>
    </row>
    <row r="1563" spans="2:22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249">
        <f>base[[#This Row],[Data de liquidação]]</f>
        <v>46138.870752314811</v>
      </c>
    </row>
    <row r="1564" spans="2:22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249">
        <f>base[[#This Row],[Data de liquidação]]</f>
        <v>46138.877962962964</v>
      </c>
    </row>
    <row r="1565" spans="2:22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249">
        <f>base[[#This Row],[Data de liquidação]]</f>
        <v>46138.920775462961</v>
      </c>
    </row>
    <row r="1566" spans="2:22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249">
        <f>base[[#This Row],[Data de liquidação]]</f>
        <v>46139.550659722219</v>
      </c>
    </row>
    <row r="1567" spans="2:22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249">
        <f>base[[#This Row],[Data de liquidação]]</f>
        <v>46139.55201388889</v>
      </c>
    </row>
    <row r="1568" spans="2:22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249">
        <f>base[[#This Row],[Data de liquidação]]</f>
        <v>46139.553900462961</v>
      </c>
    </row>
    <row r="1569" spans="2:22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249">
        <f>base[[#This Row],[Data de liquidação]]</f>
        <v>46139.609583333331</v>
      </c>
    </row>
    <row r="1570" spans="2:22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249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249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249">
        <f>base[[#This Row],[Data de liquidação]]</f>
        <v>46139.661215277774</v>
      </c>
    </row>
    <row r="1573" spans="2:22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249">
        <f>base[[#This Row],[Data de liquidação]]</f>
        <v>46139.661319444444</v>
      </c>
    </row>
    <row r="1574" spans="2:22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249">
        <f>base[[#This Row],[Data de liquidação]]</f>
        <v>46139.696979166663</v>
      </c>
    </row>
    <row r="1575" spans="2:22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249">
        <f>base[[#This Row],[Data de liquidação]]</f>
        <v>46139.854502314818</v>
      </c>
    </row>
    <row r="1576" spans="2:22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249">
        <f>base[[#This Row],[Data de liquidação]]</f>
        <v>46140.608159722222</v>
      </c>
    </row>
    <row r="1577" spans="2:22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249">
        <f>base[[#This Row],[Data de liquidação]]</f>
        <v>46140.645266203705</v>
      </c>
    </row>
    <row r="1578" spans="2:22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249">
        <f>base[[#This Row],[Data de liquidação]]</f>
        <v>46140.653287037036</v>
      </c>
    </row>
    <row r="1579" spans="2:22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249">
        <f>base[[#This Row],[Data de liquidação]]</f>
        <v>46140.66201388889</v>
      </c>
    </row>
    <row r="1580" spans="2:22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249">
        <f>base[[#This Row],[Data de liquidação]]</f>
        <v>46140.666006944448</v>
      </c>
    </row>
    <row r="1581" spans="2:22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249">
        <f>base[[#This Row],[Data de liquidação]]</f>
        <v>46140.734363425923</v>
      </c>
    </row>
    <row r="1582" spans="2:22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249">
        <f>base[[#This Row],[Data de liquidação]]</f>
        <v>46140.735173611109</v>
      </c>
    </row>
    <row r="1583" spans="2:22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249">
        <f>base[[#This Row],[Data de liquidação]]</f>
        <v>46140.735196759262</v>
      </c>
    </row>
    <row r="1584" spans="2:22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249">
        <f>base[[#This Row],[Data de liquidação]]</f>
        <v>46140.736018518517</v>
      </c>
    </row>
    <row r="1585" spans="2:22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249">
        <f>base[[#This Row],[Data de liquidação]]</f>
        <v>46140.736087962963</v>
      </c>
    </row>
    <row r="1586" spans="2:22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249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249">
        <f>base[[#This Row],[Data de liquidação]]</f>
        <v>46140.74800925926</v>
      </c>
      <c r="V1587" s="11"/>
    </row>
    <row r="1588" spans="2:22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249">
        <f>base[[#This Row],[Data de liquidação]]</f>
        <v>46140.748483796298</v>
      </c>
    </row>
    <row r="1589" spans="2:22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249">
        <f>base[[#This Row],[Data de liquidação]]</f>
        <v>46141.420300925929</v>
      </c>
    </row>
    <row r="1590" spans="2:22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249">
        <f>base[[#This Row],[Data de liquidação]]</f>
        <v>46141.422025462962</v>
      </c>
    </row>
    <row r="1591" spans="2:22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249">
        <f>base[[#This Row],[Data de liquidação]]</f>
        <v>46141.436493055553</v>
      </c>
    </row>
    <row r="1592" spans="2:22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249">
        <f>base[[#This Row],[Data de liquidação]]</f>
        <v>46141.598090277781</v>
      </c>
    </row>
    <row r="1593" spans="2:22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249">
        <f>base[[#This Row],[Data de liquidação]]</f>
        <v>46141.621342592596</v>
      </c>
    </row>
    <row r="1594" spans="2:22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249">
        <f>base[[#This Row],[Data de liquidação]]</f>
        <v>46141.624050925922</v>
      </c>
    </row>
    <row r="1595" spans="2:22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249">
        <f>base[[#This Row],[Data de liquidação]]</f>
        <v>46141.639247685183</v>
      </c>
    </row>
    <row r="1596" spans="2:22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249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249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249">
        <f>base[[#This Row],[Data de liquidação]]</f>
        <v>46141.705138888887</v>
      </c>
    </row>
    <row r="1599" spans="2:22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249">
        <f>base[[#This Row],[Data de liquidação]]</f>
        <v>46141.759016203701</v>
      </c>
    </row>
    <row r="1600" spans="2:22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249">
        <f>base[[#This Row],[Data de liquidação]]</f>
        <v>46142.744837962964</v>
      </c>
    </row>
    <row r="1601" spans="2:20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249">
        <f>base[[#This Row],[Data de liquidação]]</f>
        <v>46142.752766203703</v>
      </c>
    </row>
    <row r="1602" spans="2:20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249">
        <f>base[[#This Row],[Data de liquidação]]</f>
        <v>46142.752951388888</v>
      </c>
    </row>
    <row r="1603" spans="2:20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249">
        <f>base[[#This Row],[Data de liquidação]]</f>
        <v>46142.893854166665</v>
      </c>
    </row>
    <row r="1604" spans="2:20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249">
        <f>base[[#This Row],[Data de liquidação]]</f>
        <v>46143.387696759259</v>
      </c>
    </row>
    <row r="1605" spans="2:20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249">
        <f>base[[#This Row],[Data de liquidação]]</f>
        <v>46143.430532407408</v>
      </c>
    </row>
    <row r="1606" spans="2:20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249">
        <f>base[[#This Row],[Data de liquidação]]</f>
        <v>46143.437291666669</v>
      </c>
    </row>
    <row r="1607" spans="2:20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249">
        <f>base[[#This Row],[Data de liquidação]]</f>
        <v>46143.466481481482</v>
      </c>
    </row>
    <row r="1608" spans="2:20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249">
        <f>base[[#This Row],[Data de liquidação]]</f>
        <v>46143.484131944446</v>
      </c>
    </row>
    <row r="1609" spans="2:20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249">
        <f>base[[#This Row],[Data de liquidação]]</f>
        <v>46143.500625000001</v>
      </c>
    </row>
    <row r="1610" spans="2:20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249">
        <f>base[[#This Row],[Data de liquidação]]</f>
        <v>46143.503287037034</v>
      </c>
    </row>
    <row r="1611" spans="2:20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249">
        <f>base[[#This Row],[Data de liquidação]]</f>
        <v>46143.535185185188</v>
      </c>
    </row>
    <row r="1612" spans="2:20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249">
        <f>base[[#This Row],[Data de liquidação]]</f>
        <v>46143.542013888888</v>
      </c>
    </row>
    <row r="1613" spans="2:20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249">
        <f>base[[#This Row],[Data de liquidação]]</f>
        <v>46143.620937500003</v>
      </c>
    </row>
    <row r="1614" spans="2:20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249">
        <f>base[[#This Row],[Data de liquidação]]</f>
        <v>46143.636504629627</v>
      </c>
    </row>
    <row r="1615" spans="2:20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249">
        <f>base[[#This Row],[Data de liquidação]]</f>
        <v>46143.642002314817</v>
      </c>
    </row>
    <row r="1616" spans="2:20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249">
        <f>base[[#This Row],[Data de liquidação]]</f>
        <v>46143.663483796299</v>
      </c>
    </row>
    <row r="1617" spans="2:20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249">
        <f>base[[#This Row],[Data de liquidação]]</f>
        <v>46143.663784722223</v>
      </c>
    </row>
    <row r="1618" spans="2:20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249">
        <f>base[[#This Row],[Data de liquidação]]</f>
        <v>46143.681655092594</v>
      </c>
    </row>
    <row r="1619" spans="2:20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249">
        <f>base[[#This Row],[Data de liquidação]]</f>
        <v>46143.684745370374</v>
      </c>
    </row>
    <row r="1620" spans="2:20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249">
        <f>base[[#This Row],[Data de liquidação]]</f>
        <v>46143.698113425926</v>
      </c>
    </row>
    <row r="1621" spans="2:20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249">
        <f>base[[#This Row],[Data de liquidação]]</f>
        <v>46143.745289351849</v>
      </c>
    </row>
    <row r="1622" spans="2:20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249">
        <f>base[[#This Row],[Data de liquidação]]</f>
        <v>46143.746504629627</v>
      </c>
    </row>
    <row r="1623" spans="2:20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249">
        <f>base[[#This Row],[Data de liquidação]]</f>
        <v>46143.751423611109</v>
      </c>
    </row>
    <row r="1624" spans="2:20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249">
        <f>base[[#This Row],[Data de liquidação]]</f>
        <v>46143.91133101852</v>
      </c>
    </row>
    <row r="1625" spans="2:20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249">
        <f>base[[#This Row],[Data de liquidação]]</f>
        <v>46144.374027777776</v>
      </c>
    </row>
    <row r="1626" spans="2:20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249">
        <f>base[[#This Row],[Data de liquidação]]</f>
        <v>46144.378703703704</v>
      </c>
    </row>
    <row r="1627" spans="2:20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249">
        <f>base[[#This Row],[Data de liquidação]]</f>
        <v>46144.385335648149</v>
      </c>
    </row>
    <row r="1628" spans="2:20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249">
        <f>base[[#This Row],[Data de liquidação]]</f>
        <v>46144.401863425926</v>
      </c>
    </row>
    <row r="1629" spans="2:20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249">
        <f>base[[#This Row],[Data de liquidação]]</f>
        <v>46144.40384259259</v>
      </c>
    </row>
    <row r="1630" spans="2:20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249">
        <f>base[[#This Row],[Data de liquidação]]</f>
        <v>46144.412615740737</v>
      </c>
    </row>
    <row r="1631" spans="2:20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249">
        <f>base[[#This Row],[Data de liquidação]]</f>
        <v>46144.412627314814</v>
      </c>
    </row>
    <row r="1632" spans="2:20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249">
        <f>base[[#This Row],[Data de liquidação]]</f>
        <v>46144.412719907406</v>
      </c>
    </row>
    <row r="1633" spans="2:22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249">
        <f>base[[#This Row],[Data de liquidação]]</f>
        <v>46144.414513888885</v>
      </c>
    </row>
    <row r="1634" spans="2:22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249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249">
        <f>base[[#This Row],[Data de liquidação]]</f>
        <v>46144.416620370372</v>
      </c>
    </row>
    <row r="1636" spans="2:22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249">
        <f>base[[#This Row],[Data de liquidação]]</f>
        <v>46144.426886574074</v>
      </c>
    </row>
    <row r="1637" spans="2:22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249">
        <f>base[[#This Row],[Data de liquidação]]</f>
        <v>46144.431886574072</v>
      </c>
    </row>
    <row r="1638" spans="2:22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249">
        <f>base[[#This Row],[Data de liquidação]]</f>
        <v>46144.433379629627</v>
      </c>
    </row>
    <row r="1639" spans="2:22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249">
        <f>base[[#This Row],[Data de liquidação]]</f>
        <v>46144.433865740742</v>
      </c>
    </row>
    <row r="1640" spans="2:22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249">
        <f>base[[#This Row],[Data de liquidação]]</f>
        <v>46144.434641203705</v>
      </c>
    </row>
    <row r="1641" spans="2:22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249">
        <f>base[[#This Row],[Data de liquidação]]</f>
        <v>46144.435416666667</v>
      </c>
    </row>
    <row r="1642" spans="2:22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249">
        <f>base[[#This Row],[Data de liquidação]]</f>
        <v>46144.436006944445</v>
      </c>
    </row>
    <row r="1643" spans="2:22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249">
        <f>base[[#This Row],[Data de liquidação]]</f>
        <v>46144.437592592592</v>
      </c>
    </row>
    <row r="1644" spans="2:22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249">
        <f>base[[#This Row],[Data de liquidação]]</f>
        <v>46144.438530092593</v>
      </c>
    </row>
    <row r="1645" spans="2:22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249">
        <f>base[[#This Row],[Data de liquidação]]</f>
        <v>46144.438831018517</v>
      </c>
    </row>
    <row r="1646" spans="2:22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249">
        <f>base[[#This Row],[Data de liquidação]]</f>
        <v>46144.45888888889</v>
      </c>
    </row>
    <row r="1647" spans="2:22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249">
        <f>base[[#This Row],[Data de liquidação]]</f>
        <v>46144.471446759257</v>
      </c>
    </row>
    <row r="1648" spans="2:22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249">
        <f>base[[#This Row],[Data de liquidação]]</f>
        <v>46144.496307870373</v>
      </c>
    </row>
    <row r="1649" spans="2:20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249">
        <f>base[[#This Row],[Data de liquidação]]</f>
        <v>46144.500509259262</v>
      </c>
    </row>
    <row r="1650" spans="2:20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249">
        <f>base[[#This Row],[Data de liquidação]]</f>
        <v>46144.505706018521</v>
      </c>
    </row>
    <row r="1651" spans="2:20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249">
        <f>base[[#This Row],[Data de liquidação]]</f>
        <v>46144.509930555556</v>
      </c>
    </row>
    <row r="1652" spans="2:20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249">
        <f>base[[#This Row],[Data de liquidação]]</f>
        <v>46144.518043981479</v>
      </c>
    </row>
    <row r="1653" spans="2:20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249">
        <f>base[[#This Row],[Data de liquidação]]</f>
        <v>46144.522083333337</v>
      </c>
    </row>
    <row r="1654" spans="2:20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249">
        <f>base[[#This Row],[Data de liquidação]]</f>
        <v>46144.522870370369</v>
      </c>
    </row>
    <row r="1655" spans="2:20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249">
        <f>base[[#This Row],[Data de liquidação]]</f>
        <v>46144.522916666669</v>
      </c>
    </row>
    <row r="1656" spans="2:20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249">
        <f>base[[#This Row],[Data de liquidação]]</f>
        <v>46144.529745370368</v>
      </c>
    </row>
    <row r="1657" spans="2:20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249">
        <f>base[[#This Row],[Data de liquidação]]</f>
        <v>46144.536423611113</v>
      </c>
    </row>
    <row r="1658" spans="2:20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249">
        <f>base[[#This Row],[Data de liquidação]]</f>
        <v>46144.540578703702</v>
      </c>
    </row>
    <row r="1659" spans="2:20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249">
        <f>base[[#This Row],[Data de liquidação]]</f>
        <v>46144.541388888887</v>
      </c>
    </row>
    <row r="1660" spans="2:20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249">
        <f>base[[#This Row],[Data de liquidação]]</f>
        <v>46144.541990740741</v>
      </c>
    </row>
    <row r="1661" spans="2:20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249">
        <f>base[[#This Row],[Data de liquidação]]</f>
        <v>46144.55976851852</v>
      </c>
    </row>
    <row r="1662" spans="2:20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249">
        <f>base[[#This Row],[Data de liquidação]]</f>
        <v>46144.567812499998</v>
      </c>
    </row>
    <row r="1663" spans="2:20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249">
        <f>base[[#This Row],[Data de liquidação]]</f>
        <v>46144.578761574077</v>
      </c>
    </row>
    <row r="1664" spans="2:20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249">
        <f>base[[#This Row],[Data de liquidação]]</f>
        <v>46144.591261574074</v>
      </c>
    </row>
    <row r="1665" spans="2:20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249">
        <f>base[[#This Row],[Data de liquidação]]</f>
        <v>46144.595439814817</v>
      </c>
    </row>
    <row r="1666" spans="2:20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249">
        <f>base[[#This Row],[Data de liquidação]]</f>
        <v>46144.596585648149</v>
      </c>
    </row>
    <row r="1667" spans="2:20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249">
        <f>base[[#This Row],[Data de liquidação]]</f>
        <v>46144.602372685185</v>
      </c>
    </row>
    <row r="1668" spans="2:20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249">
        <f>base[[#This Row],[Data de liquidação]]</f>
        <v>46144.6094212963</v>
      </c>
    </row>
    <row r="1669" spans="2:20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249">
        <f>base[[#This Row],[Data de liquidação]]</f>
        <v>46144.642013888886</v>
      </c>
    </row>
    <row r="1670" spans="2:20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249">
        <f>base[[#This Row],[Data de liquidação]]</f>
        <v>46144.642465277779</v>
      </c>
    </row>
    <row r="1671" spans="2:20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249">
        <f>base[[#This Row],[Data de liquidação]]</f>
        <v>46144.655115740738</v>
      </c>
    </row>
    <row r="1672" spans="2:20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249">
        <f>base[[#This Row],[Data de liquidação]]</f>
        <v>46144.664236111108</v>
      </c>
    </row>
    <row r="1673" spans="2:20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249">
        <f>base[[#This Row],[Data de liquidação]]</f>
        <v>46144.673090277778</v>
      </c>
    </row>
    <row r="1674" spans="2:20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249">
        <f>base[[#This Row],[Data de liquidação]]</f>
        <v>46144.674247685187</v>
      </c>
    </row>
    <row r="1675" spans="2:20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249">
        <f>base[[#This Row],[Data de liquidação]]</f>
        <v>46144.695196759261</v>
      </c>
    </row>
    <row r="1676" spans="2:20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249">
        <f>base[[#This Row],[Data de liquidação]]</f>
        <v>46144.704583333332</v>
      </c>
    </row>
    <row r="1677" spans="2:20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249">
        <f>base[[#This Row],[Data de liquidação]]</f>
        <v>46144.718819444446</v>
      </c>
    </row>
    <row r="1678" spans="2:20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249">
        <f>base[[#This Row],[Data de liquidação]]</f>
        <v>46144.719340277778</v>
      </c>
    </row>
    <row r="1679" spans="2:20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249">
        <f>base[[#This Row],[Data de liquidação]]</f>
        <v>46144.724872685183</v>
      </c>
    </row>
    <row r="1680" spans="2:20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249">
        <f>base[[#This Row],[Data de liquidação]]</f>
        <v>46144.725763888891</v>
      </c>
    </row>
    <row r="1681" spans="2:22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249">
        <f>base[[#This Row],[Data de liquidação]]</f>
        <v>46144.731446759259</v>
      </c>
    </row>
    <row r="1682" spans="2:22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249">
        <f>base[[#This Row],[Data de liquidação]]</f>
        <v>46144.734548611108</v>
      </c>
    </row>
    <row r="1683" spans="2:22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249">
        <f>base[[#This Row],[Data de liquidação]]</f>
        <v>46144.735868055555</v>
      </c>
    </row>
    <row r="1684" spans="2:22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249">
        <f>base[[#This Row],[Data de liquidação]]</f>
        <v>46144.739571759259</v>
      </c>
    </row>
    <row r="1685" spans="2:22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249">
        <f>base[[#This Row],[Data de liquidação]]</f>
        <v>46144.745787037034</v>
      </c>
    </row>
    <row r="1686" spans="2:22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249">
        <f>base[[#This Row],[Data de liquidação]]</f>
        <v>46144.746087962965</v>
      </c>
    </row>
    <row r="1687" spans="2:22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249">
        <f>base[[#This Row],[Data de liquidação]]</f>
        <v>46144.749988425923</v>
      </c>
    </row>
    <row r="1688" spans="2:22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249">
        <f>base[[#This Row],[Data de liquidação]]</f>
        <v>46144.750185185185</v>
      </c>
    </row>
    <row r="1689" spans="2:22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249">
        <f>base[[#This Row],[Data de liquidação]]</f>
        <v>46144.766053240739</v>
      </c>
    </row>
    <row r="1690" spans="2:22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249">
        <f>base[[#This Row],[Data de liquidação]]</f>
        <v>46144.766111111108</v>
      </c>
    </row>
    <row r="1691" spans="2:22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249">
        <f>base[[#This Row],[Data de liquidação]]</f>
        <v>46144.771168981482</v>
      </c>
    </row>
    <row r="1692" spans="2:22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249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249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249">
        <f>base[[#This Row],[Data de liquidação]]</f>
        <v>46144.830405092594</v>
      </c>
    </row>
    <row r="1695" spans="2:22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249">
        <f>base[[#This Row],[Data de liquidação]]</f>
        <v>46144.831342592595</v>
      </c>
    </row>
    <row r="1696" spans="2:22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249">
        <f>base[[#This Row],[Data de liquidação]]</f>
        <v>46144.854791666665</v>
      </c>
    </row>
    <row r="1697" spans="2:22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249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249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249">
        <f>base[[#This Row],[Data de liquidação]]</f>
        <v>46144.913252314815</v>
      </c>
    </row>
    <row r="1700" spans="2:22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249">
        <f>base[[#This Row],[Data de liquidação]]</f>
        <v>46144.919039351851</v>
      </c>
    </row>
    <row r="1701" spans="2:22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249">
        <f>base[[#This Row],[Data de liquidação]]</f>
        <v>46144.938506944447</v>
      </c>
    </row>
    <row r="1702" spans="2:22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249">
        <f>base[[#This Row],[Data de liquidação]]</f>
        <v>46144.938611111109</v>
      </c>
    </row>
    <row r="1703" spans="2:22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249">
        <f>base[[#This Row],[Data de liquidação]]</f>
        <v>46144.938750000001</v>
      </c>
    </row>
    <row r="1704" spans="2:22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249">
        <f>base[[#This Row],[Data de liquidação]]</f>
        <v>46144.938842592594</v>
      </c>
    </row>
    <row r="1705" spans="2:22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249">
        <f>base[[#This Row],[Data de liquidação]]</f>
        <v>46144.939027777778</v>
      </c>
    </row>
    <row r="1706" spans="2:22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249">
        <f>base[[#This Row],[Data de liquidação]]</f>
        <v>46144.943449074075</v>
      </c>
    </row>
    <row r="1707" spans="2:22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249">
        <f>base[[#This Row],[Data de liquidação]]</f>
        <v>46144.943622685183</v>
      </c>
    </row>
    <row r="1708" spans="2:22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249">
        <f>base[[#This Row],[Data de liquidação]]</f>
        <v>46144.986354166664</v>
      </c>
    </row>
    <row r="1709" spans="2:22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249">
        <f>base[[#This Row],[Data de liquidação]]</f>
        <v>46145.030138888891</v>
      </c>
    </row>
    <row r="1710" spans="2:22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249">
        <f>base[[#This Row],[Data de liquidação]]</f>
        <v>46145.065960648149</v>
      </c>
    </row>
    <row r="1711" spans="2:22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249">
        <f>base[[#This Row],[Data de liquidação]]</f>
        <v>46145.382118055553</v>
      </c>
    </row>
    <row r="1712" spans="2:22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249">
        <f>base[[#This Row],[Data de liquidação]]</f>
        <v>46145.39806712963</v>
      </c>
    </row>
    <row r="1713" spans="2:20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249">
        <f>base[[#This Row],[Data de liquidação]]</f>
        <v>46145.406875000001</v>
      </c>
    </row>
    <row r="1714" spans="2:20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249">
        <f>base[[#This Row],[Data de liquidação]]</f>
        <v>46145.42491898148</v>
      </c>
    </row>
    <row r="1715" spans="2:20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249">
        <f>base[[#This Row],[Data de liquidação]]</f>
        <v>46145.435185185182</v>
      </c>
    </row>
    <row r="1716" spans="2:20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249">
        <f>base[[#This Row],[Data de liquidação]]</f>
        <v>46145.435312499998</v>
      </c>
    </row>
    <row r="1717" spans="2:20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249">
        <f>base[[#This Row],[Data de liquidação]]</f>
        <v>46145.43545138889</v>
      </c>
    </row>
    <row r="1718" spans="2:20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249">
        <f>base[[#This Row],[Data de liquidação]]</f>
        <v>46145.435729166667</v>
      </c>
    </row>
    <row r="1719" spans="2:20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249">
        <f>base[[#This Row],[Data de liquidação]]</f>
        <v>46145.437060185184</v>
      </c>
    </row>
    <row r="1720" spans="2:20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249">
        <f>base[[#This Row],[Data de liquidação]]</f>
        <v>46145.44636574074</v>
      </c>
    </row>
    <row r="1721" spans="2:20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249">
        <f>base[[#This Row],[Data de liquidação]]</f>
        <v>46145.452835648146</v>
      </c>
    </row>
    <row r="1722" spans="2:20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249">
        <f>base[[#This Row],[Data de liquidação]]</f>
        <v>46145.464328703703</v>
      </c>
    </row>
    <row r="1723" spans="2:20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249">
        <f>base[[#This Row],[Data de liquidação]]</f>
        <v>46145.475254629629</v>
      </c>
    </row>
    <row r="1724" spans="2:20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249">
        <f>base[[#This Row],[Data de liquidação]]</f>
        <v>46145.480162037034</v>
      </c>
    </row>
    <row r="1725" spans="2:20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249">
        <f>base[[#This Row],[Data de liquidação]]</f>
        <v>46145.484722222223</v>
      </c>
    </row>
    <row r="1726" spans="2:20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249">
        <f>base[[#This Row],[Data de liquidação]]</f>
        <v>46145.490254629629</v>
      </c>
    </row>
    <row r="1727" spans="2:20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249">
        <f>base[[#This Row],[Data de liquidação]]</f>
        <v>46145.497511574074</v>
      </c>
    </row>
    <row r="1728" spans="2:20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249">
        <f>base[[#This Row],[Data de liquidação]]</f>
        <v>46145.557893518519</v>
      </c>
    </row>
    <row r="1729" spans="2:20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249">
        <f>base[[#This Row],[Data de liquidação]]</f>
        <v>46145.566388888888</v>
      </c>
    </row>
    <row r="1730" spans="2:20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249">
        <f>base[[#This Row],[Data de liquidação]]</f>
        <v>46145.566967592589</v>
      </c>
    </row>
    <row r="1731" spans="2:20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249">
        <f>base[[#This Row],[Data de liquidação]]</f>
        <v>46145.56827546296</v>
      </c>
    </row>
    <row r="1732" spans="2:20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249">
        <f>base[[#This Row],[Data de liquidação]]</f>
        <v>46145.568287037036</v>
      </c>
    </row>
    <row r="1733" spans="2:20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249">
        <f>base[[#This Row],[Data de liquidação]]</f>
        <v>46145.570011574076</v>
      </c>
    </row>
    <row r="1734" spans="2:20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249">
        <f>base[[#This Row],[Data de liquidação]]</f>
        <v>46145.575069444443</v>
      </c>
    </row>
    <row r="1735" spans="2:20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249">
        <f>base[[#This Row],[Data de liquidação]]</f>
        <v>46145.576817129629</v>
      </c>
    </row>
    <row r="1736" spans="2:20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249">
        <f>base[[#This Row],[Data de liquidação]]</f>
        <v>46145.580983796295</v>
      </c>
    </row>
    <row r="1737" spans="2:20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249">
        <f>base[[#This Row],[Data de liquidação]]</f>
        <v>46145.598298611112</v>
      </c>
    </row>
    <row r="1738" spans="2:20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249">
        <f>base[[#This Row],[Data de liquidação]]</f>
        <v>46145.603935185187</v>
      </c>
    </row>
    <row r="1739" spans="2:20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249">
        <f>base[[#This Row],[Data de liquidação]]</f>
        <v>46145.604074074072</v>
      </c>
    </row>
    <row r="1740" spans="2:20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249">
        <f>base[[#This Row],[Data de liquidação]]</f>
        <v>46145.606956018521</v>
      </c>
    </row>
    <row r="1741" spans="2:20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249">
        <f>base[[#This Row],[Data de liquidação]]</f>
        <v>46145.621979166666</v>
      </c>
    </row>
    <row r="1742" spans="2:20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249">
        <f>base[[#This Row],[Data de liquidação]]</f>
        <v>46145.622071759259</v>
      </c>
    </row>
    <row r="1743" spans="2:20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249">
        <f>base[[#This Row],[Data de liquidação]]</f>
        <v>46145.654560185183</v>
      </c>
    </row>
    <row r="1744" spans="2:20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249">
        <f>base[[#This Row],[Data de liquidação]]</f>
        <v>46145.665162037039</v>
      </c>
    </row>
    <row r="1745" spans="2:22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249">
        <f>base[[#This Row],[Data de liquidação]]</f>
        <v>46145.669861111113</v>
      </c>
    </row>
    <row r="1746" spans="2:22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249">
        <f>base[[#This Row],[Data de liquidação]]</f>
        <v>46145.671273148146</v>
      </c>
    </row>
    <row r="1747" spans="2:22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249">
        <f>base[[#This Row],[Data de liquidação]]</f>
        <v>46145.682500000003</v>
      </c>
    </row>
    <row r="1748" spans="2:22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249">
        <f>base[[#This Row],[Data de liquidação]]</f>
        <v>46145.685289351852</v>
      </c>
    </row>
    <row r="1749" spans="2:22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249">
        <f>base[[#This Row],[Data de liquidação]]</f>
        <v>46145.685289351852</v>
      </c>
    </row>
    <row r="1750" spans="2:22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249">
        <f>base[[#This Row],[Data de liquidação]]</f>
        <v>46145.699571759258</v>
      </c>
    </row>
    <row r="1751" spans="2:22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249">
        <f>base[[#This Row],[Data de liquidação]]</f>
        <v>46145.706597222219</v>
      </c>
    </row>
    <row r="1752" spans="2:22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249">
        <f>base[[#This Row],[Data de liquidação]]</f>
        <v>46145.722129629627</v>
      </c>
    </row>
    <row r="1753" spans="2:22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249">
        <f>base[[#This Row],[Data de liquidação]]</f>
        <v>46145.736226851855</v>
      </c>
    </row>
    <row r="1754" spans="2:22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249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249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249">
        <f>base[[#This Row],[Data de liquidação]]</f>
        <v>46145.739953703705</v>
      </c>
    </row>
    <row r="1757" spans="2:22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249">
        <f>base[[#This Row],[Data de liquidação]]</f>
        <v>46145.74827546296</v>
      </c>
    </row>
    <row r="1758" spans="2:22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249">
        <f>base[[#This Row],[Data de liquidação]]</f>
        <v>46145.748402777775</v>
      </c>
    </row>
    <row r="1759" spans="2:22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249">
        <f>base[[#This Row],[Data de liquidação]]</f>
        <v>46145.758506944447</v>
      </c>
    </row>
    <row r="1760" spans="2:22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249">
        <f>base[[#This Row],[Data de liquidação]]</f>
        <v>46145.81490740741</v>
      </c>
    </row>
    <row r="1761" spans="2:22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249">
        <f>base[[#This Row],[Data de liquidação]]</f>
        <v>46145.852754629632</v>
      </c>
    </row>
    <row r="1762" spans="2:22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249">
        <f>base[[#This Row],[Data de liquidação]]</f>
        <v>46145.852754629632</v>
      </c>
    </row>
    <row r="1763" spans="2:22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249">
        <f>base[[#This Row],[Data de liquidação]]</f>
        <v>46145.852754629632</v>
      </c>
    </row>
    <row r="1764" spans="2:22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249">
        <f>base[[#This Row],[Data de liquidação]]</f>
        <v>46145.852789351855</v>
      </c>
    </row>
    <row r="1765" spans="2:22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249">
        <f>base[[#This Row],[Data de liquidação]]</f>
        <v>46145.857847222222</v>
      </c>
    </row>
    <row r="1766" spans="2:22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249">
        <f>base[[#This Row],[Data de liquidação]]</f>
        <v>46145.858159722222</v>
      </c>
    </row>
    <row r="1767" spans="2:22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249">
        <f>base[[#This Row],[Data de liquidação]]</f>
        <v>46145.902118055557</v>
      </c>
      <c r="V1767" s="11"/>
    </row>
    <row r="1768" spans="2:22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249">
        <f>base[[#This Row],[Data de liquidação]]</f>
        <v>46145.902118055557</v>
      </c>
      <c r="V1768" s="11"/>
    </row>
    <row r="1769" spans="2:22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249">
        <f>base[[#This Row],[Data de liquidação]]</f>
        <v>46145.913101851853</v>
      </c>
    </row>
    <row r="1770" spans="2:22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249">
        <f>base[[#This Row],[Data de liquidação]]</f>
        <v>46145.92728009259</v>
      </c>
    </row>
    <row r="1771" spans="2:22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249">
        <f>base[[#This Row],[Data de liquidação]]</f>
        <v>46146.613125000003</v>
      </c>
    </row>
    <row r="1772" spans="2:22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249">
        <f>base[[#This Row],[Data de liquidação]]</f>
        <v>46146.617025462961</v>
      </c>
    </row>
    <row r="1773" spans="2:22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249">
        <f>base[[#This Row],[Data de liquidação]]</f>
        <v>46146.665219907409</v>
      </c>
    </row>
    <row r="1774" spans="2:22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249">
        <f>base[[#This Row],[Data de liquidação]]</f>
        <v>46146.697152777779</v>
      </c>
    </row>
    <row r="1775" spans="2:22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249">
        <f>base[[#This Row],[Data de liquidação]]</f>
        <v>46146.706145833334</v>
      </c>
    </row>
    <row r="1776" spans="2:22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249">
        <f>base[[#This Row],[Data de liquidação]]</f>
        <v>46146.708298611113</v>
      </c>
    </row>
    <row r="1777" spans="2:20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249">
        <f>base[[#This Row],[Data de liquidação]]</f>
        <v>46146.728113425925</v>
      </c>
    </row>
    <row r="1778" spans="2:20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249">
        <f>base[[#This Row],[Data de liquidação]]</f>
        <v>46146.72929398148</v>
      </c>
    </row>
    <row r="1779" spans="2:20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249">
        <f>base[[#This Row],[Data de liquidação]]</f>
        <v>46146.748217592591</v>
      </c>
    </row>
    <row r="1780" spans="2:20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249">
        <f>base[[#This Row],[Data de liquidação]]</f>
        <v>46146.750243055554</v>
      </c>
    </row>
    <row r="1781" spans="2:20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249">
        <f>base[[#This Row],[Data de liquidação]]</f>
        <v>46146.906365740739</v>
      </c>
    </row>
    <row r="1782" spans="2:20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249">
        <f>base[[#This Row],[Data de liquidação]]</f>
        <v>46146.953796296293</v>
      </c>
    </row>
    <row r="1783" spans="2:20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249">
        <f>base[[#This Row],[Data de liquidação]]</f>
        <v>46147.438240740739</v>
      </c>
    </row>
    <row r="1784" spans="2:20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249">
        <f>base[[#This Row],[Data de liquidação]]</f>
        <v>46147.497233796297</v>
      </c>
    </row>
    <row r="1785" spans="2:20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249">
        <f>base[[#This Row],[Data de liquidação]]</f>
        <v>46147.619039351855</v>
      </c>
    </row>
    <row r="1786" spans="2:20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249">
        <f>base[[#This Row],[Data de liquidação]]</f>
        <v>46147.658136574071</v>
      </c>
    </row>
    <row r="1787" spans="2:20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249">
        <f>base[[#This Row],[Data de liquidação]]</f>
        <v>46147.696273148147</v>
      </c>
    </row>
    <row r="1788" spans="2:20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249">
        <f>base[[#This Row],[Data de liquidação]]</f>
        <v>46147.707106481481</v>
      </c>
    </row>
    <row r="1789" spans="2:20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249">
        <f>base[[#This Row],[Data de liquidação]]</f>
        <v>46147.74596064815</v>
      </c>
    </row>
    <row r="1790" spans="2:20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249">
        <f>base[[#This Row],[Data de liquidação]]</f>
        <v>46147.746180555558</v>
      </c>
    </row>
    <row r="1791" spans="2:20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249">
        <f>base[[#This Row],[Data de liquidação]]</f>
        <v>46148.430474537039</v>
      </c>
    </row>
    <row r="1792" spans="2:20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249">
        <f>base[[#This Row],[Data de liquidação]]</f>
        <v>46148.748194444444</v>
      </c>
    </row>
    <row r="1793" spans="2:20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249">
        <f>base[[#This Row],[Data de liquidação]]</f>
        <v>46148.750219907408</v>
      </c>
    </row>
    <row r="1794" spans="2:20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249">
        <f>base[[#This Row],[Data de liquidação]]</f>
        <v>46149.707569444443</v>
      </c>
    </row>
    <row r="1795" spans="2:20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249">
        <f>base[[#This Row],[Data de liquidação]]</f>
        <v>46149.743726851855</v>
      </c>
    </row>
    <row r="1796" spans="2:20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249">
        <f>base[[#This Row],[Data de liquidação]]</f>
        <v>46150.421550925923</v>
      </c>
    </row>
    <row r="1797" spans="2:20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249">
        <f>base[[#This Row],[Data de liquidação]]</f>
        <v>46150.507430555554</v>
      </c>
    </row>
    <row r="1798" spans="2:20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249">
        <f>base[[#This Row],[Data de liquidação]]</f>
        <v>46150.534421296295</v>
      </c>
    </row>
    <row r="1799" spans="2:20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249">
        <f>base[[#This Row],[Data de liquidação]]</f>
        <v>46150.577592592592</v>
      </c>
    </row>
    <row r="1800" spans="2:20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249">
        <f>base[[#This Row],[Data de liquidação]]</f>
        <v>46150.591782407406</v>
      </c>
    </row>
    <row r="1801" spans="2:20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249">
        <f>base[[#This Row],[Data de liquidação]]</f>
        <v>46150.616712962961</v>
      </c>
    </row>
    <row r="1802" spans="2:20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249">
        <f>base[[#This Row],[Data de liquidação]]</f>
        <v>46150.619421296295</v>
      </c>
    </row>
    <row r="1803" spans="2:20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249">
        <f>base[[#This Row],[Data de liquidação]]</f>
        <v>46150.621539351851</v>
      </c>
    </row>
    <row r="1804" spans="2:20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249">
        <f>base[[#This Row],[Data de liquidação]]</f>
        <v>46150.623564814814</v>
      </c>
    </row>
    <row r="1805" spans="2:20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249">
        <f>base[[#This Row],[Data de liquidação]]</f>
        <v>46150.628680555557</v>
      </c>
    </row>
    <row r="1806" spans="2:20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249">
        <f>base[[#This Row],[Data de liquidação]]</f>
        <v>46150.647615740738</v>
      </c>
    </row>
    <row r="1807" spans="2:20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249">
        <f>base[[#This Row],[Data de liquidação]]</f>
        <v>46150.660636574074</v>
      </c>
    </row>
    <row r="1808" spans="2:20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249">
        <f>base[[#This Row],[Data de liquidação]]</f>
        <v>46150.662395833337</v>
      </c>
    </row>
    <row r="1809" spans="2:20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249">
        <f>base[[#This Row],[Data de liquidação]]</f>
        <v>46150.664629629631</v>
      </c>
    </row>
    <row r="1810" spans="2:20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249">
        <f>base[[#This Row],[Data de liquidação]]</f>
        <v>46150.664641203701</v>
      </c>
    </row>
    <row r="1811" spans="2:20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249">
        <f>base[[#This Row],[Data de liquidação]]</f>
        <v>46150.665509259263</v>
      </c>
    </row>
    <row r="1812" spans="2:20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249">
        <f>base[[#This Row],[Data de liquidação]]</f>
        <v>46150.672303240739</v>
      </c>
    </row>
    <row r="1813" spans="2:20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249">
        <f>base[[#This Row],[Data de liquidação]]</f>
        <v>46150.675891203704</v>
      </c>
    </row>
    <row r="1814" spans="2:20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249">
        <f>base[[#This Row],[Data de liquidação]]</f>
        <v>46150.676076388889</v>
      </c>
    </row>
    <row r="1815" spans="2:20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249">
        <f>base[[#This Row],[Data de liquidação]]</f>
        <v>46150.68236111111</v>
      </c>
    </row>
    <row r="1816" spans="2:20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249">
        <f>base[[#This Row],[Data de liquidação]]</f>
        <v>46150.688437500001</v>
      </c>
    </row>
    <row r="1817" spans="2:20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249">
        <f>base[[#This Row],[Data de liquidação]]</f>
        <v>46150.704108796293</v>
      </c>
    </row>
    <row r="1818" spans="2:20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249">
        <f>base[[#This Row],[Data de liquidação]]</f>
        <v>46150.722418981481</v>
      </c>
    </row>
    <row r="1819" spans="2:20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249">
        <f>base[[#This Row],[Data de liquidação]]</f>
        <v>46150.72488425926</v>
      </c>
    </row>
    <row r="1820" spans="2:20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249">
        <f>base[[#This Row],[Data de liquidação]]</f>
        <v>46150.728564814817</v>
      </c>
    </row>
    <row r="1821" spans="2:20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249">
        <f>base[[#This Row],[Data de liquidação]]</f>
        <v>46150.72859953704</v>
      </c>
    </row>
    <row r="1822" spans="2:20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249">
        <f>base[[#This Row],[Data de liquidação]]</f>
        <v>46150.728831018518</v>
      </c>
    </row>
    <row r="1823" spans="2:20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249">
        <f>base[[#This Row],[Data de liquidação]]</f>
        <v>46150.729409722226</v>
      </c>
    </row>
    <row r="1824" spans="2:20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249">
        <f>base[[#This Row],[Data de liquidação]]</f>
        <v>46150.729456018518</v>
      </c>
    </row>
    <row r="1825" spans="2:22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249">
        <f>base[[#This Row],[Data de liquidação]]</f>
        <v>46150.730497685188</v>
      </c>
    </row>
    <row r="1826" spans="2:22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249">
        <f>base[[#This Row],[Data de liquidação]]</f>
        <v>46150.731030092589</v>
      </c>
    </row>
    <row r="1827" spans="2:22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249">
        <f>base[[#This Row],[Data de liquidação]]</f>
        <v>46150.735023148147</v>
      </c>
    </row>
    <row r="1828" spans="2:22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249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249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249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249">
        <f>base[[#This Row],[Data de liquidação]]</f>
        <v>46150.737187500003</v>
      </c>
    </row>
    <row r="1832" spans="2:22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249">
        <f>base[[#This Row],[Data de liquidação]]</f>
        <v>46150.745173611111</v>
      </c>
    </row>
    <row r="1833" spans="2:22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249">
        <f>base[[#This Row],[Data de liquidação]]</f>
        <v>46151.007662037038</v>
      </c>
    </row>
    <row r="1834" spans="2:22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249">
        <f>base[[#This Row],[Data de liquidação]]</f>
        <v>46151.367002314815</v>
      </c>
    </row>
    <row r="1835" spans="2:22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249">
        <f>base[[#This Row],[Data de liquidação]]</f>
        <v>46151.36755787037</v>
      </c>
    </row>
    <row r="1836" spans="2:22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249">
        <f>base[[#This Row],[Data de liquidação]]</f>
        <v>46151.367592592593</v>
      </c>
    </row>
    <row r="1837" spans="2:22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249">
        <f>base[[#This Row],[Data de liquidação]]</f>
        <v>46151.382962962962</v>
      </c>
    </row>
    <row r="1838" spans="2:22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249">
        <f>base[[#This Row],[Data de liquidação]]</f>
        <v>46151.406747685185</v>
      </c>
    </row>
    <row r="1839" spans="2:22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249">
        <f>base[[#This Row],[Data de liquidação]]</f>
        <v>46151.431527777779</v>
      </c>
    </row>
    <row r="1840" spans="2:22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249">
        <f>base[[#This Row],[Data de liquidação]]</f>
        <v>46151.435624999998</v>
      </c>
    </row>
    <row r="1841" spans="2:20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249">
        <f>base[[#This Row],[Data de liquidação]]</f>
        <v>46151.438668981478</v>
      </c>
    </row>
    <row r="1842" spans="2:20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249">
        <f>base[[#This Row],[Data de liquidação]]</f>
        <v>46151.448379629626</v>
      </c>
    </row>
    <row r="1843" spans="2:20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249">
        <f>base[[#This Row],[Data de liquidação]]</f>
        <v>46151.456550925926</v>
      </c>
    </row>
    <row r="1844" spans="2:20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249">
        <f>base[[#This Row],[Data de liquidação]]</f>
        <v>46151.462418981479</v>
      </c>
    </row>
    <row r="1845" spans="2:20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249">
        <f>base[[#This Row],[Data de liquidação]]</f>
        <v>46151.467418981483</v>
      </c>
    </row>
    <row r="1846" spans="2:20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249">
        <f>base[[#This Row],[Data de liquidação]]</f>
        <v>46151.469872685186</v>
      </c>
    </row>
    <row r="1847" spans="2:20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249">
        <f>base[[#This Row],[Data de liquidação]]</f>
        <v>46151.476400462961</v>
      </c>
    </row>
    <row r="1848" spans="2:20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249">
        <f>base[[#This Row],[Data de liquidação]]</f>
        <v>46151.511840277781</v>
      </c>
    </row>
    <row r="1849" spans="2:20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249">
        <f>base[[#This Row],[Data de liquidação]]</f>
        <v>46151.515104166669</v>
      </c>
    </row>
    <row r="1850" spans="2:20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249">
        <f>base[[#This Row],[Data de liquidação]]</f>
        <v>46151.516562500001</v>
      </c>
    </row>
    <row r="1851" spans="2:20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249">
        <f>base[[#This Row],[Data de liquidação]]</f>
        <v>46151.516701388886</v>
      </c>
    </row>
    <row r="1852" spans="2:20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249">
        <f>base[[#This Row],[Data de liquidação]]</f>
        <v>46151.518935185188</v>
      </c>
    </row>
    <row r="1853" spans="2:20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249">
        <f>base[[#This Row],[Data de liquidação]]</f>
        <v>46151.526238425926</v>
      </c>
    </row>
    <row r="1854" spans="2:20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249">
        <f>base[[#This Row],[Data de liquidação]]</f>
        <v>46151.538113425922</v>
      </c>
    </row>
    <row r="1855" spans="2:20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249">
        <f>base[[#This Row],[Data de liquidação]]</f>
        <v>46151.541597222225</v>
      </c>
    </row>
    <row r="1856" spans="2:20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249">
        <f>base[[#This Row],[Data de liquidação]]</f>
        <v>46151.541597222225</v>
      </c>
    </row>
    <row r="1857" spans="2:22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249">
        <f>base[[#This Row],[Data de liquidação]]</f>
        <v>46151.541608796295</v>
      </c>
    </row>
    <row r="1858" spans="2:22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249">
        <f>base[[#This Row],[Data de liquidação]]</f>
        <v>46151.541631944441</v>
      </c>
    </row>
    <row r="1859" spans="2:22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249">
        <f>base[[#This Row],[Data de liquidação]]</f>
        <v>46151.541631944441</v>
      </c>
    </row>
    <row r="1860" spans="2:22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249">
        <f>base[[#This Row],[Data de liquidação]]</f>
        <v>46151.543124999997</v>
      </c>
    </row>
    <row r="1861" spans="2:22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249">
        <f>base[[#This Row],[Data de liquidação]]</f>
        <v>46151.55400462963</v>
      </c>
    </row>
    <row r="1862" spans="2:22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249">
        <f>base[[#This Row],[Data de liquidação]]</f>
        <v>46151.554837962962</v>
      </c>
    </row>
    <row r="1863" spans="2:22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249">
        <f>base[[#This Row],[Data de liquidação]]</f>
        <v>46151.565011574072</v>
      </c>
    </row>
    <row r="1864" spans="2:22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249">
        <f>base[[#This Row],[Data de liquidação]]</f>
        <v>46151.588506944441</v>
      </c>
    </row>
    <row r="1865" spans="2:22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249">
        <f>base[[#This Row],[Data de liquidação]]</f>
        <v>46151.595462962963</v>
      </c>
    </row>
    <row r="1866" spans="2:22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249">
        <f>base[[#This Row],[Data de liquidação]]</f>
        <v>46151.596319444441</v>
      </c>
    </row>
    <row r="1867" spans="2:22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249">
        <f>base[[#This Row],[Data de liquidação]]</f>
        <v>46151.612372685187</v>
      </c>
    </row>
    <row r="1868" spans="2:22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249">
        <f>base[[#This Row],[Data de liquidação]]</f>
        <v>46151.624537037038</v>
      </c>
    </row>
    <row r="1869" spans="2:22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249">
        <f>base[[#This Row],[Data de liquidação]]</f>
        <v>46151.641423611109</v>
      </c>
    </row>
    <row r="1870" spans="2:22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249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249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249">
        <f>base[[#This Row],[Data de liquidação]]</f>
        <v>46151.642083333332</v>
      </c>
    </row>
    <row r="1873" spans="2:20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249">
        <f>base[[#This Row],[Data de liquidação]]</f>
        <v>46151.642175925925</v>
      </c>
    </row>
    <row r="1874" spans="2:20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249">
        <f>base[[#This Row],[Data de liquidação]]</f>
        <v>46151.642222222225</v>
      </c>
    </row>
    <row r="1875" spans="2:20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249">
        <f>base[[#This Row],[Data de liquidação]]</f>
        <v>46151.644212962965</v>
      </c>
    </row>
    <row r="1876" spans="2:20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249">
        <f>base[[#This Row],[Data de liquidação]]</f>
        <v>46151.656493055554</v>
      </c>
    </row>
    <row r="1877" spans="2:20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249">
        <f>base[[#This Row],[Data de liquidação]]</f>
        <v>46151.666863425926</v>
      </c>
    </row>
    <row r="1878" spans="2:20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249">
        <f>base[[#This Row],[Data de liquidação]]</f>
        <v>46151.668240740742</v>
      </c>
    </row>
    <row r="1879" spans="2:20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249">
        <f>base[[#This Row],[Data de liquidação]]</f>
        <v>46151.671875</v>
      </c>
    </row>
    <row r="1880" spans="2:20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249">
        <f>base[[#This Row],[Data de liquidação]]</f>
        <v>46151.683645833335</v>
      </c>
    </row>
    <row r="1881" spans="2:20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249">
        <f>base[[#This Row],[Data de liquidação]]</f>
        <v>46151.695543981485</v>
      </c>
    </row>
    <row r="1882" spans="2:20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249">
        <f>base[[#This Row],[Data de liquidação]]</f>
        <v>46151.698888888888</v>
      </c>
    </row>
    <row r="1883" spans="2:20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249">
        <f>base[[#This Row],[Data de liquidação]]</f>
        <v>46151.703113425923</v>
      </c>
    </row>
    <row r="1884" spans="2:20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249">
        <f>base[[#This Row],[Data de liquidação]]</f>
        <v>46151.703634259262</v>
      </c>
    </row>
    <row r="1885" spans="2:20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249">
        <f>base[[#This Row],[Data de liquidação]]</f>
        <v>46151.704560185186</v>
      </c>
    </row>
    <row r="1886" spans="2:20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249">
        <f>base[[#This Row],[Data de liquidação]]</f>
        <v>46151.709803240738</v>
      </c>
    </row>
    <row r="1887" spans="2:20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249">
        <f>base[[#This Row],[Data de liquidação]]</f>
        <v>46151.71197916667</v>
      </c>
    </row>
    <row r="1888" spans="2:20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249">
        <f>base[[#This Row],[Data de liquidação]]</f>
        <v>46151.712118055555</v>
      </c>
    </row>
    <row r="1889" spans="2:20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249">
        <f>base[[#This Row],[Data de liquidação]]</f>
        <v>46151.717638888891</v>
      </c>
    </row>
    <row r="1890" spans="2:20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249">
        <f>base[[#This Row],[Data de liquidação]]</f>
        <v>46151.723090277781</v>
      </c>
    </row>
    <row r="1891" spans="2:20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249">
        <f>base[[#This Row],[Data de liquidação]]</f>
        <v>46151.725671296299</v>
      </c>
    </row>
    <row r="1892" spans="2:20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249">
        <f>base[[#This Row],[Data de liquidação]]</f>
        <v>46151.735300925924</v>
      </c>
    </row>
    <row r="1893" spans="2:20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249">
        <f>base[[#This Row],[Data de liquidação]]</f>
        <v>46151.74459490741</v>
      </c>
    </row>
    <row r="1894" spans="2:20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249">
        <f>base[[#This Row],[Data de liquidação]]</f>
        <v>46151.745937500003</v>
      </c>
    </row>
    <row r="1895" spans="2:20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249">
        <f>base[[#This Row],[Data de liquidação]]</f>
        <v>46151.748437499999</v>
      </c>
    </row>
    <row r="1896" spans="2:20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249">
        <f>base[[#This Row],[Data de liquidação]]</f>
        <v>46151.770532407405</v>
      </c>
    </row>
    <row r="1897" spans="2:20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249">
        <f>base[[#This Row],[Data de liquidação]]</f>
        <v>46151.808263888888</v>
      </c>
    </row>
    <row r="1898" spans="2:20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249">
        <f>base[[#This Row],[Data de liquidação]]</f>
        <v>46151.816041666665</v>
      </c>
    </row>
    <row r="1899" spans="2:20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249">
        <f>base[[#This Row],[Data de liquidação]]</f>
        <v>46151.816412037035</v>
      </c>
    </row>
    <row r="1900" spans="2:20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249">
        <f>base[[#This Row],[Data de liquidação]]</f>
        <v>46151.872430555559</v>
      </c>
    </row>
    <row r="1901" spans="2:20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249">
        <f>base[[#This Row],[Data de liquidação]]</f>
        <v>46151.89199074074</v>
      </c>
    </row>
    <row r="1902" spans="2:20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249">
        <f>base[[#This Row],[Data de liquidação]]</f>
        <v>46151.905486111114</v>
      </c>
    </row>
    <row r="1903" spans="2:20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249">
        <f>base[[#This Row],[Data de liquidação]]</f>
        <v>46151.917951388888</v>
      </c>
    </row>
    <row r="1904" spans="2:20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249">
        <f>base[[#This Row],[Data de liquidação]]</f>
        <v>46151.920104166667</v>
      </c>
    </row>
    <row r="1905" spans="2:22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249">
        <f>base[[#This Row],[Data de liquidação]]</f>
        <v>46151.934849537036</v>
      </c>
    </row>
    <row r="1906" spans="2:22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249">
        <f>base[[#This Row],[Data de liquidação]]</f>
        <v>46151.937488425923</v>
      </c>
    </row>
    <row r="1907" spans="2:22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249">
        <f>base[[#This Row],[Data de liquidação]]</f>
        <v>46151.939155092594</v>
      </c>
    </row>
    <row r="1908" spans="2:22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249">
        <f>base[[#This Row],[Data de liquidação]]</f>
        <v>46151.941516203704</v>
      </c>
    </row>
    <row r="1909" spans="2:22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249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249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249">
        <f>base[[#This Row],[Data de liquidação]]</f>
        <v>46151.955057870371</v>
      </c>
    </row>
    <row r="1912" spans="2:22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249">
        <f>base[[#This Row],[Data de liquidação]]</f>
        <v>46151.999351851853</v>
      </c>
    </row>
    <row r="1913" spans="2:22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249">
        <f>base[[#This Row],[Data de liquidação]]</f>
        <v>46151.999594907407</v>
      </c>
    </row>
    <row r="1914" spans="2:22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249">
        <f>base[[#This Row],[Data de liquidação]]</f>
        <v>46152.000879629632</v>
      </c>
    </row>
    <row r="1915" spans="2:22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249">
        <f>base[[#This Row],[Data de liquidação]]</f>
        <v>46152.001608796294</v>
      </c>
    </row>
    <row r="1916" spans="2:22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249">
        <f>base[[#This Row],[Data de liquidação]]</f>
        <v>46152.003159722219</v>
      </c>
    </row>
    <row r="1917" spans="2:22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249">
        <f>base[[#This Row],[Data de liquidação]]</f>
        <v>46152.016932870371</v>
      </c>
    </row>
    <row r="1918" spans="2:22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249">
        <f>base[[#This Row],[Data de liquidação]]</f>
        <v>46152.024780092594</v>
      </c>
    </row>
    <row r="1919" spans="2:22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249">
        <f>base[[#This Row],[Data de liquidação]]</f>
        <v>46152.047303240739</v>
      </c>
    </row>
    <row r="1920" spans="2:22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249">
        <f>base[[#This Row],[Data de liquidação]]</f>
        <v>46152.052314814813</v>
      </c>
    </row>
    <row r="1921" spans="2:20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249">
        <f>base[[#This Row],[Data de liquidação]]</f>
        <v>46152.056388888886</v>
      </c>
    </row>
    <row r="1922" spans="2:20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249">
        <f>base[[#This Row],[Data de liquidação]]</f>
        <v>46152.065289351849</v>
      </c>
    </row>
    <row r="1923" spans="2:20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249">
        <f>base[[#This Row],[Data de liquidação]]</f>
        <v>46152.066284722219</v>
      </c>
    </row>
    <row r="1924" spans="2:20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249">
        <f>base[[#This Row],[Data de liquidação]]</f>
        <v>46152.066759259258</v>
      </c>
    </row>
    <row r="1925" spans="2:20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249">
        <f>base[[#This Row],[Data de liquidação]]</f>
        <v>46152.0940162037</v>
      </c>
    </row>
    <row r="1926" spans="2:20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249">
        <f>base[[#This Row],[Data de liquidação]]</f>
        <v>46152.167870370373</v>
      </c>
    </row>
    <row r="1927" spans="2:20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249">
        <f>base[[#This Row],[Data de liquidação]]</f>
        <v>46152.222800925927</v>
      </c>
    </row>
    <row r="1928" spans="2:20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249">
        <f>base[[#This Row],[Data de liquidação]]</f>
        <v>46152.269282407404</v>
      </c>
    </row>
    <row r="1929" spans="2:20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249">
        <f>base[[#This Row],[Data de liquidação]]</f>
        <v>46152.353159722225</v>
      </c>
    </row>
    <row r="1930" spans="2:20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249">
        <f>base[[#This Row],[Data de liquidação]]</f>
        <v>46152.353194444448</v>
      </c>
    </row>
    <row r="1931" spans="2:20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249">
        <f>base[[#This Row],[Data de liquidação]]</f>
        <v>46152.370115740741</v>
      </c>
    </row>
    <row r="1932" spans="2:20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249">
        <f>base[[#This Row],[Data de liquidação]]</f>
        <v>46152.394074074073</v>
      </c>
    </row>
    <row r="1933" spans="2:20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249">
        <f>base[[#This Row],[Data de liquidação]]</f>
        <v>46152.406886574077</v>
      </c>
    </row>
    <row r="1934" spans="2:20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249">
        <f>base[[#This Row],[Data de liquidação]]</f>
        <v>46152.407916666663</v>
      </c>
    </row>
    <row r="1935" spans="2:20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249">
        <f>base[[#This Row],[Data de liquidação]]</f>
        <v>46152.412627314814</v>
      </c>
    </row>
    <row r="1936" spans="2:20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249">
        <f>base[[#This Row],[Data de liquidação]]</f>
        <v>46152.413807870369</v>
      </c>
    </row>
    <row r="1937" spans="2:20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249">
        <f>base[[#This Row],[Data de liquidação]]</f>
        <v>46152.433530092596</v>
      </c>
    </row>
    <row r="1938" spans="2:20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249">
        <f>base[[#This Row],[Data de liquidação]]</f>
        <v>46152.436111111114</v>
      </c>
    </row>
    <row r="1939" spans="2:20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249">
        <f>base[[#This Row],[Data de liquidação]]</f>
        <v>46152.446319444447</v>
      </c>
    </row>
    <row r="1940" spans="2:20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249">
        <f>base[[#This Row],[Data de liquidação]]</f>
        <v>46152.446736111109</v>
      </c>
    </row>
    <row r="1941" spans="2:20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249">
        <f>base[[#This Row],[Data de liquidação]]</f>
        <v>46152.457442129627</v>
      </c>
    </row>
    <row r="1942" spans="2:20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249">
        <f>base[[#This Row],[Data de liquidação]]</f>
        <v>46152.457453703704</v>
      </c>
    </row>
    <row r="1943" spans="2:20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249">
        <f>base[[#This Row],[Data de liquidação]]</f>
        <v>46152.458518518521</v>
      </c>
    </row>
    <row r="1944" spans="2:20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249">
        <f>base[[#This Row],[Data de liquidação]]</f>
        <v>46152.490972222222</v>
      </c>
    </row>
    <row r="1945" spans="2:20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249">
        <f>base[[#This Row],[Data de liquidação]]</f>
        <v>46152.499143518522</v>
      </c>
    </row>
    <row r="1946" spans="2:20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249">
        <f>base[[#This Row],[Data de liquidação]]</f>
        <v>46152.499143518522</v>
      </c>
    </row>
    <row r="1947" spans="2:20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249">
        <f>base[[#This Row],[Data de liquidação]]</f>
        <v>46152.522187499999</v>
      </c>
    </row>
    <row r="1948" spans="2:20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249">
        <f>base[[#This Row],[Data de liquidação]]</f>
        <v>46152.524074074077</v>
      </c>
    </row>
    <row r="1949" spans="2:20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249">
        <f>base[[#This Row],[Data de liquidação]]</f>
        <v>46152.524074074077</v>
      </c>
    </row>
    <row r="1950" spans="2:20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249">
        <f>base[[#This Row],[Data de liquidação]]</f>
        <v>46152.544027777774</v>
      </c>
    </row>
    <row r="1951" spans="2:20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249">
        <f>base[[#This Row],[Data de liquidação]]</f>
        <v>46152.545335648145</v>
      </c>
    </row>
    <row r="1952" spans="2:20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249">
        <f>base[[#This Row],[Data de liquidação]]</f>
        <v>46152.556747685187</v>
      </c>
    </row>
    <row r="1953" spans="2:20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249">
        <f>base[[#This Row],[Data de liquidação]]</f>
        <v>46152.563576388886</v>
      </c>
    </row>
    <row r="1954" spans="2:20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249">
        <f>base[[#This Row],[Data de liquidação]]</f>
        <v>46152.567453703705</v>
      </c>
    </row>
    <row r="1955" spans="2:20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249">
        <f>base[[#This Row],[Data de liquidação]]</f>
        <v>46152.56927083333</v>
      </c>
    </row>
    <row r="1956" spans="2:20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249">
        <f>base[[#This Row],[Data de liquidação]]</f>
        <v>46152.577743055554</v>
      </c>
    </row>
    <row r="1957" spans="2:20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249">
        <f>base[[#This Row],[Data de liquidação]]</f>
        <v>46152.57885416667</v>
      </c>
    </row>
    <row r="1958" spans="2:20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249">
        <f>base[[#This Row],[Data de liquidação]]</f>
        <v>46152.581921296296</v>
      </c>
    </row>
    <row r="1959" spans="2:20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249">
        <f>base[[#This Row],[Data de liquidação]]</f>
        <v>46152.588796296295</v>
      </c>
    </row>
    <row r="1960" spans="2:20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249">
        <f>base[[#This Row],[Data de liquidação]]</f>
        <v>46152.627418981479</v>
      </c>
    </row>
    <row r="1961" spans="2:20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249">
        <f>base[[#This Row],[Data de liquidação]]</f>
        <v>46152.636319444442</v>
      </c>
    </row>
    <row r="1962" spans="2:20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249">
        <f>base[[#This Row],[Data de liquidação]]</f>
        <v>46152.636770833335</v>
      </c>
    </row>
    <row r="1963" spans="2:20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249">
        <f>base[[#This Row],[Data de liquidação]]</f>
        <v>46152.646041666667</v>
      </c>
    </row>
    <row r="1964" spans="2:20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249">
        <f>base[[#This Row],[Data de liquidação]]</f>
        <v>46152.646099537036</v>
      </c>
    </row>
    <row r="1965" spans="2:20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249">
        <f>base[[#This Row],[Data de liquidação]]</f>
        <v>46152.656886574077</v>
      </c>
    </row>
    <row r="1966" spans="2:20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249">
        <f>base[[#This Row],[Data de liquidação]]</f>
        <v>46152.67392361111</v>
      </c>
    </row>
    <row r="1967" spans="2:20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249">
        <f>base[[#This Row],[Data de liquidação]]</f>
        <v>46152.685543981483</v>
      </c>
    </row>
    <row r="1968" spans="2:20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249">
        <f>base[[#This Row],[Data de liquidação]]</f>
        <v>46152.689560185187</v>
      </c>
    </row>
    <row r="1969" spans="2:20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249">
        <f>base[[#This Row],[Data de liquidação]]</f>
        <v>46152.690451388888</v>
      </c>
    </row>
    <row r="1970" spans="2:20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249">
        <f>base[[#This Row],[Data de liquidação]]</f>
        <v>46152.702951388892</v>
      </c>
    </row>
    <row r="1971" spans="2:20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249">
        <f>base[[#This Row],[Data de liquidação]]</f>
        <v>46152.702951388892</v>
      </c>
    </row>
    <row r="1972" spans="2:20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249">
        <f>base[[#This Row],[Data de liquidação]]</f>
        <v>46152.735011574077</v>
      </c>
    </row>
    <row r="1973" spans="2:20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249">
        <f>base[[#This Row],[Data de liquidação]]</f>
        <v>46152.746469907404</v>
      </c>
    </row>
    <row r="1974" spans="2:20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249">
        <f>base[[#This Row],[Data de liquidação]]</f>
        <v>46152.748495370368</v>
      </c>
    </row>
    <row r="1975" spans="2:20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249">
        <f>base[[#This Row],[Data de liquidação]]</f>
        <v>46152.751076388886</v>
      </c>
    </row>
    <row r="1976" spans="2:20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249">
        <f>base[[#This Row],[Data de liquidação]]</f>
        <v>46152.753877314812</v>
      </c>
    </row>
    <row r="1977" spans="2:20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249">
        <f>base[[#This Row],[Data de liquidação]]</f>
        <v>46152.758888888886</v>
      </c>
    </row>
    <row r="1978" spans="2:20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249">
        <f>base[[#This Row],[Data de liquidação]]</f>
        <v>46152.794803240744</v>
      </c>
    </row>
    <row r="1979" spans="2:20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249">
        <f>base[[#This Row],[Data de liquidação]]</f>
        <v>46152.853344907409</v>
      </c>
    </row>
    <row r="1980" spans="2:20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249">
        <f>base[[#This Row],[Data de liquidação]]</f>
        <v>46152.855405092596</v>
      </c>
    </row>
    <row r="1981" spans="2:20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249">
        <f>base[[#This Row],[Data de liquidação]]</f>
        <v>46152.8746875</v>
      </c>
    </row>
    <row r="1982" spans="2:20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249">
        <f>base[[#This Row],[Data de liquidação]]</f>
        <v>46152.89334490741</v>
      </c>
    </row>
    <row r="1983" spans="2:20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249">
        <f>base[[#This Row],[Data de liquidação]]</f>
        <v>46152.895173611112</v>
      </c>
    </row>
    <row r="1984" spans="2:20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249">
        <f>base[[#This Row],[Data de liquidação]]</f>
        <v>46152.929780092592</v>
      </c>
    </row>
    <row r="1985" spans="2:22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249">
        <f>base[[#This Row],[Data de liquidação]]</f>
        <v>46152.945891203701</v>
      </c>
    </row>
    <row r="1986" spans="2:22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249">
        <f>base[[#This Row],[Data de liquidação]]</f>
        <v>46153.475590277776</v>
      </c>
    </row>
    <row r="1987" spans="2:22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249">
        <f>base[[#This Row],[Data de liquidação]]</f>
        <v>46153.537997685184</v>
      </c>
    </row>
    <row r="1988" spans="2:22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249">
        <f>base[[#This Row],[Data de liquidação]]</f>
        <v>46153.551898148151</v>
      </c>
    </row>
    <row r="1989" spans="2:22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249">
        <f>base[[#This Row],[Data de liquidação]]</f>
        <v>46153.59270833333</v>
      </c>
    </row>
    <row r="1990" spans="2:22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249">
        <f>base[[#This Row],[Data de liquidação]]</f>
        <v>46153.597719907404</v>
      </c>
    </row>
    <row r="1991" spans="2:22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249">
        <f>base[[#This Row],[Data de liquidação]]</f>
        <v>46153.611527777779</v>
      </c>
    </row>
    <row r="1992" spans="2:22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249">
        <f>base[[#This Row],[Data de liquidação]]</f>
        <v>46153.620185185187</v>
      </c>
    </row>
    <row r="1993" spans="2:22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249">
        <f>base[[#This Row],[Data de liquidação]]</f>
        <v>46153.623333333337</v>
      </c>
    </row>
    <row r="1994" spans="2:22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249">
        <f>base[[#This Row],[Data de liquidação]]</f>
        <v>46153.646770833337</v>
      </c>
    </row>
    <row r="1995" spans="2:22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249">
        <f>base[[#This Row],[Data de liquidação]]</f>
        <v>46153.655104166668</v>
      </c>
    </row>
    <row r="1996" spans="2:22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249">
        <f>base[[#This Row],[Data de liquidação]]</f>
        <v>46153.657743055555</v>
      </c>
    </row>
    <row r="1997" spans="2:22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249">
        <f>base[[#This Row],[Data de liquidação]]</f>
        <v>46153.66070601852</v>
      </c>
      <c r="V1997" s="11"/>
    </row>
    <row r="1998" spans="2:22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249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249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249">
        <f>base[[#This Row],[Data de liquidação]]</f>
        <v>46153.666747685187</v>
      </c>
    </row>
    <row r="2001" spans="2:22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249">
        <f>base[[#This Row],[Data de liquidação]]</f>
        <v>46153.669120370374</v>
      </c>
    </row>
    <row r="2002" spans="2:22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249">
        <f>base[[#This Row],[Data de liquidação]]</f>
        <v>46153.67701388889</v>
      </c>
    </row>
    <row r="2003" spans="2:22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249">
        <f>base[[#This Row],[Data de liquidação]]</f>
        <v>46153.706400462965</v>
      </c>
    </row>
    <row r="2004" spans="2:22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249">
        <f>base[[#This Row],[Data de liquidação]]</f>
        <v>46153.712407407409</v>
      </c>
    </row>
    <row r="2005" spans="2:22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249">
        <f>base[[#This Row],[Data de liquidação]]</f>
        <v>46153.713726851849</v>
      </c>
    </row>
    <row r="2006" spans="2:22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249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249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249">
        <f>base[[#This Row],[Data de liquidação]]</f>
        <v>46153.716493055559</v>
      </c>
    </row>
    <row r="2009" spans="2:22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249">
        <f>base[[#This Row],[Data de liquidação]]</f>
        <v>46153.732928240737</v>
      </c>
    </row>
    <row r="2010" spans="2:22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249">
        <f>base[[#This Row],[Data de liquidação]]</f>
        <v>46153.740474537037</v>
      </c>
    </row>
    <row r="2011" spans="2:22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249">
        <f>base[[#This Row],[Data de liquidação]]</f>
        <v>46153.756504629629</v>
      </c>
    </row>
    <row r="2012" spans="2:22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249">
        <f>base[[#This Row],[Data de liquidação]]</f>
        <v>46153.760127314818</v>
      </c>
    </row>
    <row r="2013" spans="2:22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249">
        <f>base[[#This Row],[Data de liquidação]]</f>
        <v>46153.760972222219</v>
      </c>
    </row>
    <row r="2014" spans="2:22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249">
        <f>base[[#This Row],[Data de liquidação]]</f>
        <v>46153.761481481481</v>
      </c>
    </row>
    <row r="2015" spans="2:22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249">
        <f>base[[#This Row],[Data de liquidação]]</f>
        <v>46153.763356481482</v>
      </c>
    </row>
    <row r="2016" spans="2:22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249">
        <f>base[[#This Row],[Data de liquidação]]</f>
        <v>46153.93109953704</v>
      </c>
    </row>
    <row r="2017" spans="2:22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249">
        <f>base[[#This Row],[Data de liquidação]]</f>
        <v>46154.492083333331</v>
      </c>
    </row>
    <row r="2018" spans="2:22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249">
        <f>base[[#This Row],[Data de liquidação]]</f>
        <v>46154.587268518517</v>
      </c>
    </row>
    <row r="2019" spans="2:22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249">
        <f>base[[#This Row],[Data de liquidação]]</f>
        <v>46154.600775462961</v>
      </c>
    </row>
    <row r="2020" spans="2:22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249">
        <f>base[[#This Row],[Data de liquidação]]</f>
        <v>46154.63385416667</v>
      </c>
    </row>
    <row r="2021" spans="2:22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249">
        <f>base[[#This Row],[Data de liquidação]]</f>
        <v>46154.63685185185</v>
      </c>
    </row>
    <row r="2022" spans="2:22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249">
        <f>base[[#This Row],[Data de liquidação]]</f>
        <v>46154.656747685185</v>
      </c>
    </row>
    <row r="2023" spans="2:22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249">
        <f>base[[#This Row],[Data de liquidação]]</f>
        <v>46154.661851851852</v>
      </c>
    </row>
    <row r="2024" spans="2:22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249">
        <f>base[[#This Row],[Data de liquidação]]</f>
        <v>46154.670949074076</v>
      </c>
    </row>
    <row r="2025" spans="2:22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249">
        <f>base[[#This Row],[Data de liquidação]]</f>
        <v>46154.679120370369</v>
      </c>
    </row>
    <row r="2026" spans="2:22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249">
        <f>base[[#This Row],[Data de liquidação]]</f>
        <v>46154.690081018518</v>
      </c>
    </row>
    <row r="2027" spans="2:22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249">
        <f>base[[#This Row],[Data de liquidação]]</f>
        <v>46154.699479166666</v>
      </c>
    </row>
    <row r="2028" spans="2:22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249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249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249">
        <f>base[[#This Row],[Data de liquidação]]</f>
        <v>46154.710555555554</v>
      </c>
    </row>
    <row r="2031" spans="2:22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249">
        <f>base[[#This Row],[Data de liquidação]]</f>
        <v>46154.710648148146</v>
      </c>
    </row>
    <row r="2032" spans="2:22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249">
        <f>base[[#This Row],[Data de liquidação]]</f>
        <v>46154.710844907408</v>
      </c>
    </row>
    <row r="2033" spans="2:22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249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249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249">
        <f>base[[#This Row],[Data de liquidação]]</f>
        <v>46154.723738425928</v>
      </c>
    </row>
    <row r="2036" spans="2:22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249">
        <f>base[[#This Row],[Data de liquidação]]</f>
        <v>46154.724062499998</v>
      </c>
    </row>
    <row r="2037" spans="2:22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249">
        <f>base[[#This Row],[Data de liquidação]]</f>
        <v>46154.724259259259</v>
      </c>
    </row>
    <row r="2038" spans="2:22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249">
        <f>base[[#This Row],[Data de liquidação]]</f>
        <v>46154.747812499998</v>
      </c>
    </row>
    <row r="2039" spans="2:22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249">
        <f>base[[#This Row],[Data de liquidação]]</f>
        <v>46154.749525462961</v>
      </c>
    </row>
    <row r="2040" spans="2:22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249">
        <f>base[[#This Row],[Data de liquidação]]</f>
        <v>46154.755740740744</v>
      </c>
    </row>
    <row r="2041" spans="2:22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249">
        <f>base[[#This Row],[Data de liquidação]]</f>
        <v>46154.839733796296</v>
      </c>
    </row>
    <row r="2042" spans="2:22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249">
        <f>base[[#This Row],[Data de liquidação]]</f>
        <v>46154.901967592596</v>
      </c>
    </row>
    <row r="2043" spans="2:22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249">
        <f>base[[#This Row],[Data de liquidação]]</f>
        <v>46154.953634259262</v>
      </c>
    </row>
    <row r="2044" spans="2:22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249">
        <f>base[[#This Row],[Data de liquidação]]</f>
        <v>46154.979178240741</v>
      </c>
    </row>
    <row r="2045" spans="2:22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249">
        <f>base[[#This Row],[Data de liquidação]]</f>
        <v>46155.374189814815</v>
      </c>
    </row>
    <row r="2046" spans="2:22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249">
        <f>base[[#This Row],[Data de liquidação]]</f>
        <v>46155.527037037034</v>
      </c>
    </row>
    <row r="2047" spans="2:22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249">
        <f>base[[#This Row],[Data de liquidação]]</f>
        <v>46155.54482638889</v>
      </c>
    </row>
    <row r="2048" spans="2:22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249">
        <f>base[[#This Row],[Data de liquidação]]</f>
        <v>46155.575775462959</v>
      </c>
    </row>
    <row r="2049" spans="2:20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249">
        <f>base[[#This Row],[Data de liquidação]]</f>
        <v>46155.589178240742</v>
      </c>
    </row>
    <row r="2050" spans="2:20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249">
        <f>base[[#This Row],[Data de liquidação]]</f>
        <v>46155.594074074077</v>
      </c>
    </row>
    <row r="2051" spans="2:20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249">
        <f>base[[#This Row],[Data de liquidação]]</f>
        <v>46155.595277777778</v>
      </c>
    </row>
    <row r="2052" spans="2:20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249">
        <f>base[[#This Row],[Data de liquidação]]</f>
        <v>46155.597974537035</v>
      </c>
    </row>
    <row r="2053" spans="2:20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249">
        <f>base[[#This Row],[Data de liquidação]]</f>
        <v>46155.609432870369</v>
      </c>
    </row>
    <row r="2054" spans="2:20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249">
        <f>base[[#This Row],[Data de liquidação]]</f>
        <v>46155.610798611109</v>
      </c>
    </row>
    <row r="2055" spans="2:20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249">
        <f>base[[#This Row],[Data de liquidação]]</f>
        <v>46155.622627314813</v>
      </c>
    </row>
    <row r="2056" spans="2:20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249">
        <f>base[[#This Row],[Data de liquidação]]</f>
        <v>46155.634027777778</v>
      </c>
    </row>
    <row r="2057" spans="2:20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249">
        <f>base[[#This Row],[Data de liquidação]]</f>
        <v>46155.650509259256</v>
      </c>
    </row>
    <row r="2058" spans="2:20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249">
        <f>base[[#This Row],[Data de liquidação]]</f>
        <v>46155.663148148145</v>
      </c>
    </row>
    <row r="2059" spans="2:20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249">
        <f>base[[#This Row],[Data de liquidação]]</f>
        <v>46155.663310185184</v>
      </c>
    </row>
    <row r="2060" spans="2:20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249">
        <f>base[[#This Row],[Data de liquidação]]</f>
        <v>46155.663321759261</v>
      </c>
    </row>
    <row r="2061" spans="2:20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249">
        <f>base[[#This Row],[Data de liquidação]]</f>
        <v>46155.671319444446</v>
      </c>
    </row>
    <row r="2062" spans="2:20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249">
        <f>base[[#This Row],[Data de liquidação]]</f>
        <v>46155.678379629629</v>
      </c>
    </row>
    <row r="2063" spans="2:20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249">
        <f>base[[#This Row],[Data de liquidação]]</f>
        <v>46155.679166666669</v>
      </c>
    </row>
    <row r="2064" spans="2:20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249">
        <f>base[[#This Row],[Data de liquidação]]</f>
        <v>46155.687314814815</v>
      </c>
    </row>
    <row r="2065" spans="2:20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249">
        <f>base[[#This Row],[Data de liquidação]]</f>
        <v>46155.687326388892</v>
      </c>
    </row>
    <row r="2066" spans="2:20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249">
        <f>base[[#This Row],[Data de liquidação]]</f>
        <v>46155.68922453704</v>
      </c>
    </row>
    <row r="2067" spans="2:20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249">
        <f>base[[#This Row],[Data de liquidação]]</f>
        <v>46155.694976851853</v>
      </c>
    </row>
    <row r="2068" spans="2:20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249">
        <f>base[[#This Row],[Data de liquidação]]</f>
        <v>46155.703842592593</v>
      </c>
    </row>
    <row r="2069" spans="2:20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249">
        <f>base[[#This Row],[Data de liquidação]]</f>
        <v>46155.704918981479</v>
      </c>
    </row>
    <row r="2070" spans="2:20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249">
        <f>base[[#This Row],[Data de liquidação]]</f>
        <v>46155.718055555553</v>
      </c>
    </row>
    <row r="2071" spans="2:20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249">
        <f>base[[#This Row],[Data de liquidação]]</f>
        <v>46155.740289351852</v>
      </c>
    </row>
    <row r="2072" spans="2:20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249">
        <f>base[[#This Row],[Data de liquidação]]</f>
        <v>46155.74527777778</v>
      </c>
    </row>
    <row r="2073" spans="2:20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249">
        <f>base[[#This Row],[Data de liquidação]]</f>
        <v>46155.745636574073</v>
      </c>
    </row>
    <row r="2074" spans="2:20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249">
        <f>base[[#This Row],[Data de liquidação]]</f>
        <v>46155.746655092589</v>
      </c>
    </row>
    <row r="2075" spans="2:20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249">
        <f>base[[#This Row],[Data de liquidação]]</f>
        <v>46155.746655092589</v>
      </c>
    </row>
    <row r="2076" spans="2:20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249">
        <f>base[[#This Row],[Data de liquidação]]</f>
        <v>46155.747835648152</v>
      </c>
    </row>
    <row r="2077" spans="2:20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249">
        <f>base[[#This Row],[Data de liquidação]]</f>
        <v>46155.764918981484</v>
      </c>
    </row>
    <row r="2078" spans="2:20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249">
        <f>base[[#This Row],[Data de liquidação]]</f>
        <v>46155.764930555553</v>
      </c>
    </row>
    <row r="2079" spans="2:20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249">
        <f>base[[#This Row],[Data de liquidação]]</f>
        <v>46155.821747685186</v>
      </c>
    </row>
    <row r="2080" spans="2:20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249">
        <f>base[[#This Row],[Data de liquidação]]</f>
        <v>46155.83861111111</v>
      </c>
    </row>
    <row r="2081" spans="2:20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249">
        <f>base[[#This Row],[Data de liquidação]]</f>
        <v>46155.868356481478</v>
      </c>
    </row>
    <row r="2082" spans="2:20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249">
        <f>base[[#This Row],[Data de liquidação]]</f>
        <v>46155.890706018516</v>
      </c>
    </row>
    <row r="2083" spans="2:20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249">
        <f>base[[#This Row],[Data de liquidação]]</f>
        <v>46155.910543981481</v>
      </c>
    </row>
    <row r="2084" spans="2:20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249">
        <f>base[[#This Row],[Data de liquidação]]</f>
        <v>46155.912951388891</v>
      </c>
    </row>
    <row r="2085" spans="2:20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249">
        <f>base[[#This Row],[Data de liquidação]]</f>
        <v>46155.930474537039</v>
      </c>
    </row>
    <row r="2086" spans="2:20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249">
        <f>base[[#This Row],[Data de liquidação]]</f>
        <v>46155.940844907411</v>
      </c>
    </row>
    <row r="2087" spans="2:20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249">
        <f>base[[#This Row],[Data de liquidação]]</f>
        <v>46155.942071759258</v>
      </c>
    </row>
    <row r="2088" spans="2:20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249">
        <f>base[[#This Row],[Data de liquidação]]</f>
        <v>46155.947847222225</v>
      </c>
    </row>
    <row r="2089" spans="2:20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249">
        <f>base[[#This Row],[Data de liquidação]]</f>
        <v>46155.950497685182</v>
      </c>
    </row>
    <row r="2090" spans="2:20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249">
        <f>base[[#This Row],[Data de liquidação]]</f>
        <v>46155.956724537034</v>
      </c>
    </row>
    <row r="2091" spans="2:20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249">
        <f>base[[#This Row],[Data de liquidação]]</f>
        <v>46155.97451388889</v>
      </c>
    </row>
    <row r="2092" spans="2:20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249">
        <f>base[[#This Row],[Data de liquidação]]</f>
        <v>46155.97452546296</v>
      </c>
    </row>
    <row r="2093" spans="2:20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249">
        <f>base[[#This Row],[Data de liquidação]]</f>
        <v>46155.979664351849</v>
      </c>
    </row>
    <row r="2094" spans="2:20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249">
        <f>base[[#This Row],[Data de liquidação]]</f>
        <v>46155.982152777775</v>
      </c>
    </row>
    <row r="2095" spans="2:20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249">
        <f>base[[#This Row],[Data de liquidação]]</f>
        <v>46155.982349537036</v>
      </c>
    </row>
    <row r="2096" spans="2:20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249">
        <f>base[[#This Row],[Data de liquidação]]</f>
        <v>46155.982557870368</v>
      </c>
    </row>
    <row r="2097" spans="2:20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249">
        <f>base[[#This Row],[Data de liquidação]]</f>
        <v>46156.023888888885</v>
      </c>
    </row>
    <row r="2098" spans="2:20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249">
        <f>base[[#This Row],[Data de liquidação]]</f>
        <v>46156.024548611109</v>
      </c>
    </row>
    <row r="2099" spans="2:20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249">
        <f>base[[#This Row],[Data de liquidação]]</f>
        <v>46156.024571759262</v>
      </c>
    </row>
    <row r="2100" spans="2:20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249">
        <f>base[[#This Row],[Data de liquidação]]</f>
        <v>46156.024687500001</v>
      </c>
    </row>
    <row r="2101" spans="2:20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249">
        <f>base[[#This Row],[Data de liquidação]]</f>
        <v>46156.382604166669</v>
      </c>
    </row>
    <row r="2102" spans="2:20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249">
        <f>base[[#This Row],[Data de liquidação]]</f>
        <v>46156.383993055555</v>
      </c>
    </row>
    <row r="2103" spans="2:20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249">
        <f>base[[#This Row],[Data de liquidação]]</f>
        <v>46156.554629629631</v>
      </c>
    </row>
    <row r="2104" spans="2:20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249">
        <f>base[[#This Row],[Data de liquidação]]</f>
        <v>46156.555868055555</v>
      </c>
    </row>
    <row r="2105" spans="2:20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249">
        <f>base[[#This Row],[Data de liquidação]]</f>
        <v>46156.556006944447</v>
      </c>
    </row>
    <row r="2106" spans="2:20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249">
        <f>base[[#This Row],[Data de liquidação]]</f>
        <v>46156.55809027778</v>
      </c>
    </row>
    <row r="2107" spans="2:20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249">
        <f>base[[#This Row],[Data de liquidação]]</f>
        <v>46156.577453703707</v>
      </c>
    </row>
    <row r="2108" spans="2:20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249">
        <f>base[[#This Row],[Data de liquidação]]</f>
        <v>46156.584710648145</v>
      </c>
    </row>
    <row r="2109" spans="2:20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249">
        <f>base[[#This Row],[Data de liquidação]]</f>
        <v>46156.616886574076</v>
      </c>
    </row>
    <row r="2110" spans="2:20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249">
        <f>base[[#This Row],[Data de liquidação]]</f>
        <v>46156.616909722223</v>
      </c>
    </row>
    <row r="2111" spans="2:20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249">
        <f>base[[#This Row],[Data de liquidação]]</f>
        <v>46156.646006944444</v>
      </c>
    </row>
    <row r="2112" spans="2:20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249">
        <f>base[[#This Row],[Data de liquidação]]</f>
        <v>46156.646006944444</v>
      </c>
    </row>
    <row r="2113" spans="2:23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249">
        <f>base[[#This Row],[Data de liquidação]]</f>
        <v>46156.686053240737</v>
      </c>
    </row>
    <row r="2114" spans="2:23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249">
        <f>base[[#This Row],[Data de liquidação]]</f>
        <v>46156.686053240737</v>
      </c>
    </row>
    <row r="2115" spans="2:23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249">
        <f>base[[#This Row],[Data de liquidação]]</f>
        <v>46156.706284722219</v>
      </c>
    </row>
    <row r="2116" spans="2:23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249">
        <f>base[[#This Row],[Data de liquidação]]</f>
        <v>46156.707685185182</v>
      </c>
      <c r="V2116" s="11"/>
    </row>
    <row r="2117" spans="2:23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249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249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249">
        <f>base[[#This Row],[Data de liquidação]]</f>
        <v>46156.765011574076</v>
      </c>
    </row>
    <row r="2120" spans="2:23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249">
        <f>base[[#This Row],[Data de liquidação]]</f>
        <v>46156.765011574076</v>
      </c>
    </row>
    <row r="2121" spans="2:23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249">
        <f>base[[#This Row],[Data de liquidação]]</f>
        <v>46156.787673611114</v>
      </c>
    </row>
    <row r="2122" spans="2:23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249">
        <f>base[[#This Row],[Data de liquidação]]</f>
        <v>46156.947881944441</v>
      </c>
      <c r="W2122" s="11"/>
    </row>
    <row r="2123" spans="2:23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249">
        <f>base[[#This Row],[Data de liquidação]]</f>
        <v>46157.005856481483</v>
      </c>
      <c r="W2123" s="11"/>
    </row>
    <row r="2124" spans="2:23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249">
        <f>base[[#This Row],[Data de liquidação]]</f>
        <v>46157.330601851849</v>
      </c>
      <c r="W2124" s="11"/>
    </row>
    <row r="2125" spans="2:23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249">
        <f>base[[#This Row],[Data de liquidação]]</f>
        <v>46157.439942129633</v>
      </c>
      <c r="W2125" s="11"/>
    </row>
    <row r="2126" spans="2:23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249">
        <f>base[[#This Row],[Data de liquidação]]</f>
        <v>46157.440092592595</v>
      </c>
      <c r="W2126" s="11"/>
    </row>
    <row r="2127" spans="2:23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249">
        <f>base[[#This Row],[Data de liquidação]]</f>
        <v>46157.50172453704</v>
      </c>
      <c r="W2127" s="11"/>
    </row>
    <row r="2128" spans="2:23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249">
        <f>base[[#This Row],[Data de liquidação]]</f>
        <v>46157.563831018517</v>
      </c>
      <c r="W2128" s="11"/>
    </row>
    <row r="2129" spans="2:23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249">
        <f>base[[#This Row],[Data de liquidação]]</f>
        <v>46157.657604166663</v>
      </c>
      <c r="W2129" s="11"/>
    </row>
    <row r="2130" spans="2:23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249">
        <f>base[[#This Row],[Data de liquidação]]</f>
        <v>46157.667858796296</v>
      </c>
      <c r="W2130" s="11"/>
    </row>
    <row r="2131" spans="2:23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249">
        <f>base[[#This Row],[Data de liquidação]]</f>
        <v>46157.682129629633</v>
      </c>
      <c r="W2131" s="11"/>
    </row>
    <row r="2132" spans="2:23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249">
        <f>base[[#This Row],[Data de liquidação]]</f>
        <v>46157.689282407409</v>
      </c>
      <c r="W2132" s="11"/>
    </row>
    <row r="2133" spans="2:23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249">
        <f>base[[#This Row],[Data de liquidação]]</f>
        <v>46157.69085648148</v>
      </c>
      <c r="W2133" s="11"/>
    </row>
    <row r="2134" spans="2:23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249">
        <f>base[[#This Row],[Data de liquidação]]</f>
        <v>46157.702835648146</v>
      </c>
      <c r="W2134" s="11"/>
    </row>
    <row r="2135" spans="2:23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249">
        <f>base[[#This Row],[Data de liquidação]]</f>
        <v>46157.708703703705</v>
      </c>
      <c r="W2135" s="11"/>
    </row>
    <row r="2136" spans="2:23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249">
        <f>base[[#This Row],[Data de liquidação]]</f>
        <v>46157.710706018515</v>
      </c>
      <c r="W2136" s="11"/>
    </row>
    <row r="2137" spans="2:23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249">
        <f>base[[#This Row],[Data de liquidação]]</f>
        <v>46157.711111111108</v>
      </c>
      <c r="W2137" s="11"/>
    </row>
    <row r="2138" spans="2:23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249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249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249">
        <f>base[[#This Row],[Data de liquidação]]</f>
        <v>46157.748379629629</v>
      </c>
      <c r="W2140" s="11"/>
    </row>
    <row r="2141" spans="2:23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249">
        <f>base[[#This Row],[Data de liquidação]]</f>
        <v>46157.750231481485</v>
      </c>
      <c r="W2141" s="11"/>
    </row>
    <row r="2142" spans="2:23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249">
        <f>base[[#This Row],[Data de liquidação]]</f>
        <v>46157.898321759261</v>
      </c>
      <c r="W2142" s="11"/>
    </row>
    <row r="2143" spans="2:23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249">
        <f>base[[#This Row],[Data de liquidação]]</f>
        <v>46157.909525462965</v>
      </c>
      <c r="W2143" s="11"/>
    </row>
    <row r="2144" spans="2:23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249">
        <f>base[[#This Row],[Data de liquidação]]</f>
        <v>46157.95685185185</v>
      </c>
      <c r="W2144" s="11"/>
    </row>
    <row r="2145" spans="2:24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249">
        <f>base[[#This Row],[Data de liquidação]]</f>
        <v>46157.997256944444</v>
      </c>
      <c r="W2145" s="11"/>
      <c r="X2145" s="11"/>
    </row>
    <row r="2146" spans="2:24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249">
        <f>base[[#This Row],[Data de liquidação]]</f>
        <v>46158.246041666665</v>
      </c>
    </row>
    <row r="2147" spans="2:24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249">
        <f>base[[#This Row],[Data de liquidação]]</f>
        <v>46158.382534722223</v>
      </c>
    </row>
    <row r="2148" spans="2:24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249">
        <f>base[[#This Row],[Data de liquidação]]</f>
        <v>46158.385810185187</v>
      </c>
    </row>
    <row r="2149" spans="2:24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249">
        <f>base[[#This Row],[Data de liquidação]]</f>
        <v>46158.407951388886</v>
      </c>
    </row>
    <row r="2150" spans="2:24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249">
        <f>base[[#This Row],[Data de liquidação]]</f>
        <v>46158.407951388886</v>
      </c>
    </row>
    <row r="2151" spans="2:24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249">
        <f>base[[#This Row],[Data de liquidação]]</f>
        <v>46158.431932870371</v>
      </c>
    </row>
    <row r="2152" spans="2:24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249">
        <f>base[[#This Row],[Data de liquidação]]</f>
        <v>46158.433749999997</v>
      </c>
    </row>
    <row r="2153" spans="2:24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249">
        <f>base[[#This Row],[Data de liquidação]]</f>
        <v>46158.436666666668</v>
      </c>
    </row>
    <row r="2154" spans="2:24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249">
        <f>base[[#This Row],[Data de liquidação]]</f>
        <v>46158.455995370372</v>
      </c>
    </row>
    <row r="2155" spans="2:24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249">
        <f>base[[#This Row],[Data de liquidação]]</f>
        <v>46158.456226851849</v>
      </c>
    </row>
    <row r="2156" spans="2:24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249">
        <f>base[[#This Row],[Data de liquidação]]</f>
        <v>46158.469988425924</v>
      </c>
    </row>
    <row r="2157" spans="2:24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249">
        <f>base[[#This Row],[Data de liquidação]]</f>
        <v>46158.470995370371</v>
      </c>
    </row>
    <row r="2158" spans="2:24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249">
        <f>base[[#This Row],[Data de liquidação]]</f>
        <v>46158.4765625</v>
      </c>
    </row>
    <row r="2159" spans="2:24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249">
        <f>base[[#This Row],[Data de liquidação]]</f>
        <v>46158.478078703702</v>
      </c>
    </row>
    <row r="2160" spans="2:24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249">
        <f>base[[#This Row],[Data de liquidação]]</f>
        <v>46158.48542824074</v>
      </c>
    </row>
    <row r="2161" spans="2:20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249">
        <f>base[[#This Row],[Data de liquidação]]</f>
        <v>46158.489374999997</v>
      </c>
    </row>
    <row r="2162" spans="2:20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249">
        <f>base[[#This Row],[Data de liquidação]]</f>
        <v>46158.49015046296</v>
      </c>
    </row>
    <row r="2163" spans="2:20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249">
        <f>base[[#This Row],[Data de liquidação]]</f>
        <v>46158.492210648146</v>
      </c>
    </row>
    <row r="2164" spans="2:20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249">
        <f>base[[#This Row],[Data de liquidação]]</f>
        <v>46158.507673611108</v>
      </c>
    </row>
    <row r="2165" spans="2:20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249">
        <f>base[[#This Row],[Data de liquidação]]</f>
        <v>46158.511400462965</v>
      </c>
    </row>
    <row r="2166" spans="2:20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249">
        <f>base[[#This Row],[Data de liquidação]]</f>
        <v>46158.512685185182</v>
      </c>
    </row>
    <row r="2167" spans="2:20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249">
        <f>base[[#This Row],[Data de liquidação]]</f>
        <v>46158.515416666669</v>
      </c>
    </row>
    <row r="2168" spans="2:20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249">
        <f>base[[#This Row],[Data de liquidação]]</f>
        <v>46158.515879629631</v>
      </c>
    </row>
    <row r="2169" spans="2:20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249">
        <f>base[[#This Row],[Data de liquidação]]</f>
        <v>46158.516388888886</v>
      </c>
    </row>
    <row r="2170" spans="2:20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249">
        <f>base[[#This Row],[Data de liquidação]]</f>
        <v>46158.516793981478</v>
      </c>
    </row>
    <row r="2171" spans="2:20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249">
        <f>base[[#This Row],[Data de liquidação]]</f>
        <v>46158.51734953704</v>
      </c>
    </row>
    <row r="2172" spans="2:20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249">
        <f>base[[#This Row],[Data de liquidação]]</f>
        <v>46158.517650462964</v>
      </c>
    </row>
    <row r="2173" spans="2:20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249">
        <f>base[[#This Row],[Data de liquidação]]</f>
        <v>46158.518425925926</v>
      </c>
    </row>
    <row r="2174" spans="2:20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249">
        <f>base[[#This Row],[Data de liquidação]]</f>
        <v>46158.538310185184</v>
      </c>
    </row>
    <row r="2175" spans="2:20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249">
        <f>base[[#This Row],[Data de liquidação]]</f>
        <v>46158.538703703707</v>
      </c>
    </row>
    <row r="2176" spans="2:20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249">
        <f>base[[#This Row],[Data de liquidação]]</f>
        <v>46158.5393287037</v>
      </c>
    </row>
    <row r="2177" spans="2:22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249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249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249">
        <f>base[[#This Row],[Data de liquidação]]</f>
        <v>46158.549490740741</v>
      </c>
    </row>
    <row r="2180" spans="2:22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249">
        <f>base[[#This Row],[Data de liquidação]]</f>
        <v>46158.557083333333</v>
      </c>
    </row>
    <row r="2181" spans="2:22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249">
        <f>base[[#This Row],[Data de liquidação]]</f>
        <v>46158.575208333335</v>
      </c>
    </row>
    <row r="2182" spans="2:22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249">
        <f>base[[#This Row],[Data de liquidação]]</f>
        <v>46158.575567129628</v>
      </c>
    </row>
    <row r="2183" spans="2:22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249">
        <f>base[[#This Row],[Data de liquidação]]</f>
        <v>46158.577106481483</v>
      </c>
    </row>
    <row r="2184" spans="2:22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249">
        <f>base[[#This Row],[Data de liquidação]]</f>
        <v>46158.580381944441</v>
      </c>
    </row>
    <row r="2185" spans="2:22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249">
        <f>base[[#This Row],[Data de liquidação]]</f>
        <v>46158.588530092595</v>
      </c>
    </row>
    <row r="2186" spans="2:22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249">
        <f>base[[#This Row],[Data de liquidação]]</f>
        <v>46158.594641203701</v>
      </c>
    </row>
    <row r="2187" spans="2:22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249">
        <f>base[[#This Row],[Data de liquidação]]</f>
        <v>46158.60083333333</v>
      </c>
    </row>
    <row r="2188" spans="2:22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249">
        <f>base[[#This Row],[Data de liquidação]]</f>
        <v>46158.603252314817</v>
      </c>
    </row>
    <row r="2189" spans="2:22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249">
        <f>base[[#This Row],[Data de liquidação]]</f>
        <v>46158.603865740741</v>
      </c>
    </row>
    <row r="2190" spans="2:22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249">
        <f>base[[#This Row],[Data de liquidação]]</f>
        <v>46158.612175925926</v>
      </c>
    </row>
    <row r="2191" spans="2:22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249">
        <f>base[[#This Row],[Data de liquidação]]</f>
        <v>46158.62027777778</v>
      </c>
    </row>
    <row r="2192" spans="2:22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249">
        <f>base[[#This Row],[Data de liquidação]]</f>
        <v>46158.621215277781</v>
      </c>
    </row>
    <row r="2193" spans="2:22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249">
        <f>base[[#This Row],[Data de liquidação]]</f>
        <v>46158.621423611112</v>
      </c>
    </row>
    <row r="2194" spans="2:22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249">
        <f>base[[#This Row],[Data de liquidação]]</f>
        <v>46158.63244212963</v>
      </c>
    </row>
    <row r="2195" spans="2:22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249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249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249">
        <f>base[[#This Row],[Data de liquidação]]</f>
        <v>46158.639120370368</v>
      </c>
    </row>
    <row r="2198" spans="2:22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249">
        <f>base[[#This Row],[Data de liquidação]]</f>
        <v>46158.641215277778</v>
      </c>
    </row>
    <row r="2199" spans="2:22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249">
        <f>base[[#This Row],[Data de liquidação]]</f>
        <v>46158.644837962966</v>
      </c>
    </row>
    <row r="2200" spans="2:22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249">
        <f>base[[#This Row],[Data de liquidação]]</f>
        <v>46158.644837962966</v>
      </c>
    </row>
    <row r="2201" spans="2:22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249">
        <f>base[[#This Row],[Data de liquidação]]</f>
        <v>46158.650925925926</v>
      </c>
    </row>
    <row r="2202" spans="2:22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249">
        <f>base[[#This Row],[Data de liquidação]]</f>
        <v>46158.659143518518</v>
      </c>
    </row>
    <row r="2203" spans="2:22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249">
        <f>base[[#This Row],[Data de liquidação]]</f>
        <v>46158.664988425924</v>
      </c>
    </row>
    <row r="2204" spans="2:22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249">
        <f>base[[#This Row],[Data de liquidação]]</f>
        <v>46158.668229166666</v>
      </c>
    </row>
    <row r="2205" spans="2:22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249">
        <f>base[[#This Row],[Data de liquidação]]</f>
        <v>46158.682337962964</v>
      </c>
    </row>
    <row r="2206" spans="2:22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249">
        <f>base[[#This Row],[Data de liquidação]]</f>
        <v>46158.698217592595</v>
      </c>
    </row>
    <row r="2207" spans="2:22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249">
        <f>base[[#This Row],[Data de liquidação]]</f>
        <v>46158.703587962962</v>
      </c>
    </row>
    <row r="2208" spans="2:22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249">
        <f>base[[#This Row],[Data de liquidação]]</f>
        <v>46158.703611111108</v>
      </c>
    </row>
    <row r="2209" spans="2:22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249">
        <f>base[[#This Row],[Data de liquidação]]</f>
        <v>46158.704502314817</v>
      </c>
    </row>
    <row r="2210" spans="2:22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249">
        <f>base[[#This Row],[Data de liquidação]]</f>
        <v>46158.704548611109</v>
      </c>
    </row>
    <row r="2211" spans="2:22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249">
        <f>base[[#This Row],[Data de liquidação]]</f>
        <v>46158.70484953704</v>
      </c>
    </row>
    <row r="2212" spans="2:22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249">
        <f>base[[#This Row],[Data de liquidação]]</f>
        <v>46158.705208333333</v>
      </c>
    </row>
    <row r="2213" spans="2:22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249">
        <f>base[[#This Row],[Data de liquidação]]</f>
        <v>46158.763645833336</v>
      </c>
    </row>
    <row r="2214" spans="2:22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249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249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249">
        <f>base[[#This Row],[Data de liquidação]]</f>
        <v>46158.797303240739</v>
      </c>
    </row>
    <row r="2217" spans="2:22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249">
        <f>base[[#This Row],[Data de liquidação]]</f>
        <v>46158.799421296295</v>
      </c>
    </row>
    <row r="2218" spans="2:22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249">
        <f>base[[#This Row],[Data de liquidação]]</f>
        <v>46158.816261574073</v>
      </c>
    </row>
    <row r="2219" spans="2:22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249">
        <f>base[[#This Row],[Data de liquidação]]</f>
        <v>46158.822997685187</v>
      </c>
    </row>
    <row r="2220" spans="2:22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249">
        <f>base[[#This Row],[Data de liquidação]]</f>
        <v>46158.844861111109</v>
      </c>
    </row>
    <row r="2221" spans="2:22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249">
        <f>base[[#This Row],[Data de liquidação]]</f>
        <v>46158.850694444445</v>
      </c>
    </row>
    <row r="2222" spans="2:22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249">
        <f>base[[#This Row],[Data de liquidação]]</f>
        <v>46158.852430555555</v>
      </c>
    </row>
    <row r="2223" spans="2:22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249">
        <f>base[[#This Row],[Data de liquidação]]</f>
        <v>46158.8749537037</v>
      </c>
    </row>
    <row r="2224" spans="2:22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249">
        <f>base[[#This Row],[Data de liquidação]]</f>
        <v>46158.942743055559</v>
      </c>
    </row>
    <row r="2225" spans="2:22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249">
        <f>base[[#This Row],[Data de liquidação]]</f>
        <v>46158.94290509259</v>
      </c>
    </row>
    <row r="2226" spans="2:22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249">
        <f>base[[#This Row],[Data de liquidação]]</f>
        <v>46158.942916666667</v>
      </c>
    </row>
    <row r="2227" spans="2:22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249">
        <f>base[[#This Row],[Data de liquidação]]</f>
        <v>46158.942997685182</v>
      </c>
    </row>
    <row r="2228" spans="2:22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249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249">
        <f>base[[#This Row],[Data de liquidação]]</f>
        <v>46158.943009259259</v>
      </c>
    </row>
    <row r="2230" spans="2:22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249">
        <f>base[[#This Row],[Data de liquidação]]</f>
        <v>46158.957303240742</v>
      </c>
    </row>
    <row r="2231" spans="2:22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249">
        <f>base[[#This Row],[Data de liquidação]]</f>
        <v>46158.957592592589</v>
      </c>
    </row>
    <row r="2232" spans="2:22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249">
        <f>base[[#This Row],[Data de liquidação]]</f>
        <v>46158.970069444447</v>
      </c>
    </row>
    <row r="2233" spans="2:22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249">
        <f>base[[#This Row],[Data de liquidação]]</f>
        <v>46159.013807870368</v>
      </c>
    </row>
    <row r="2234" spans="2:22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249">
        <f>base[[#This Row],[Data de liquidação]]</f>
        <v>46159.015416666669</v>
      </c>
    </row>
    <row r="2235" spans="2:22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249">
        <f>base[[#This Row],[Data de liquidação]]</f>
        <v>46159.015532407408</v>
      </c>
    </row>
    <row r="2236" spans="2:22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249">
        <f>base[[#This Row],[Data de liquidação]]</f>
        <v>46159.0155787037</v>
      </c>
    </row>
    <row r="2237" spans="2:22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249">
        <f>base[[#This Row],[Data de liquidação]]</f>
        <v>46159.424791666665</v>
      </c>
    </row>
    <row r="2238" spans="2:22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249">
        <f>base[[#This Row],[Data de liquidação]]</f>
        <v>46159.425983796296</v>
      </c>
    </row>
    <row r="2239" spans="2:22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249">
        <f>base[[#This Row],[Data de liquidação]]</f>
        <v>46159.45140046296</v>
      </c>
    </row>
    <row r="2240" spans="2:22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249">
        <f>base[[#This Row],[Data de liquidação]]</f>
        <v>46159.4534375</v>
      </c>
    </row>
    <row r="2241" spans="2:22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249">
        <f>base[[#This Row],[Data de liquidação]]</f>
        <v>46159.456250000003</v>
      </c>
    </row>
    <row r="2242" spans="2:22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249">
        <f>base[[#This Row],[Data de liquidação]]</f>
        <v>46159.463460648149</v>
      </c>
    </row>
    <row r="2243" spans="2:22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249">
        <f>base[[#This Row],[Data de liquidação]]</f>
        <v>46159.463923611111</v>
      </c>
    </row>
    <row r="2244" spans="2:22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249">
        <f>base[[#This Row],[Data de liquidação]]</f>
        <v>46159.472407407404</v>
      </c>
    </row>
    <row r="2245" spans="2:22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249">
        <f>base[[#This Row],[Data de liquidação]]</f>
        <v>46159.472453703704</v>
      </c>
    </row>
    <row r="2246" spans="2:22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249">
        <f>base[[#This Row],[Data de liquidação]]</f>
        <v>46159.475462962961</v>
      </c>
    </row>
    <row r="2247" spans="2:22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249">
        <f>base[[#This Row],[Data de liquidação]]</f>
        <v>46159.475983796299</v>
      </c>
    </row>
    <row r="2248" spans="2:22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249">
        <f>base[[#This Row],[Data de liquidação]]</f>
        <v>46159.484398148146</v>
      </c>
    </row>
    <row r="2249" spans="2:22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249">
        <f>base[[#This Row],[Data de liquidação]]</f>
        <v>46159.485902777778</v>
      </c>
    </row>
    <row r="2250" spans="2:22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249">
        <f>base[[#This Row],[Data de liquidação]]</f>
        <v>46159.492476851854</v>
      </c>
    </row>
    <row r="2251" spans="2:22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249">
        <f>base[[#This Row],[Data de liquidação]]</f>
        <v>46159.500335648147</v>
      </c>
    </row>
    <row r="2252" spans="2:22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249">
        <f>base[[#This Row],[Data de liquidação]]</f>
        <v>46159.505509259259</v>
      </c>
    </row>
    <row r="2253" spans="2:22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249">
        <f>base[[#This Row],[Data de liquidação]]</f>
        <v>46159.513240740744</v>
      </c>
    </row>
    <row r="2254" spans="2:22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249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249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249">
        <f>base[[#This Row],[Data de liquidação]]</f>
        <v>46159.516921296294</v>
      </c>
    </row>
    <row r="2257" spans="2:22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249">
        <f>base[[#This Row],[Data de liquidação]]</f>
        <v>46159.516932870371</v>
      </c>
    </row>
    <row r="2258" spans="2:22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249">
        <f>base[[#This Row],[Data de liquidação]]</f>
        <v>46159.517129629632</v>
      </c>
    </row>
    <row r="2259" spans="2:22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249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249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249">
        <f>base[[#This Row],[Data de liquidação]]</f>
        <v>46159.52065972222</v>
      </c>
    </row>
    <row r="2262" spans="2:22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249">
        <f>base[[#This Row],[Data de liquidação]]</f>
        <v>46159.536006944443</v>
      </c>
    </row>
    <row r="2263" spans="2:22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249">
        <f>base[[#This Row],[Data de liquidação]]</f>
        <v>46159.540821759256</v>
      </c>
    </row>
    <row r="2264" spans="2:22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249">
        <f>base[[#This Row],[Data de liquidação]]</f>
        <v>46159.543344907404</v>
      </c>
    </row>
    <row r="2265" spans="2:22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249">
        <f>base[[#This Row],[Data de liquidação]]</f>
        <v>46159.558657407404</v>
      </c>
    </row>
    <row r="2266" spans="2:22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249">
        <f>base[[#This Row],[Data de liquidação]]</f>
        <v>46159.559513888889</v>
      </c>
    </row>
    <row r="2267" spans="2:22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249">
        <f>base[[#This Row],[Data de liquidação]]</f>
        <v>46159.576099537036</v>
      </c>
    </row>
    <row r="2268" spans="2:22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249">
        <f>base[[#This Row],[Data de liquidação]]</f>
        <v>46159.577627314815</v>
      </c>
    </row>
    <row r="2269" spans="2:22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249">
        <f>base[[#This Row],[Data de liquidação]]</f>
        <v>46159.577627314815</v>
      </c>
    </row>
    <row r="2270" spans="2:22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249">
        <f>base[[#This Row],[Data de liquidação]]</f>
        <v>46159.599502314813</v>
      </c>
    </row>
    <row r="2271" spans="2:22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249">
        <f>base[[#This Row],[Data de liquidação]]</f>
        <v>46159.608958333331</v>
      </c>
    </row>
    <row r="2272" spans="2:22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249">
        <f>base[[#This Row],[Data de liquidação]]</f>
        <v>46159.610578703701</v>
      </c>
    </row>
    <row r="2273" spans="2:20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249">
        <f>base[[#This Row],[Data de liquidação]]</f>
        <v>46159.620069444441</v>
      </c>
    </row>
    <row r="2274" spans="2:20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249">
        <f>base[[#This Row],[Data de liquidação]]</f>
        <v>46159.620381944442</v>
      </c>
    </row>
    <row r="2275" spans="2:20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249">
        <f>base[[#This Row],[Data de liquidação]]</f>
        <v>46159.620752314811</v>
      </c>
    </row>
    <row r="2276" spans="2:20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249">
        <f>base[[#This Row],[Data de liquidação]]</f>
        <v>46159.622743055559</v>
      </c>
    </row>
    <row r="2277" spans="2:20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249">
        <f>base[[#This Row],[Data de liquidação]]</f>
        <v>46159.662835648145</v>
      </c>
    </row>
    <row r="2278" spans="2:20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249">
        <f>base[[#This Row],[Data de liquidação]]</f>
        <v>46159.664722222224</v>
      </c>
    </row>
    <row r="2279" spans="2:20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249">
        <f>base[[#This Row],[Data de liquidação]]</f>
        <v>46159.666493055556</v>
      </c>
    </row>
    <row r="2280" spans="2:20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249">
        <f>base[[#This Row],[Data de liquidação]]</f>
        <v>46159.666550925926</v>
      </c>
    </row>
    <row r="2281" spans="2:20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249">
        <f>base[[#This Row],[Data de liquidação]]</f>
        <v>46159.666817129626</v>
      </c>
    </row>
    <row r="2282" spans="2:20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249">
        <f>base[[#This Row],[Data de liquidação]]</f>
        <v>46159.667094907411</v>
      </c>
    </row>
    <row r="2283" spans="2:20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249">
        <f>base[[#This Row],[Data de liquidação]]</f>
        <v>46159.675196759257</v>
      </c>
    </row>
    <row r="2284" spans="2:20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249">
        <f>base[[#This Row],[Data de liquidação]]</f>
        <v>46159.676817129628</v>
      </c>
    </row>
    <row r="2285" spans="2:20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249">
        <f>base[[#This Row],[Data de liquidação]]</f>
        <v>46159.699421296296</v>
      </c>
    </row>
    <row r="2286" spans="2:20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249">
        <f>base[[#This Row],[Data de liquidação]]</f>
        <v>46159.708657407406</v>
      </c>
    </row>
    <row r="2287" spans="2:20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249">
        <f>base[[#This Row],[Data de liquidação]]</f>
        <v>46159.736747685187</v>
      </c>
    </row>
    <row r="2288" spans="2:20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249">
        <f>base[[#This Row],[Data de liquidação]]</f>
        <v>46159.742326388892</v>
      </c>
    </row>
    <row r="2289" spans="2:20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249">
        <f>base[[#This Row],[Data de liquidação]]</f>
        <v>46159.744976851849</v>
      </c>
    </row>
    <row r="2290" spans="2:20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249">
        <f>base[[#This Row],[Data de liquidação]]</f>
        <v>46159.745023148149</v>
      </c>
    </row>
    <row r="2291" spans="2:20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249">
        <f>base[[#This Row],[Data de liquidação]]</f>
        <v>46159.745034722226</v>
      </c>
    </row>
    <row r="2292" spans="2:20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249">
        <f>base[[#This Row],[Data de liquidação]]</f>
        <v>46159.749826388892</v>
      </c>
    </row>
    <row r="2293" spans="2:20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249">
        <f>base[[#This Row],[Data de liquidação]]</f>
        <v>46159.757314814815</v>
      </c>
    </row>
    <row r="2294" spans="2:20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249">
        <f>base[[#This Row],[Data de liquidação]]</f>
        <v>46159.810613425929</v>
      </c>
    </row>
    <row r="2295" spans="2:20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249">
        <f>base[[#This Row],[Data de liquidação]]</f>
        <v>46159.828009259261</v>
      </c>
    </row>
    <row r="2296" spans="2:20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249">
        <f>base[[#This Row],[Data de liquidação]]</f>
        <v>46159.830810185187</v>
      </c>
    </row>
    <row r="2297" spans="2:20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249">
        <f>base[[#This Row],[Data de liquidação]]</f>
        <v>46159.831238425926</v>
      </c>
    </row>
    <row r="2298" spans="2:20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249">
        <f>base[[#This Row],[Data de liquidação]]</f>
        <v>46159.860312500001</v>
      </c>
    </row>
    <row r="2299" spans="2:20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249">
        <f>base[[#This Row],[Data de liquidação]]</f>
        <v>46159.882395833331</v>
      </c>
    </row>
    <row r="2300" spans="2:20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249">
        <f>base[[#This Row],[Data de liquidação]]</f>
        <v>46160.003553240742</v>
      </c>
    </row>
    <row r="2301" spans="2:20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249">
        <f>base[[#This Row],[Data de liquidação]]</f>
        <v>46160.576215277775</v>
      </c>
    </row>
    <row r="2302" spans="2:20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249">
        <f>base[[#This Row],[Data de liquidação]]</f>
        <v>46160.576215277775</v>
      </c>
    </row>
    <row r="2303" spans="2:20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249">
        <f>base[[#This Row],[Data de liquidação]]</f>
        <v>46160.576215277775</v>
      </c>
    </row>
    <row r="2304" spans="2:20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249">
        <f>base[[#This Row],[Data de liquidação]]</f>
        <v>46160.597488425927</v>
      </c>
    </row>
    <row r="2305" spans="2:22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249">
        <f>base[[#This Row],[Data de liquidação]]</f>
        <v>46160.610682870371</v>
      </c>
    </row>
    <row r="2306" spans="2:22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249">
        <f>base[[#This Row],[Data de liquidação]]</f>
        <v>46160.613715277781</v>
      </c>
    </row>
    <row r="2307" spans="2:22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249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249">
        <f>base[[#This Row],[Data de liquidação]]</f>
        <v>46160.641956018517</v>
      </c>
    </row>
    <row r="2309" spans="2:22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249">
        <f>base[[#This Row],[Data de liquidação]]</f>
        <v>46160.661041666666</v>
      </c>
    </row>
    <row r="2310" spans="2:22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249">
        <f>base[[#This Row],[Data de liquidação]]</f>
        <v>46160.662928240738</v>
      </c>
    </row>
    <row r="2311" spans="2:22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249">
        <f>base[[#This Row],[Data de liquidação]]</f>
        <v>46160.662928240738</v>
      </c>
    </row>
    <row r="2312" spans="2:22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249">
        <f>base[[#This Row],[Data de liquidação]]</f>
        <v>46160.66741898148</v>
      </c>
    </row>
    <row r="2313" spans="2:22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249">
        <f>base[[#This Row],[Data de liquidação]]</f>
        <v>46160.687268518515</v>
      </c>
    </row>
    <row r="2314" spans="2:22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249">
        <f>base[[#This Row],[Data de liquidação]]</f>
        <v>46160.693472222221</v>
      </c>
    </row>
    <row r="2315" spans="2:22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249">
        <f>base[[#This Row],[Data de liquidação]]</f>
        <v>46160.715949074074</v>
      </c>
    </row>
    <row r="2316" spans="2:22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249">
        <f>base[[#This Row],[Data de liquidação]]</f>
        <v>46160.722500000003</v>
      </c>
    </row>
    <row r="2317" spans="2:22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249">
        <f>base[[#This Row],[Data de liquidação]]</f>
        <v>46160.74827546296</v>
      </c>
    </row>
    <row r="2318" spans="2:22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249">
        <f>base[[#This Row],[Data de liquidação]]</f>
        <v>46160.748414351852</v>
      </c>
    </row>
    <row r="2319" spans="2:22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249">
        <f>base[[#This Row],[Data de liquidação]]</f>
        <v>46160.848483796297</v>
      </c>
    </row>
    <row r="2320" spans="2:22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249">
        <f>base[[#This Row],[Data de liquidação]]</f>
        <v>46161.583078703705</v>
      </c>
    </row>
    <row r="2321" spans="2:22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249">
        <f>base[[#This Row],[Data de liquidação]]</f>
        <v>46161.588645833333</v>
      </c>
    </row>
    <row r="2322" spans="2:22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249">
        <f>base[[#This Row],[Data de liquidação]]</f>
        <v>46161.617280092592</v>
      </c>
    </row>
    <row r="2323" spans="2:22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249">
        <f>base[[#This Row],[Data de liquidação]]</f>
        <v>46161.70653935185</v>
      </c>
    </row>
    <row r="2324" spans="2:22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249">
        <f>base[[#This Row],[Data de liquidação]]</f>
        <v>46161.724699074075</v>
      </c>
    </row>
    <row r="2325" spans="2:22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249">
        <f>base[[#This Row],[Data de liquidação]]</f>
        <v>46161.724710648145</v>
      </c>
    </row>
    <row r="2326" spans="2:22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249">
        <f>base[[#This Row],[Data de liquidação]]</f>
        <v>46161.725925925923</v>
      </c>
    </row>
    <row r="2327" spans="2:22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249">
        <f>base[[#This Row],[Data de liquidação]]</f>
        <v>46161.756828703707</v>
      </c>
    </row>
    <row r="2328" spans="2:22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249">
        <f>base[[#This Row],[Data de liquidação]]</f>
        <v>46161.872187499997</v>
      </c>
    </row>
    <row r="2329" spans="2:22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249">
        <f>base[[#This Row],[Data de liquidação]]</f>
        <v>46161.874131944445</v>
      </c>
    </row>
    <row r="2330" spans="2:22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249">
        <f>base[[#This Row],[Data de liquidação]]</f>
        <v>46161.939027777778</v>
      </c>
    </row>
    <row r="2331" spans="2:22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249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249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249">
        <f>base[[#This Row],[Data de liquidação]]</f>
        <v>46161.974560185183</v>
      </c>
    </row>
    <row r="2334" spans="2:22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249">
        <f>base[[#This Row],[Data de liquidação]]</f>
        <v>46162.337395833332</v>
      </c>
    </row>
    <row r="2335" spans="2:22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249">
        <f>base[[#This Row],[Data de liquidação]]</f>
        <v>46162.385312500002</v>
      </c>
    </row>
    <row r="2336" spans="2:22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249">
        <f>base[[#This Row],[Data de liquidação]]</f>
        <v>46162.389490740738</v>
      </c>
    </row>
    <row r="2337" spans="2:20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249">
        <f>base[[#This Row],[Data de liquidação]]</f>
        <v>46162.445162037038</v>
      </c>
    </row>
    <row r="2338" spans="2:20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249">
        <f>base[[#This Row],[Data de liquidação]]</f>
        <v>46162.454062500001</v>
      </c>
    </row>
    <row r="2339" spans="2:20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249">
        <f>base[[#This Row],[Data de liquidação]]</f>
        <v>46162.45412037037</v>
      </c>
    </row>
    <row r="2340" spans="2:20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249">
        <f>base[[#This Row],[Data de liquidação]]</f>
        <v>46162.501805555556</v>
      </c>
    </row>
    <row r="2341" spans="2:20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249">
        <f>base[[#This Row],[Data de liquidação]]</f>
        <v>46162.512650462966</v>
      </c>
    </row>
    <row r="2342" spans="2:20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249">
        <f>base[[#This Row],[Data de liquidação]]</f>
        <v>46162.512800925928</v>
      </c>
    </row>
    <row r="2343" spans="2:20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249">
        <f>base[[#This Row],[Data de liquidação]]</f>
        <v>46162.529108796298</v>
      </c>
    </row>
    <row r="2344" spans="2:20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249">
        <f>base[[#This Row],[Data de liquidação]]</f>
        <v>46162.531898148147</v>
      </c>
    </row>
    <row r="2345" spans="2:20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249">
        <f>base[[#This Row],[Data de liquidação]]</f>
        <v>46162.57309027778</v>
      </c>
    </row>
    <row r="2346" spans="2:20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249">
        <f>base[[#This Row],[Data de liquidação]]</f>
        <v>46162.574282407404</v>
      </c>
    </row>
    <row r="2347" spans="2:20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249">
        <f>base[[#This Row],[Data de liquidação]]</f>
        <v>46162.577835648146</v>
      </c>
    </row>
    <row r="2348" spans="2:20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249">
        <f>base[[#This Row],[Data de liquidação]]</f>
        <v>46162.62027777778</v>
      </c>
    </row>
    <row r="2349" spans="2:20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249">
        <f>base[[#This Row],[Data de liquidação]]</f>
        <v>46162.621331018519</v>
      </c>
    </row>
    <row r="2350" spans="2:20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249">
        <f>base[[#This Row],[Data de liquidação]]</f>
        <v>46162.627743055556</v>
      </c>
    </row>
    <row r="2351" spans="2:20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249">
        <f>base[[#This Row],[Data de liquidação]]</f>
        <v>46162.63</v>
      </c>
    </row>
    <row r="2352" spans="2:20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249">
        <f>base[[#This Row],[Data de liquidação]]</f>
        <v>46162.63076388889</v>
      </c>
    </row>
    <row r="2353" spans="2:22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249">
        <f>base[[#This Row],[Data de liquidação]]</f>
        <v>46162.644490740742</v>
      </c>
    </row>
    <row r="2354" spans="2:22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249">
        <f>base[[#This Row],[Data de liquidação]]</f>
        <v>46162.65185185185</v>
      </c>
    </row>
    <row r="2355" spans="2:22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249">
        <f>base[[#This Row],[Data de liquidação]]</f>
        <v>46162.656898148147</v>
      </c>
    </row>
    <row r="2356" spans="2:22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249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249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249">
        <f>base[[#This Row],[Data de liquidação]]</f>
        <v>46162.662106481483</v>
      </c>
    </row>
    <row r="2359" spans="2:22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249">
        <f>base[[#This Row],[Data de liquidação]]</f>
        <v>46162.662476851852</v>
      </c>
    </row>
    <row r="2360" spans="2:22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249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249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249">
        <f>base[[#This Row],[Data de liquidação]]</f>
        <v>46162.687430555554</v>
      </c>
    </row>
    <row r="2363" spans="2:22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249">
        <f>base[[#This Row],[Data de liquidação]]</f>
        <v>46162.691574074073</v>
      </c>
    </row>
    <row r="2364" spans="2:22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249">
        <f>base[[#This Row],[Data de liquidação]]</f>
        <v>46162.69630787037</v>
      </c>
    </row>
    <row r="2365" spans="2:22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249">
        <f>base[[#This Row],[Data de liquidação]]</f>
        <v>46162.698680555557</v>
      </c>
    </row>
    <row r="2366" spans="2:22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249">
        <f>base[[#This Row],[Data de liquidação]]</f>
        <v>46162.698680555557</v>
      </c>
    </row>
    <row r="2367" spans="2:22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249">
        <f>base[[#This Row],[Data de liquidação]]</f>
        <v>46162.704282407409</v>
      </c>
    </row>
    <row r="2368" spans="2:22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249">
        <f>base[[#This Row],[Data de liquidação]]</f>
        <v>46162.706944444442</v>
      </c>
    </row>
    <row r="2369" spans="2:20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249">
        <f>base[[#This Row],[Data de liquidação]]</f>
        <v>46162.707974537036</v>
      </c>
    </row>
    <row r="2370" spans="2:20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249">
        <f>base[[#This Row],[Data de liquidação]]</f>
        <v>46162.708020833335</v>
      </c>
    </row>
    <row r="2371" spans="2:20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249">
        <f>base[[#This Row],[Data de liquidação]]</f>
        <v>46162.718449074076</v>
      </c>
    </row>
    <row r="2372" spans="2:20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249">
        <f>base[[#This Row],[Data de liquidação]]</f>
        <v>46162.744513888887</v>
      </c>
    </row>
    <row r="2373" spans="2:20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249">
        <f>base[[#This Row],[Data de liquidação]]</f>
        <v>46162.78565972222</v>
      </c>
    </row>
    <row r="2374" spans="2:20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249">
        <f>base[[#This Row],[Data de liquidação]]</f>
        <v>46162.789525462962</v>
      </c>
    </row>
    <row r="2375" spans="2:20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249">
        <f>base[[#This Row],[Data de liquidação]]</f>
        <v>46162.871724537035</v>
      </c>
    </row>
    <row r="2376" spans="2:20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249">
        <f>base[[#This Row],[Data de liquidação]]</f>
        <v>46162.977384259262</v>
      </c>
    </row>
    <row r="2377" spans="2:20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249">
        <f>base[[#This Row],[Data de liquidação]]</f>
        <v>46162.980358796296</v>
      </c>
    </row>
    <row r="2378" spans="2:20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249">
        <f>base[[#This Row],[Data de liquidação]]</f>
        <v>46162.980451388888</v>
      </c>
    </row>
    <row r="2379" spans="2:20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249">
        <f>base[[#This Row],[Data de liquidação]]</f>
        <v>46163.399062500001</v>
      </c>
    </row>
    <row r="2380" spans="2:20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249">
        <f>base[[#This Row],[Data de liquidação]]</f>
        <v>46163.47892361111</v>
      </c>
    </row>
    <row r="2381" spans="2:20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249">
        <f>base[[#This Row],[Data de liquidação]]</f>
        <v>46163.573842592596</v>
      </c>
    </row>
    <row r="2382" spans="2:20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249">
        <f>base[[#This Row],[Data de liquidação]]</f>
        <v>46163.590370370373</v>
      </c>
    </row>
    <row r="2383" spans="2:20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249">
        <f>base[[#This Row],[Data de liquidação]]</f>
        <v>46163.628495370373</v>
      </c>
    </row>
    <row r="2384" spans="2:20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249">
        <f>base[[#This Row],[Data de liquidação]]</f>
        <v>46163.652627314812</v>
      </c>
    </row>
    <row r="2385" spans="2:20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249">
        <f>base[[#This Row],[Data de liquidação]]</f>
        <v>46163.659687500003</v>
      </c>
    </row>
    <row r="2386" spans="2:20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249">
        <f>base[[#This Row],[Data de liquidação]]</f>
        <v>46163.677071759259</v>
      </c>
    </row>
    <row r="2387" spans="2:20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249">
        <f>base[[#This Row],[Data de liquidação]]</f>
        <v>46163.694016203706</v>
      </c>
    </row>
    <row r="2388" spans="2:20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249">
        <f>base[[#This Row],[Data de liquidação]]</f>
        <v>46163.697291666664</v>
      </c>
    </row>
    <row r="2389" spans="2:20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249">
        <f>base[[#This Row],[Data de liquidação]]</f>
        <v>46163.701666666668</v>
      </c>
    </row>
    <row r="2390" spans="2:20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249">
        <f>base[[#This Row],[Data de liquidação]]</f>
        <v>46163.705682870372</v>
      </c>
    </row>
    <row r="2391" spans="2:20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249">
        <f>base[[#This Row],[Data de liquidação]]</f>
        <v>46163.70579861111</v>
      </c>
    </row>
    <row r="2392" spans="2:20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249">
        <f>base[[#This Row],[Data de liquidação]]</f>
        <v>46163.705995370372</v>
      </c>
    </row>
    <row r="2393" spans="2:20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249">
        <f>base[[#This Row],[Data de liquidação]]</f>
        <v>46163.706064814818</v>
      </c>
    </row>
    <row r="2394" spans="2:20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249">
        <f>base[[#This Row],[Data de liquidação]]</f>
        <v>46163.725949074076</v>
      </c>
    </row>
    <row r="2395" spans="2:20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249">
        <f>base[[#This Row],[Data de liquidação]]</f>
        <v>46163.726990740739</v>
      </c>
    </row>
    <row r="2396" spans="2:20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249">
        <f>base[[#This Row],[Data de liquidação]]</f>
        <v>46163.747488425928</v>
      </c>
    </row>
    <row r="2397" spans="2:20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249">
        <f>base[[#This Row],[Data de liquidação]]</f>
        <v>46163.747627314813</v>
      </c>
    </row>
    <row r="2398" spans="2:20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249">
        <f>base[[#This Row],[Data de liquidação]]</f>
        <v>46163.810567129629</v>
      </c>
    </row>
    <row r="2399" spans="2:20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249">
        <f>base[[#This Row],[Data de liquidação]]</f>
        <v>46163.97587962963</v>
      </c>
    </row>
    <row r="2400" spans="2:20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249">
        <f>base[[#This Row],[Data de liquidação]]</f>
        <v>46163.998020833336</v>
      </c>
    </row>
    <row r="2401" spans="2:20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249">
        <f>base[[#This Row],[Data de liquidação]]</f>
        <v>46164.046990740739</v>
      </c>
    </row>
    <row r="2402" spans="2:20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249">
        <f>base[[#This Row],[Data de liquidação]]</f>
        <v>46164.470983796295</v>
      </c>
    </row>
    <row r="2403" spans="2:20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249">
        <f>base[[#This Row],[Data de liquidação]]</f>
        <v>46164.534421296295</v>
      </c>
    </row>
    <row r="2404" spans="2:20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249">
        <f>base[[#This Row],[Data de liquidação]]</f>
        <v>46164.676921296297</v>
      </c>
    </row>
    <row r="2405" spans="2:20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249">
        <f>base[[#This Row],[Data de liquidação]]</f>
        <v>46164.700312499997</v>
      </c>
    </row>
    <row r="2406" spans="2:20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249">
        <f>base[[#This Row],[Data de liquidação]]</f>
        <v>46164.721006944441</v>
      </c>
    </row>
    <row r="2407" spans="2:20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249">
        <f>base[[#This Row],[Data de liquidação]]</f>
        <v>46164.726354166669</v>
      </c>
    </row>
    <row r="2408" spans="2:20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249">
        <f>base[[#This Row],[Data de liquidação]]</f>
        <v>46164.733819444446</v>
      </c>
    </row>
    <row r="2409" spans="2:20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249">
        <f>base[[#This Row],[Data de liquidação]]</f>
        <v>46164.733935185184</v>
      </c>
    </row>
    <row r="2410" spans="2:20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249">
        <f>base[[#This Row],[Data de liquidação]]</f>
        <v>46164.74722222222</v>
      </c>
    </row>
    <row r="2411" spans="2:20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249">
        <f>base[[#This Row],[Data de liquidação]]</f>
        <v>46164.75277777778</v>
      </c>
    </row>
    <row r="2412" spans="2:20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249">
        <f>base[[#This Row],[Data de liquidação]]</f>
        <v>46164.760439814818</v>
      </c>
    </row>
    <row r="2413" spans="2:20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249">
        <f>base[[#This Row],[Data de liquidação]]</f>
        <v>46164.761053240742</v>
      </c>
    </row>
    <row r="2414" spans="2:20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249">
        <f>base[[#This Row],[Data de liquidação]]</f>
        <v>46165.372025462966</v>
      </c>
    </row>
    <row r="2415" spans="2:20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249">
        <f>base[[#This Row],[Data de liquidação]]</f>
        <v>46165.372037037036</v>
      </c>
    </row>
    <row r="2416" spans="2:20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249">
        <f>base[[#This Row],[Data de liquidação]]</f>
        <v>46165.373749999999</v>
      </c>
    </row>
    <row r="2417" spans="2:22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249">
        <f>base[[#This Row],[Data de liquidação]]</f>
        <v>46165.41547453704</v>
      </c>
    </row>
    <row r="2418" spans="2:22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249">
        <f>base[[#This Row],[Data de liquidação]]</f>
        <v>46165.427847222221</v>
      </c>
    </row>
    <row r="2419" spans="2:22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249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249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249">
        <f>base[[#This Row],[Data de liquidação]]</f>
        <v>46165.466458333336</v>
      </c>
    </row>
    <row r="2422" spans="2:22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249">
        <f>base[[#This Row],[Data de liquidação]]</f>
        <v>46165.495000000003</v>
      </c>
    </row>
    <row r="2423" spans="2:22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249">
        <f>base[[#This Row],[Data de liquidação]]</f>
        <v>46165.495081018518</v>
      </c>
    </row>
    <row r="2424" spans="2:22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249">
        <f>base[[#This Row],[Data de liquidação]]</f>
        <v>46165.495127314818</v>
      </c>
    </row>
    <row r="2425" spans="2:22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249">
        <f>base[[#This Row],[Data de liquidação]]</f>
        <v>46165.496759259258</v>
      </c>
    </row>
    <row r="2426" spans="2:22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249">
        <f>base[[#This Row],[Data de liquidação]]</f>
        <v>46165.53765046296</v>
      </c>
    </row>
    <row r="2427" spans="2:22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249">
        <f>base[[#This Row],[Data de liquidação]]</f>
        <v>46165.538553240738</v>
      </c>
    </row>
    <row r="2428" spans="2:22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249">
        <f>base[[#This Row],[Data de liquidação]]</f>
        <v>46165.549293981479</v>
      </c>
    </row>
    <row r="2429" spans="2:22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249">
        <f>base[[#This Row],[Data de liquidação]]</f>
        <v>46165.576203703706</v>
      </c>
    </row>
    <row r="2430" spans="2:22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249">
        <f>base[[#This Row],[Data de liquidação]]</f>
        <v>46165.586168981485</v>
      </c>
    </row>
    <row r="2431" spans="2:22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249">
        <f>base[[#This Row],[Data de liquidação]]</f>
        <v>46165.601157407407</v>
      </c>
    </row>
    <row r="2432" spans="2:22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249">
        <f>base[[#This Row],[Data de liquidação]]</f>
        <v>46165.605439814812</v>
      </c>
    </row>
    <row r="2433" spans="2:22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249">
        <f>base[[#This Row],[Data de liquidação]]</f>
        <v>46165.60696759259</v>
      </c>
    </row>
    <row r="2434" spans="2:22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249">
        <f>base[[#This Row],[Data de liquidação]]</f>
        <v>46165.607071759259</v>
      </c>
    </row>
    <row r="2435" spans="2:22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249">
        <f>base[[#This Row],[Data de liquidação]]</f>
        <v>46165.683599537035</v>
      </c>
    </row>
    <row r="2436" spans="2:22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249">
        <f>base[[#This Row],[Data de liquidação]]</f>
        <v>46165.695960648147</v>
      </c>
    </row>
    <row r="2437" spans="2:22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249">
        <f>base[[#This Row],[Data de liquidação]]</f>
        <v>46165.69734953704</v>
      </c>
    </row>
    <row r="2438" spans="2:22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249">
        <f>base[[#This Row],[Data de liquidação]]</f>
        <v>46165.697453703702</v>
      </c>
    </row>
    <row r="2439" spans="2:22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249">
        <f>base[[#This Row],[Data de liquidação]]</f>
        <v>46165.698449074072</v>
      </c>
    </row>
    <row r="2440" spans="2:22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249">
        <f>base[[#This Row],[Data de liquidação]]</f>
        <v>46165.69939814815</v>
      </c>
    </row>
    <row r="2441" spans="2:22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249">
        <f>base[[#This Row],[Data de liquidação]]</f>
        <v>46165.706828703704</v>
      </c>
    </row>
    <row r="2442" spans="2:22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249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249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249">
        <f>base[[#This Row],[Data de liquidação]]</f>
        <v>46165.715648148151</v>
      </c>
    </row>
    <row r="2445" spans="2:22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249">
        <f>base[[#This Row],[Data de liquidação]]</f>
        <v>46165.716550925928</v>
      </c>
    </row>
    <row r="2446" spans="2:22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249">
        <f>base[[#This Row],[Data de liquidação]]</f>
        <v>46165.72446759259</v>
      </c>
    </row>
    <row r="2447" spans="2:22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249">
        <f>base[[#This Row],[Data de liquidação]]</f>
        <v>46165.729467592595</v>
      </c>
    </row>
    <row r="2448" spans="2:22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249">
        <f>base[[#This Row],[Data de liquidação]]</f>
        <v>46165.733067129629</v>
      </c>
    </row>
    <row r="2449" spans="2:20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249">
        <f>base[[#This Row],[Data de liquidação]]</f>
        <v>46165.737233796295</v>
      </c>
    </row>
    <row r="2450" spans="2:20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249">
        <f>base[[#This Row],[Data de liquidação]]</f>
        <v>46165.737430555557</v>
      </c>
    </row>
    <row r="2451" spans="2:20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249">
        <f>base[[#This Row],[Data de liquidação]]</f>
        <v>46165.741909722223</v>
      </c>
    </row>
    <row r="2452" spans="2:20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249">
        <f>base[[#This Row],[Data de liquidação]]</f>
        <v>46165.742071759261</v>
      </c>
    </row>
    <row r="2453" spans="2:20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249">
        <f>base[[#This Row],[Data de liquidação]]</f>
        <v>46165.742094907408</v>
      </c>
    </row>
    <row r="2454" spans="2:20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249">
        <f>base[[#This Row],[Data de liquidação]]</f>
        <v>46165.742094907408</v>
      </c>
    </row>
    <row r="2455" spans="2:20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249">
        <f>base[[#This Row],[Data de liquidação]]</f>
        <v>46165.747141203705</v>
      </c>
    </row>
    <row r="2456" spans="2:20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249">
        <f>base[[#This Row],[Data de liquidação]]</f>
        <v>46165.748229166667</v>
      </c>
    </row>
    <row r="2457" spans="2:20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249">
        <f>base[[#This Row],[Data de liquidação]]</f>
        <v>46165.748379629629</v>
      </c>
    </row>
    <row r="2458" spans="2:20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249">
        <f>base[[#This Row],[Data de liquidação]]</f>
        <v>46165.748449074075</v>
      </c>
    </row>
    <row r="2459" spans="2:20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249">
        <f>base[[#This Row],[Data de liquidação]]</f>
        <v>46165.751435185186</v>
      </c>
    </row>
    <row r="2460" spans="2:20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249">
        <f>base[[#This Row],[Data de liquidação]]</f>
        <v>46165.751793981479</v>
      </c>
    </row>
    <row r="2461" spans="2:20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249">
        <f>base[[#This Row],[Data de liquidação]]</f>
        <v>46165.791307870371</v>
      </c>
    </row>
    <row r="2462" spans="2:20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249">
        <f>base[[#This Row],[Data de liquidação]]</f>
        <v>46165.792905092596</v>
      </c>
    </row>
    <row r="2463" spans="2:20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249">
        <f>base[[#This Row],[Data de liquidação]]</f>
        <v>46165.793506944443</v>
      </c>
    </row>
    <row r="2464" spans="2:20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249">
        <f>base[[#This Row],[Data de liquidação]]</f>
        <v>46165.820081018515</v>
      </c>
    </row>
    <row r="2465" spans="2:20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249">
        <f>base[[#This Row],[Data de liquidação]]</f>
        <v>46165.855324074073</v>
      </c>
    </row>
    <row r="2466" spans="2:20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249">
        <f>base[[#This Row],[Data de liquidação]]</f>
        <v>46165.874432870369</v>
      </c>
    </row>
    <row r="2467" spans="2:20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249">
        <f>base[[#This Row],[Data de liquidação]]</f>
        <v>46165.875694444447</v>
      </c>
    </row>
    <row r="2468" spans="2:20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249">
        <f>base[[#This Row],[Data de liquidação]]</f>
        <v>46165.875914351855</v>
      </c>
    </row>
    <row r="2469" spans="2:20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249">
        <f>base[[#This Row],[Data de liquidação]]</f>
        <v>46165.87945601852</v>
      </c>
    </row>
    <row r="2470" spans="2:20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249">
        <f>base[[#This Row],[Data de liquidação]]</f>
        <v>46165.891180555554</v>
      </c>
    </row>
    <row r="2471" spans="2:20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249">
        <f>base[[#This Row],[Data de liquidação]]</f>
        <v>46165.893541666665</v>
      </c>
    </row>
    <row r="2472" spans="2:20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249">
        <f>base[[#This Row],[Data de liquidação]]</f>
        <v>46165.918611111112</v>
      </c>
    </row>
    <row r="2473" spans="2:20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249">
        <f>base[[#This Row],[Data de liquidação]]</f>
        <v>46165.940104166664</v>
      </c>
    </row>
    <row r="2474" spans="2:20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249">
        <f>base[[#This Row],[Data de liquidação]]</f>
        <v>46165.940104166664</v>
      </c>
    </row>
    <row r="2475" spans="2:20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249">
        <f>base[[#This Row],[Data de liquidação]]</f>
        <v>46165.940138888887</v>
      </c>
    </row>
    <row r="2476" spans="2:20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249">
        <f>base[[#This Row],[Data de liquidação]]</f>
        <v>46165.940138888887</v>
      </c>
    </row>
    <row r="2477" spans="2:20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249">
        <f>base[[#This Row],[Data de liquidação]]</f>
        <v>46165.961168981485</v>
      </c>
    </row>
    <row r="2478" spans="2:20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249">
        <f>base[[#This Row],[Data de liquidação]]</f>
        <v>46165.9765625</v>
      </c>
    </row>
    <row r="2479" spans="2:20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249">
        <f>base[[#This Row],[Data de liquidação]]</f>
        <v>46166.005254629628</v>
      </c>
    </row>
    <row r="2480" spans="2:20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249">
        <f>base[[#This Row],[Data de liquidação]]</f>
        <v>46166.009560185186</v>
      </c>
    </row>
    <row r="2481" spans="2:20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249">
        <f>base[[#This Row],[Data de liquidação]]</f>
        <v>46166.01489583333</v>
      </c>
    </row>
    <row r="2482" spans="2:20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249">
        <f>base[[#This Row],[Data de liquidação]]</f>
        <v>46166.305879629632</v>
      </c>
    </row>
    <row r="2483" spans="2:20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249">
        <f>base[[#This Row],[Data de liquidação]]</f>
        <v>46166.3281712963</v>
      </c>
    </row>
    <row r="2484" spans="2:20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249">
        <f>base[[#This Row],[Data de liquidação]]</f>
        <v>46166.366203703707</v>
      </c>
    </row>
    <row r="2485" spans="2:20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249">
        <f>base[[#This Row],[Data de liquidação]]</f>
        <v>46166.366990740738</v>
      </c>
    </row>
    <row r="2486" spans="2:20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249">
        <f>base[[#This Row],[Data de liquidação]]</f>
        <v>46166.446979166663</v>
      </c>
    </row>
    <row r="2487" spans="2:20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249">
        <f>base[[#This Row],[Data de liquidação]]</f>
        <v>46166.490416666667</v>
      </c>
    </row>
    <row r="2488" spans="2:20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249">
        <f>base[[#This Row],[Data de liquidação]]</f>
        <v>46166.493750000001</v>
      </c>
    </row>
    <row r="2489" spans="2:20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249">
        <f>base[[#This Row],[Data de liquidação]]</f>
        <v>46166.497997685183</v>
      </c>
    </row>
    <row r="2490" spans="2:20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249">
        <f>base[[#This Row],[Data de liquidação]]</f>
        <v>46166.518564814818</v>
      </c>
    </row>
    <row r="2491" spans="2:20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249">
        <f>base[[#This Row],[Data de liquidação]]</f>
        <v>46166.532164351855</v>
      </c>
    </row>
    <row r="2492" spans="2:20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249">
        <f>base[[#This Row],[Data de liquidação]]</f>
        <v>46166.547442129631</v>
      </c>
    </row>
    <row r="2493" spans="2:20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249">
        <f>base[[#This Row],[Data de liquidação]]</f>
        <v>46166.549074074072</v>
      </c>
    </row>
    <row r="2494" spans="2:20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249">
        <f>base[[#This Row],[Data de liquidação]]</f>
        <v>46166.549386574072</v>
      </c>
    </row>
    <row r="2495" spans="2:20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249">
        <f>base[[#This Row],[Data de liquidação]]</f>
        <v>46166.552407407406</v>
      </c>
    </row>
    <row r="2496" spans="2:20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249">
        <f>base[[#This Row],[Data de liquidação]]</f>
        <v>46166.552581018521</v>
      </c>
    </row>
    <row r="2497" spans="2:20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249">
        <f>base[[#This Row],[Data de liquidação]]</f>
        <v>46166.553726851853</v>
      </c>
    </row>
    <row r="2498" spans="2:20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249">
        <f>base[[#This Row],[Data de liquidação]]</f>
        <v>46166.571238425924</v>
      </c>
    </row>
    <row r="2499" spans="2:20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249">
        <f>base[[#This Row],[Data de liquidação]]</f>
        <v>46166.580972222226</v>
      </c>
    </row>
    <row r="2500" spans="2:20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249">
        <f>base[[#This Row],[Data de liquidação]]</f>
        <v>46166.581296296295</v>
      </c>
    </row>
    <row r="2501" spans="2:20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249">
        <f>base[[#This Row],[Data de liquidação]]</f>
        <v>46166.581400462965</v>
      </c>
    </row>
    <row r="2502" spans="2:20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249">
        <f>base[[#This Row],[Data de liquidação]]</f>
        <v>46166.583194444444</v>
      </c>
    </row>
    <row r="2503" spans="2:20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249">
        <f>base[[#This Row],[Data de liquidação]]</f>
        <v>46166.583252314813</v>
      </c>
    </row>
    <row r="2504" spans="2:20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249">
        <f>base[[#This Row],[Data de liquidação]]</f>
        <v>46166.585393518515</v>
      </c>
    </row>
    <row r="2505" spans="2:20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249">
        <f>base[[#This Row],[Data de liquidação]]</f>
        <v>46166.585393518515</v>
      </c>
    </row>
    <row r="2506" spans="2:20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249">
        <f>base[[#This Row],[Data de liquidação]]</f>
        <v>46166.585416666669</v>
      </c>
    </row>
    <row r="2507" spans="2:20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249">
        <f>base[[#This Row],[Data de liquidação]]</f>
        <v>46166.597372685188</v>
      </c>
    </row>
    <row r="2508" spans="2:20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249">
        <f>base[[#This Row],[Data de liquidação]]</f>
        <v>46166.599444444444</v>
      </c>
    </row>
    <row r="2509" spans="2:20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249">
        <f>base[[#This Row],[Data de liquidação]]</f>
        <v>46166.604479166665</v>
      </c>
    </row>
    <row r="2510" spans="2:20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249">
        <f>base[[#This Row],[Data de liquidação]]</f>
        <v>46166.620451388888</v>
      </c>
    </row>
    <row r="2511" spans="2:20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249">
        <f>base[[#This Row],[Data de liquidação]]</f>
        <v>46166.62226851852</v>
      </c>
    </row>
    <row r="2512" spans="2:20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249">
        <f>base[[#This Row],[Data de liquidação]]</f>
        <v>46166.622835648152</v>
      </c>
    </row>
    <row r="2513" spans="2:22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249">
        <f>base[[#This Row],[Data de liquidação]]</f>
        <v>46166.639652777776</v>
      </c>
    </row>
    <row r="2514" spans="2:22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249">
        <f>base[[#This Row],[Data de liquidação]]</f>
        <v>46166.644097222219</v>
      </c>
    </row>
    <row r="2515" spans="2:22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249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249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249">
        <f>base[[#This Row],[Data de liquidação]]</f>
        <v>46166.645208333335</v>
      </c>
    </row>
    <row r="2518" spans="2:22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249">
        <f>base[[#This Row],[Data de liquidação]]</f>
        <v>46166.645995370367</v>
      </c>
    </row>
    <row r="2519" spans="2:22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249">
        <f>base[[#This Row],[Data de liquidação]]</f>
        <v>46166.646504629629</v>
      </c>
    </row>
    <row r="2520" spans="2:22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249">
        <f>base[[#This Row],[Data de liquidação]]</f>
        <v>46166.686192129629</v>
      </c>
    </row>
    <row r="2521" spans="2:22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249">
        <f>base[[#This Row],[Data de liquidação]]</f>
        <v>46166.697152777779</v>
      </c>
    </row>
    <row r="2522" spans="2:22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249">
        <f>base[[#This Row],[Data de liquidação]]</f>
        <v>46166.709236111114</v>
      </c>
    </row>
    <row r="2523" spans="2:22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249">
        <f>base[[#This Row],[Data de liquidação]]</f>
        <v>46166.712476851855</v>
      </c>
    </row>
    <row r="2524" spans="2:22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249">
        <f>base[[#This Row],[Data de liquidação]]</f>
        <v>46166.714108796295</v>
      </c>
    </row>
    <row r="2525" spans="2:22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249">
        <f>base[[#This Row],[Data de liquidação]]</f>
        <v>46166.714837962965</v>
      </c>
    </row>
    <row r="2526" spans="2:22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249">
        <f>base[[#This Row],[Data de liquidação]]</f>
        <v>46166.717175925929</v>
      </c>
    </row>
    <row r="2527" spans="2:22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249">
        <f>base[[#This Row],[Data de liquidação]]</f>
        <v>46166.717280092591</v>
      </c>
    </row>
    <row r="2528" spans="2:22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249">
        <f>base[[#This Row],[Data de liquidação]]</f>
        <v>46166.733900462961</v>
      </c>
    </row>
    <row r="2529" spans="2:20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249">
        <f>base[[#This Row],[Data de liquidação]]</f>
        <v>46166.748935185184</v>
      </c>
    </row>
    <row r="2530" spans="2:20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249">
        <f>base[[#This Row],[Data de liquidação]]</f>
        <v>46166.751805555556</v>
      </c>
    </row>
    <row r="2531" spans="2:20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249">
        <f>base[[#This Row],[Data de liquidação]]</f>
        <v>46166.755370370367</v>
      </c>
    </row>
    <row r="2532" spans="2:20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249">
        <f>base[[#This Row],[Data de liquidação]]</f>
        <v>46166.839097222219</v>
      </c>
    </row>
    <row r="2533" spans="2:20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249">
        <f>base[[#This Row],[Data de liquidação]]</f>
        <v>46166.840370370373</v>
      </c>
    </row>
    <row r="2534" spans="2:20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249">
        <f>base[[#This Row],[Data de liquidação]]</f>
        <v>46166.851053240738</v>
      </c>
    </row>
    <row r="2535" spans="2:20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249">
        <f>base[[#This Row],[Data de liquidação]]</f>
        <v>46166.852858796294</v>
      </c>
    </row>
    <row r="2536" spans="2:20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249">
        <f>base[[#This Row],[Data de liquidação]]</f>
        <v>46166.898113425923</v>
      </c>
    </row>
    <row r="2537" spans="2:20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249">
        <f>base[[#This Row],[Data de liquidação]]</f>
        <v>46166.979351851849</v>
      </c>
    </row>
    <row r="2538" spans="2:20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249">
        <f>base[[#This Row],[Data de liquidação]]</f>
        <v>46167.381041666667</v>
      </c>
    </row>
    <row r="2539" spans="2:20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249">
        <f>base[[#This Row],[Data de liquidação]]</f>
        <v>46167.477083333331</v>
      </c>
    </row>
    <row r="2540" spans="2:20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249">
        <f>base[[#This Row],[Data de liquidação]]</f>
        <v>46167.479930555557</v>
      </c>
    </row>
    <row r="2541" spans="2:20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249">
        <f>base[[#This Row],[Data de liquidação]]</f>
        <v>46167.55133101852</v>
      </c>
    </row>
    <row r="2542" spans="2:20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249">
        <f>base[[#This Row],[Data de liquidação]]</f>
        <v>46167.571458333332</v>
      </c>
    </row>
    <row r="2543" spans="2:20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249">
        <f>base[[#This Row],[Data de liquidação]]</f>
        <v>46167.577476851853</v>
      </c>
    </row>
    <row r="2544" spans="2:20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249">
        <f>base[[#This Row],[Data de liquidação]]</f>
        <v>46167.578761574077</v>
      </c>
    </row>
    <row r="2545" spans="2:20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249">
        <f>base[[#This Row],[Data de liquidação]]</f>
        <v>46167.579131944447</v>
      </c>
    </row>
    <row r="2546" spans="2:20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249">
        <f>base[[#This Row],[Data de liquidação]]</f>
        <v>46167.611724537041</v>
      </c>
    </row>
    <row r="2547" spans="2:20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249">
        <f>base[[#This Row],[Data de liquidação]]</f>
        <v>46167.666956018518</v>
      </c>
    </row>
    <row r="2548" spans="2:20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249">
        <f>base[[#This Row],[Data de liquidação]]</f>
        <v>46167.675150462965</v>
      </c>
    </row>
    <row r="2549" spans="2:20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249">
        <f>base[[#This Row],[Data de liquidação]]</f>
        <v>46167.683634259258</v>
      </c>
    </row>
    <row r="2550" spans="2:20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249">
        <f>base[[#This Row],[Data de liquidação]]</f>
        <v>46167.706064814818</v>
      </c>
    </row>
    <row r="2551" spans="2:20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249">
        <f>base[[#This Row],[Data de liquidação]]</f>
        <v>46167.724166666667</v>
      </c>
    </row>
    <row r="2552" spans="2:20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249">
        <f>base[[#This Row],[Data de liquidação]]</f>
        <v>46167.745810185188</v>
      </c>
    </row>
    <row r="2553" spans="2:20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249">
        <f>base[[#This Row],[Data de liquidação]]</f>
        <v>46167.808483796296</v>
      </c>
    </row>
    <row r="2554" spans="2:20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249">
        <f>base[[#This Row],[Data de liquidação]]</f>
        <v>46167.913113425922</v>
      </c>
    </row>
    <row r="2555" spans="2:20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249">
        <f>base[[#This Row],[Data de liquidação]]</f>
        <v>46168.699131944442</v>
      </c>
    </row>
    <row r="2556" spans="2:20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249">
        <f>base[[#This Row],[Data de liquidação]]</f>
        <v>46168.755613425928</v>
      </c>
    </row>
    <row r="2557" spans="2:20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249">
        <f>base[[#This Row],[Data de liquidação]]</f>
        <v>46168.874652777777</v>
      </c>
    </row>
    <row r="2558" spans="2:20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249">
        <f>base[[#This Row],[Data de liquidação]]</f>
        <v>46168.974340277775</v>
      </c>
    </row>
    <row r="2559" spans="2:20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249">
        <f>base[[#This Row],[Data de liquidação]]</f>
        <v>46168.974444444444</v>
      </c>
    </row>
    <row r="2560" spans="2:20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249">
        <f>base[[#This Row],[Data de liquidação]]</f>
        <v>46170.86996527778</v>
      </c>
    </row>
    <row r="2561" spans="2:20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249">
        <f>base[[#This Row],[Data de liquidação]]</f>
        <v>46170.978217592594</v>
      </c>
    </row>
    <row r="2562" spans="2:20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249">
        <f>base[[#This Row],[Data de liquidação]]</f>
        <v>46171.434131944443</v>
      </c>
    </row>
    <row r="2563" spans="2:20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249">
        <f>base[[#This Row],[Data de liquidação]]</f>
        <v>46171.641041666669</v>
      </c>
    </row>
    <row r="2564" spans="2:20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249">
        <f>base[[#This Row],[Data de liquidação]]</f>
        <v>46171.644780092596</v>
      </c>
    </row>
    <row r="2565" spans="2:20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249">
        <f>base[[#This Row],[Data de liquidação]]</f>
        <v>46171.696446759262</v>
      </c>
    </row>
    <row r="2566" spans="2:20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249">
        <f>base[[#This Row],[Data de liquidação]]</f>
        <v>46171.715370370373</v>
      </c>
    </row>
    <row r="2567" spans="2:20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249">
        <f>base[[#This Row],[Data de liquidação]]</f>
        <v>46171.735532407409</v>
      </c>
    </row>
    <row r="2568" spans="2:20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249">
        <f>base[[#This Row],[Data de liquidação]]</f>
        <v>46171.747430555559</v>
      </c>
    </row>
    <row r="2569" spans="2:20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249">
        <f>base[[#This Row],[Data de liquidação]]</f>
        <v>46171.747511574074</v>
      </c>
    </row>
    <row r="2570" spans="2:20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249">
        <f>base[[#This Row],[Data de liquidação]]</f>
        <v>46172.324456018519</v>
      </c>
    </row>
    <row r="2571" spans="2:20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249">
        <f>base[[#This Row],[Data de liquidação]]</f>
        <v>46172.375381944446</v>
      </c>
    </row>
    <row r="2572" spans="2:20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249">
        <f>base[[#This Row],[Data de liquidação]]</f>
        <v>46172.416481481479</v>
      </c>
    </row>
    <row r="2573" spans="2:20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249">
        <f>base[[#This Row],[Data de liquidação]]</f>
        <v>46172.418553240743</v>
      </c>
    </row>
    <row r="2574" spans="2:20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249">
        <f>base[[#This Row],[Data de liquidação]]</f>
        <v>46172.440081018518</v>
      </c>
    </row>
    <row r="2575" spans="2:20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249">
        <f>base[[#This Row],[Data de liquidação]]</f>
        <v>46172.440092592595</v>
      </c>
    </row>
    <row r="2576" spans="2:20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249">
        <f>base[[#This Row],[Data de liquidação]]</f>
        <v>46172.445069444446</v>
      </c>
    </row>
    <row r="2577" spans="2:22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249">
        <f>base[[#This Row],[Data de liquidação]]</f>
        <v>46172.492881944447</v>
      </c>
    </row>
    <row r="2578" spans="2:22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249">
        <f>base[[#This Row],[Data de liquidação]]</f>
        <v>46172.495115740741</v>
      </c>
    </row>
    <row r="2579" spans="2:22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249">
        <f>base[[#This Row],[Data de liquidação]]</f>
        <v>46172.498622685183</v>
      </c>
    </row>
    <row r="2580" spans="2:22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249">
        <f>base[[#This Row],[Data de liquidação]]</f>
        <v>46172.5237037037</v>
      </c>
    </row>
    <row r="2581" spans="2:22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249">
        <f>base[[#This Row],[Data de liquidação]]</f>
        <v>46172.540520833332</v>
      </c>
    </row>
    <row r="2582" spans="2:22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249">
        <f>base[[#This Row],[Data de liquidação]]</f>
        <v>46172.540555555555</v>
      </c>
    </row>
    <row r="2583" spans="2:22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249">
        <f>base[[#This Row],[Data de liquidação]]</f>
        <v>46172.550567129627</v>
      </c>
    </row>
    <row r="2584" spans="2:22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249">
        <f>base[[#This Row],[Data de liquidação]]</f>
        <v>46172.55059027778</v>
      </c>
    </row>
    <row r="2585" spans="2:22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249">
        <f>base[[#This Row],[Data de liquidação]]</f>
        <v>46172.564918981479</v>
      </c>
    </row>
    <row r="2586" spans="2:22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249">
        <f>base[[#This Row],[Data de liquidação]]</f>
        <v>46172.595150462963</v>
      </c>
    </row>
    <row r="2587" spans="2:22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249">
        <f>base[[#This Row],[Data de liquidação]]</f>
        <v>46172.701307870368</v>
      </c>
    </row>
    <row r="2588" spans="2:22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249">
        <f>base[[#This Row],[Data de liquidação]]</f>
        <v>46172.740381944444</v>
      </c>
    </row>
    <row r="2589" spans="2:22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249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249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249">
        <f>base[[#This Row],[Data de liquidação]]</f>
        <v>46172.748645833337</v>
      </c>
    </row>
    <row r="2592" spans="2:22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249">
        <f>base[[#This Row],[Data de liquidação]]</f>
        <v>46172.748680555553</v>
      </c>
    </row>
    <row r="2593" spans="2:20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249">
        <f>base[[#This Row],[Data de liquidação]]</f>
        <v>46172.749074074076</v>
      </c>
    </row>
    <row r="2594" spans="2:20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249">
        <f>base[[#This Row],[Data de liquidação]]</f>
        <v>46172.776122685187</v>
      </c>
    </row>
    <row r="2595" spans="2:20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249">
        <f>base[[#This Row],[Data de liquidação]]</f>
        <v>46172.788090277776</v>
      </c>
    </row>
    <row r="2596" spans="2:20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249">
        <f>base[[#This Row],[Data de liquidação]]</f>
        <v>46172.788090277776</v>
      </c>
    </row>
    <row r="2597" spans="2:20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249">
        <f>base[[#This Row],[Data de liquidação]]</f>
        <v>46172.788090277776</v>
      </c>
    </row>
    <row r="2598" spans="2:20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249">
        <f>base[[#This Row],[Data de liquidação]]</f>
        <v>46172.788101851853</v>
      </c>
    </row>
    <row r="2599" spans="2:20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249">
        <f>base[[#This Row],[Data de liquidação]]</f>
        <v>46172.828449074077</v>
      </c>
    </row>
    <row r="2600" spans="2:20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249">
        <f>base[[#This Row],[Data de liquidação]]</f>
        <v>46172.84883101852</v>
      </c>
    </row>
    <row r="2601" spans="2:20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249">
        <f>base[[#This Row],[Data de liquidação]]</f>
        <v>46172.886597222219</v>
      </c>
    </row>
    <row r="2602" spans="2:20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249">
        <f>base[[#This Row],[Data de liquidação]]</f>
        <v>46172.889502314814</v>
      </c>
    </row>
    <row r="2603" spans="2:20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249">
        <f>base[[#This Row],[Data de liquidação]]</f>
        <v>46172.938506944447</v>
      </c>
    </row>
    <row r="2604" spans="2:20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249">
        <f>base[[#This Row],[Data de liquidação]]</f>
        <v>46172.946400462963</v>
      </c>
    </row>
    <row r="2605" spans="2:20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249">
        <f>base[[#This Row],[Data de liquidação]]</f>
        <v>46172.959849537037</v>
      </c>
    </row>
    <row r="2606" spans="2:20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249">
        <f>base[[#This Row],[Data de liquidação]]</f>
        <v>46172.960300925923</v>
      </c>
    </row>
    <row r="2607" spans="2:20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249">
        <f>base[[#This Row],[Data de liquidação]]</f>
        <v>46172.996527777781</v>
      </c>
    </row>
    <row r="2608" spans="2:20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249">
        <f>base[[#This Row],[Data de liquidação]]</f>
        <v>46173.044525462959</v>
      </c>
    </row>
    <row r="2609" spans="2:20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249">
        <f>base[[#This Row],[Data de liquidação]]</f>
        <v>46173.402754629627</v>
      </c>
    </row>
    <row r="2610" spans="2:20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249">
        <f>base[[#This Row],[Data de liquidação]]</f>
        <v>46173.413946759261</v>
      </c>
    </row>
    <row r="2611" spans="2:20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249">
        <f>base[[#This Row],[Data de liquidação]]</f>
        <v>46173.413958333331</v>
      </c>
    </row>
    <row r="2612" spans="2:20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249">
        <f>base[[#This Row],[Data de liquidação]]</f>
        <v>46173.438472222224</v>
      </c>
    </row>
    <row r="2613" spans="2:20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249">
        <f>base[[#This Row],[Data de liquidação]]</f>
        <v>46173.438784722224</v>
      </c>
    </row>
    <row r="2614" spans="2:20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249">
        <f>base[[#This Row],[Data de liquidação]]</f>
        <v>46173.441643518519</v>
      </c>
    </row>
    <row r="2615" spans="2:20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249">
        <f>base[[#This Row],[Data de liquidação]]</f>
        <v>46173.495844907404</v>
      </c>
    </row>
    <row r="2616" spans="2:20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249">
        <f>base[[#This Row],[Data de liquidação]]</f>
        <v>46173.496006944442</v>
      </c>
    </row>
    <row r="2617" spans="2:20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249">
        <f>base[[#This Row],[Data de liquidação]]</f>
        <v>46173.580289351848</v>
      </c>
    </row>
    <row r="2618" spans="2:20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249">
        <f>base[[#This Row],[Data de liquidação]]</f>
        <v>46173.592800925922</v>
      </c>
    </row>
    <row r="2619" spans="2:20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249">
        <f>base[[#This Row],[Data de liquidação]]</f>
        <v>46173.596273148149</v>
      </c>
    </row>
    <row r="2620" spans="2:20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249">
        <f>base[[#This Row],[Data de liquidação]]</f>
        <v>46173.599004629628</v>
      </c>
    </row>
    <row r="2621" spans="2:20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249">
        <f>base[[#This Row],[Data de liquidação]]</f>
        <v>46173.616597222222</v>
      </c>
    </row>
    <row r="2622" spans="2:20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249">
        <f>base[[#This Row],[Data de liquidação]]</f>
        <v>46173.621458333335</v>
      </c>
    </row>
    <row r="2623" spans="2:20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249">
        <f>base[[#This Row],[Data de liquidação]]</f>
        <v>46173.63003472222</v>
      </c>
    </row>
    <row r="2624" spans="2:20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249">
        <f>base[[#This Row],[Data de liquidação]]</f>
        <v>46173.640601851854</v>
      </c>
    </row>
    <row r="2625" spans="2:20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249">
        <f>base[[#This Row],[Data de liquidação]]</f>
        <v>46173.642372685186</v>
      </c>
    </row>
    <row r="2626" spans="2:20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249">
        <f>base[[#This Row],[Data de liquidação]]</f>
        <v>46173.644479166665</v>
      </c>
    </row>
    <row r="2627" spans="2:20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249">
        <f>base[[#This Row],[Data de liquidação]]</f>
        <v>46173.644502314812</v>
      </c>
    </row>
    <row r="2628" spans="2:20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249">
        <f>base[[#This Row],[Data de liquidação]]</f>
        <v>46173.703159722223</v>
      </c>
    </row>
    <row r="2629" spans="2:20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249">
        <f>base[[#This Row],[Data de liquidação]]</f>
        <v>46173.748148148145</v>
      </c>
    </row>
    <row r="2630" spans="2:20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249">
        <f>base[[#This Row],[Data de liquidação]]</f>
        <v>46173.749293981484</v>
      </c>
    </row>
    <row r="2631" spans="2:20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249">
        <f>base[[#This Row],[Data de liquidação]]</f>
        <v>46173.750937500001</v>
      </c>
    </row>
    <row r="2632" spans="2:20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249">
        <f>base[[#This Row],[Data de liquidação]]</f>
        <v>46173.757870370369</v>
      </c>
    </row>
    <row r="2633" spans="2:20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249">
        <f>base[[#This Row],[Data de liquidação]]</f>
        <v>46173.759062500001</v>
      </c>
    </row>
    <row r="2634" spans="2:20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249">
        <f>base[[#This Row],[Data de liquidação]]</f>
        <v>46173.816284722219</v>
      </c>
    </row>
    <row r="2635" spans="2:20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249">
        <f>base[[#This Row],[Data de liquidação]]</f>
        <v>46173.816296296296</v>
      </c>
    </row>
    <row r="2636" spans="2:20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249">
        <f>base[[#This Row],[Data de liquidação]]</f>
        <v>46173.850752314815</v>
      </c>
    </row>
    <row r="2637" spans="2:20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249">
        <f>base[[#This Row],[Data de liquidação]]</f>
        <v>46173.871412037035</v>
      </c>
    </row>
    <row r="2638" spans="2:20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249">
        <f>base[[#This Row],[Data de liquidação]]</f>
        <v>46173.871493055558</v>
      </c>
    </row>
    <row r="2639" spans="2:20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249">
        <f>base[[#This Row],[Data de liquidação]]</f>
        <v>46173.884432870371</v>
      </c>
    </row>
    <row r="2640" spans="2:20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249">
        <f>base[[#This Row],[Data de liquidação]]</f>
        <v>46173.912766203706</v>
      </c>
    </row>
    <row r="2641" spans="2:20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249">
        <f>base[[#This Row],[Data de liquidação]]</f>
        <v>46173.93509259259</v>
      </c>
    </row>
    <row r="2642" spans="2:20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249">
        <f>base[[#This Row],[Data de liquidação]]</f>
        <v>46173.936203703706</v>
      </c>
    </row>
    <row r="2643" spans="2:20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249">
        <f>base[[#This Row],[Data de liquidação]]</f>
        <v>46173.937858796293</v>
      </c>
    </row>
    <row r="2644" spans="2:20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249">
        <f>base[[#This Row],[Data de liquidação]]</f>
        <v>46173.956759259258</v>
      </c>
    </row>
    <row r="2645" spans="2:20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249">
        <f>base[[#This Row],[Data de liquidação]]</f>
        <v>46174.873194444444</v>
      </c>
    </row>
    <row r="2646" spans="2:20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249">
        <f>base[[#This Row],[Data de liquidação]]</f>
        <v>46174.885567129626</v>
      </c>
    </row>
    <row r="2647" spans="2:20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249">
        <f>base[[#This Row],[Data de liquidação]]</f>
        <v>46174.959363425929</v>
      </c>
    </row>
    <row r="2648" spans="2:20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249">
        <f>base[[#This Row],[Data de liquidação]]</f>
        <v>46175.623518518521</v>
      </c>
    </row>
    <row r="2649" spans="2:20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249">
        <f>base[[#This Row],[Data de liquidação]]</f>
        <v>46175.623726851853</v>
      </c>
    </row>
    <row r="2650" spans="2:20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249">
        <f>base[[#This Row],[Data de liquidação]]</f>
        <v>46175.73709490741</v>
      </c>
    </row>
    <row r="2651" spans="2:20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249">
        <f>base[[#This Row],[Data de liquidação]]</f>
        <v>46177.622361111113</v>
      </c>
    </row>
    <row r="2652" spans="2:20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249">
        <f>base[[#This Row],[Data de liquidação]]</f>
        <v>46177.63480324074</v>
      </c>
    </row>
    <row r="2653" spans="2:20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249">
        <f>base[[#This Row],[Data de liquidação]]</f>
        <v>46177.64675925926</v>
      </c>
    </row>
    <row r="2654" spans="2:20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249">
        <f>base[[#This Row],[Data de liquidação]]</f>
        <v>46178.038101851853</v>
      </c>
    </row>
    <row r="2655" spans="2:20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249">
        <f>base[[#This Row],[Data de liquidação]]</f>
        <v>46178.399976851855</v>
      </c>
    </row>
    <row r="2656" spans="2:20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249">
        <f>base[[#This Row],[Data de liquidação]]</f>
        <v>46178.64571759259</v>
      </c>
    </row>
    <row r="2657" spans="2:20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249">
        <f>base[[#This Row],[Data de liquidação]]</f>
        <v>46178.746458333335</v>
      </c>
    </row>
    <row r="2658" spans="2:20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249">
        <f>base[[#This Row],[Data de liquidação]]</f>
        <v>46178.954583333332</v>
      </c>
    </row>
    <row r="2659" spans="2:20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249">
        <f>base[[#This Row],[Data de liquidação]]</f>
        <v>46179.467962962961</v>
      </c>
    </row>
    <row r="2660" spans="2:20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249">
        <f>base[[#This Row],[Data de liquidação]]</f>
        <v>46179.539074074077</v>
      </c>
    </row>
    <row r="2661" spans="2:20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249">
        <f>base[[#This Row],[Data de liquidação]]</f>
        <v>46179.599560185183</v>
      </c>
    </row>
    <row r="2662" spans="2:20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249">
        <f>base[[#This Row],[Data de liquidação]]</f>
        <v>46179.677418981482</v>
      </c>
    </row>
    <row r="2663" spans="2:20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249">
        <f>base[[#This Row],[Data de liquidação]]</f>
        <v>46179.934074074074</v>
      </c>
    </row>
    <row r="2664" spans="2:20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249">
        <f>base[[#This Row],[Data de liquidação]]</f>
        <v>46180.494351851848</v>
      </c>
    </row>
    <row r="2665" spans="2:20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249">
        <f>base[[#This Row],[Data de liquidação]]</f>
        <v>46180.581863425927</v>
      </c>
    </row>
    <row r="2666" spans="2:20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249">
        <f>base[[#This Row],[Data de liquidação]]</f>
        <v>46180.750208333331</v>
      </c>
    </row>
    <row r="2667" spans="2:20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249">
        <f>base[[#This Row],[Data de liquidação]]</f>
        <v>46180.752916666665</v>
      </c>
    </row>
    <row r="2668" spans="2:20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249">
        <f>base[[#This Row],[Data de liquidação]]</f>
        <v>46180.752916666665</v>
      </c>
    </row>
    <row r="2669" spans="2:20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249">
        <f>base[[#This Row],[Data de liquidação]]</f>
        <v>46180.768831018519</v>
      </c>
    </row>
    <row r="2670" spans="2:20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249">
        <f>base[[#This Row],[Data de liquidação]]</f>
        <v>46180.797997685186</v>
      </c>
    </row>
    <row r="2671" spans="2:20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249">
        <f>base[[#This Row],[Data de liquidação]]</f>
        <v>46180.890347222223</v>
      </c>
    </row>
    <row r="2672" spans="2:20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249">
        <f>base[[#This Row],[Data de liquidação]]</f>
        <v>46181.738379629627</v>
      </c>
    </row>
    <row r="2673" spans="2:20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249">
        <f>base[[#This Row],[Data de liquidação]]</f>
        <v>46181.743483796294</v>
      </c>
    </row>
    <row r="2674" spans="2:20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249">
        <f>base[[#This Row],[Data de liquidação]]</f>
        <v>46181.876921296294</v>
      </c>
    </row>
    <row r="2675" spans="2:20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249">
        <f>base[[#This Row],[Data de liquidação]]</f>
        <v>46181.919953703706</v>
      </c>
    </row>
    <row r="2676" spans="2:20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249">
        <f>base[[#This Row],[Data de liquidação]]</f>
        <v>46182.577569444446</v>
      </c>
    </row>
    <row r="2677" spans="2:20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249">
        <f>base[[#This Row],[Data de liquidação]]</f>
        <v>46182.580138888887</v>
      </c>
    </row>
    <row r="2678" spans="2:20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249">
        <f>base[[#This Row],[Data de liquidação]]</f>
        <v>46182.63553240741</v>
      </c>
    </row>
    <row r="2679" spans="2:20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249">
        <f>base[[#This Row],[Data de liquidação]]</f>
        <v>46182.660925925928</v>
      </c>
    </row>
    <row r="2680" spans="2:20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249">
        <f>base[[#This Row],[Data de liquidação]]</f>
        <v>46182.661076388889</v>
      </c>
    </row>
    <row r="2681" spans="2:20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249">
        <f>base[[#This Row],[Data de liquidação]]</f>
        <v>46182.664039351854</v>
      </c>
    </row>
    <row r="2682" spans="2:20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249">
        <f>base[[#This Row],[Data de liquidação]]</f>
        <v>46182.666030092594</v>
      </c>
    </row>
    <row r="2683" spans="2:20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249">
        <f>base[[#This Row],[Data de liquidação]]</f>
        <v>46182.751307870371</v>
      </c>
    </row>
    <row r="2684" spans="2:20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249">
        <f>base[[#This Row],[Data de liquidação]]</f>
        <v>46182.876446759263</v>
      </c>
    </row>
    <row r="2685" spans="2:20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249">
        <f>base[[#This Row],[Data de liquidação]]</f>
        <v>46182.924004629633</v>
      </c>
    </row>
    <row r="2686" spans="2:20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249">
        <f>base[[#This Row],[Data de liquidação]]</f>
        <v>46183.661041666666</v>
      </c>
    </row>
    <row r="2687" spans="2:20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249">
        <f>base[[#This Row],[Data de liquidação]]</f>
        <v>46183.661874999998</v>
      </c>
    </row>
    <row r="2688" spans="2:20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249">
        <f>base[[#This Row],[Data de liquidação]]</f>
        <v>46183.728194444448</v>
      </c>
    </row>
    <row r="2689" spans="2:22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249">
        <f>base[[#This Row],[Data de liquidação]]</f>
        <v>46183.728217592594</v>
      </c>
    </row>
    <row r="2690" spans="2:22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249">
        <f>base[[#This Row],[Data de liquidação]]</f>
        <v>46183.728356481479</v>
      </c>
    </row>
    <row r="2691" spans="2:22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249">
        <f>base[[#This Row],[Data de liquidação]]</f>
        <v>46183.780798611115</v>
      </c>
    </row>
    <row r="2692" spans="2:22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249">
        <f>base[[#This Row],[Data de liquidação]]</f>
        <v>46183.818460648145</v>
      </c>
    </row>
    <row r="2693" spans="2:22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249">
        <f>base[[#This Row],[Data de liquidação]]</f>
        <v>46183.917662037034</v>
      </c>
    </row>
    <row r="2694" spans="2:22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249">
        <f>base[[#This Row],[Data de liquidação]]</f>
        <v>46183.931539351855</v>
      </c>
    </row>
    <row r="2695" spans="2:22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249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249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249">
        <f>base[[#This Row],[Data de liquidação]]</f>
        <v>46184.03943287037</v>
      </c>
    </row>
    <row r="2698" spans="2:22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249">
        <f>base[[#This Row],[Data de liquidação]]</f>
        <v>46184.062685185185</v>
      </c>
    </row>
    <row r="2699" spans="2:22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249">
        <f>base[[#This Row],[Data de liquidação]]</f>
        <v>46184.595289351855</v>
      </c>
    </row>
    <row r="2700" spans="2:22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249">
        <f>base[[#This Row],[Data de liquidação]]</f>
        <v>46184.733680555553</v>
      </c>
    </row>
    <row r="2701" spans="2:22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249">
        <f>base[[#This Row],[Data de liquidação]]</f>
        <v>46184.752476851849</v>
      </c>
    </row>
    <row r="2702" spans="2:22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249">
        <f>base[[#This Row],[Data de liquidação]]</f>
        <v>46184.760682870372</v>
      </c>
    </row>
    <row r="2703" spans="2:22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249">
        <f>base[[#This Row],[Data de liquidação]]</f>
        <v>46185.012870370374</v>
      </c>
    </row>
    <row r="2704" spans="2:22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249">
        <f>base[[#This Row],[Data de liquidação]]</f>
        <v>46185.03869212963</v>
      </c>
    </row>
    <row r="2705" spans="2:22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249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249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249">
        <f>base[[#This Row],[Data de liquidação]]</f>
        <v>46185.714386574073</v>
      </c>
    </row>
    <row r="2708" spans="2:22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249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249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249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249">
        <f>base[[#This Row],[Data de liquidação]]</f>
        <v>46185.732685185183</v>
      </c>
    </row>
    <row r="2712" spans="2:22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249">
        <f>base[[#This Row],[Data de liquidação]]</f>
        <v>46185.732893518521</v>
      </c>
    </row>
    <row r="2713" spans="2:22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249">
        <f>base[[#This Row],[Data de liquidação]]</f>
        <v>46185.737060185187</v>
      </c>
    </row>
    <row r="2714" spans="2:22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249">
        <f>base[[#This Row],[Data de liquidação]]</f>
        <v>46185.737430555557</v>
      </c>
    </row>
    <row r="2715" spans="2:22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249">
        <f>base[[#This Row],[Data de liquidação]]</f>
        <v>46185.737523148149</v>
      </c>
    </row>
    <row r="2716" spans="2:22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249">
        <f>base[[#This Row],[Data de liquidação]]</f>
        <v>46185.842893518522</v>
      </c>
    </row>
    <row r="2717" spans="2:22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249">
        <f>base[[#This Row],[Data de liquidação]]</f>
        <v>46185.923738425925</v>
      </c>
    </row>
    <row r="2718" spans="2:22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249">
        <f>base[[#This Row],[Data de liquidação]]</f>
        <v>46186.002592592595</v>
      </c>
    </row>
    <row r="2719" spans="2:22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249">
        <f>base[[#This Row],[Data de liquidação]]</f>
        <v>46186.454293981478</v>
      </c>
    </row>
    <row r="2720" spans="2:22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249">
        <f>base[[#This Row],[Data de liquidação]]</f>
        <v>46186.454687500001</v>
      </c>
    </row>
    <row r="2721" spans="2:20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249">
        <f>base[[#This Row],[Data de liquidação]]</f>
        <v>46186.532372685186</v>
      </c>
    </row>
    <row r="2722" spans="2:20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249">
        <f>base[[#This Row],[Data de liquidação]]</f>
        <v>46186.579965277779</v>
      </c>
    </row>
    <row r="2723" spans="2:20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249">
        <f>base[[#This Row],[Data de liquidação]]</f>
        <v>46186.649027777778</v>
      </c>
    </row>
    <row r="2724" spans="2:20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3568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249">
        <f>base[[#This Row],[Data de liquidação]]</f>
        <v>46186.649178240739</v>
      </c>
    </row>
    <row r="2725" spans="2:20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249">
        <f>base[[#This Row],[Data de liquidação]]</f>
        <v>46186.649201388886</v>
      </c>
    </row>
    <row r="2726" spans="2:20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249">
        <f>base[[#This Row],[Data de liquidação]]</f>
        <v>46186.649201388886</v>
      </c>
    </row>
    <row r="2727" spans="2:20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249">
        <f>base[[#This Row],[Data de liquidação]]</f>
        <v>46186.752199074072</v>
      </c>
    </row>
    <row r="2728" spans="2:20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249">
        <f>base[[#This Row],[Data de liquidação]]</f>
        <v>46186.759155092594</v>
      </c>
    </row>
    <row r="2729" spans="2:20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249">
        <f>base[[#This Row],[Data de liquidação]]</f>
        <v>46186.855949074074</v>
      </c>
    </row>
    <row r="2730" spans="2:20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249">
        <f>base[[#This Row],[Data de liquidação]]</f>
        <v>46186.937557870369</v>
      </c>
    </row>
    <row r="2731" spans="2:20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249">
        <f>base[[#This Row],[Data de liquidação]]</f>
        <v>46186.946284722224</v>
      </c>
    </row>
    <row r="2732" spans="2:20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249">
        <f>base[[#This Row],[Data de liquidação]]</f>
        <v>46186.946284722224</v>
      </c>
    </row>
    <row r="2733" spans="2:20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249">
        <f>base[[#This Row],[Data de liquidação]]</f>
        <v>46186.946284722224</v>
      </c>
    </row>
    <row r="2734" spans="2:20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249">
        <f>base[[#This Row],[Data de liquidação]]</f>
        <v>46186.999710648146</v>
      </c>
    </row>
    <row r="2735" spans="2:20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249">
        <f>base[[#This Row],[Data de liquidação]]</f>
        <v>46187.001689814817</v>
      </c>
    </row>
    <row r="2736" spans="2:20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249">
        <f>base[[#This Row],[Data de liquidação]]</f>
        <v>46187.002245370371</v>
      </c>
    </row>
    <row r="2737" spans="2:22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249">
        <f>base[[#This Row],[Data de liquidação]]</f>
        <v>46187.12263888889</v>
      </c>
    </row>
    <row r="2738" spans="2:22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249">
        <f>base[[#This Row],[Data de liquidação]]</f>
        <v>46187.410613425927</v>
      </c>
    </row>
    <row r="2739" spans="2:22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249">
        <f>base[[#This Row],[Data de liquidação]]</f>
        <v>46187.469687500001</v>
      </c>
    </row>
    <row r="2740" spans="2:22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249">
        <f>base[[#This Row],[Data de liquidação]]</f>
        <v>46187.495428240742</v>
      </c>
    </row>
    <row r="2741" spans="2:22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46" t="s">
        <v>4365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249">
        <f>base[[#This Row],[Data de liquidação]]</f>
        <v>46187.495567129627</v>
      </c>
    </row>
    <row r="2742" spans="2:22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249">
        <f>base[[#This Row],[Data de liquidação]]</f>
        <v>46187.535914351851</v>
      </c>
    </row>
    <row r="2743" spans="2:22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249">
        <f>base[[#This Row],[Data de liquidação]]</f>
        <v>46187.536608796298</v>
      </c>
    </row>
    <row r="2744" spans="2:22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249">
        <f>base[[#This Row],[Data de liquidação]]</f>
        <v>46187.536747685182</v>
      </c>
    </row>
    <row r="2745" spans="2:22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249">
        <f>base[[#This Row],[Data de liquidação]]</f>
        <v>46187.538703703707</v>
      </c>
    </row>
    <row r="2746" spans="2:22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249">
        <f>base[[#This Row],[Data de liquidação]]</f>
        <v>46187.538773148146</v>
      </c>
    </row>
    <row r="2747" spans="2:22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249">
        <f>base[[#This Row],[Data de liquidação]]</f>
        <v>46187.546215277776</v>
      </c>
    </row>
    <row r="2748" spans="2:22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249">
        <f>base[[#This Row],[Data de liquidação]]</f>
        <v>46187.629837962966</v>
      </c>
    </row>
    <row r="2749" spans="2:22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249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249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249">
        <f>base[[#This Row],[Data de liquidação]]</f>
        <v>46187.788773148146</v>
      </c>
    </row>
    <row r="2752" spans="2:22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249">
        <f>base[[#This Row],[Data de liquidação]]</f>
        <v>46187.80159722222</v>
      </c>
    </row>
    <row r="2753" spans="2:22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249">
        <f>base[[#This Row],[Data de liquidação]]</f>
        <v>46187.813946759263</v>
      </c>
    </row>
    <row r="2754" spans="2:22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249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249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46" t="s">
        <v>4365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249">
        <f>base[[#This Row],[Data de liquidação]]</f>
        <v>46187.876747685186</v>
      </c>
    </row>
    <row r="2757" spans="2:22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249">
        <f>base[[#This Row],[Data de liquidação]]</f>
        <v>46187.919722222221</v>
      </c>
    </row>
    <row r="2758" spans="2:22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249">
        <f>base[[#This Row],[Data de liquidação]]</f>
        <v>46188.014756944445</v>
      </c>
    </row>
    <row r="2759" spans="2:22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249">
        <f>base[[#This Row],[Data de liquidação]]</f>
        <v>46188.039652777778</v>
      </c>
    </row>
    <row r="2760" spans="2:22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249">
        <f>base[[#This Row],[Data de liquidação]]</f>
        <v>46188.62259259259</v>
      </c>
    </row>
    <row r="2761" spans="2:22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249">
        <f>base[[#This Row],[Data de liquidação]]</f>
        <v>46188.622916666667</v>
      </c>
    </row>
    <row r="2762" spans="2:22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249">
        <f>base[[#This Row],[Data de liquidação]]</f>
        <v>46188.623020833336</v>
      </c>
    </row>
    <row r="2763" spans="2:22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249">
        <f>base[[#This Row],[Data de liquidação]]</f>
        <v>46188.623020833336</v>
      </c>
    </row>
    <row r="2764" spans="2:22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249">
        <f>base[[#This Row],[Data de liquidação]]</f>
        <v>46188.648599537039</v>
      </c>
    </row>
    <row r="2765" spans="2:22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249">
        <f>base[[#This Row],[Data de liquidação]]</f>
        <v>46188.660844907405</v>
      </c>
    </row>
    <row r="2766" spans="2:22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249">
        <f>base[[#This Row],[Data de liquidação]]</f>
        <v>46188.661006944443</v>
      </c>
    </row>
    <row r="2767" spans="2:22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249">
        <f>base[[#This Row],[Data de liquidação]]</f>
        <v>46188.731423611112</v>
      </c>
    </row>
    <row r="2768" spans="2:22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249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249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249">
        <f>base[[#This Row],[Data de liquidação]]</f>
        <v>46188.748865740738</v>
      </c>
    </row>
    <row r="2771" spans="2:22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249">
        <f>base[[#This Row],[Data de liquidação]]</f>
        <v>46188.749050925922</v>
      </c>
    </row>
    <row r="2772" spans="2:22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249">
        <f>base[[#This Row],[Data de liquidação]]</f>
        <v>46188.866053240738</v>
      </c>
      <c r="V2772" s="11"/>
    </row>
    <row r="2773" spans="2:22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46" t="s">
        <v>4366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249">
        <f>base[[#This Row],[Data de liquidação]]</f>
        <v>46188.959201388891</v>
      </c>
    </row>
    <row r="2774" spans="2:22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249">
        <f>base[[#This Row],[Data de liquidação]]</f>
        <v>46188.974270833336</v>
      </c>
    </row>
    <row r="2775" spans="2:22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249">
        <f>base[[#This Row],[Data de liquidação]]</f>
        <v>46189.00203703704</v>
      </c>
    </row>
    <row r="2776" spans="2:22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249">
        <f>base[[#This Row],[Data de liquidação]]</f>
        <v>46189.577118055553</v>
      </c>
    </row>
    <row r="2777" spans="2:22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249">
        <f>base[[#This Row],[Data de liquidação]]</f>
        <v>46189.607233796298</v>
      </c>
    </row>
    <row r="2778" spans="2:22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249">
        <f>base[[#This Row],[Data de liquidação]]</f>
        <v>46189.619745370372</v>
      </c>
    </row>
    <row r="2779" spans="2:22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249">
        <f>base[[#This Row],[Data de liquidação]]</f>
        <v>46189.619745370372</v>
      </c>
    </row>
    <row r="2780" spans="2:22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249">
        <f>base[[#This Row],[Data de liquidação]]</f>
        <v>46189.620682870373</v>
      </c>
    </row>
    <row r="2781" spans="2:22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249">
        <f>base[[#This Row],[Data de liquidação]]</f>
        <v>46189.661990740744</v>
      </c>
    </row>
    <row r="2782" spans="2:22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249">
        <f>base[[#This Row],[Data de liquidação]]</f>
        <v>46189.664282407408</v>
      </c>
    </row>
    <row r="2783" spans="2:22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249">
        <f>base[[#This Row],[Data de liquidação]]</f>
        <v>46189.704444444447</v>
      </c>
    </row>
    <row r="2784" spans="2:22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249">
        <f>base[[#This Row],[Data de liquidação]]</f>
        <v>46189.71125</v>
      </c>
    </row>
    <row r="2785" spans="2:22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249">
        <f>base[[#This Row],[Data de liquidação]]</f>
        <v>46189.729837962965</v>
      </c>
    </row>
    <row r="2786" spans="2:22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249">
        <f>base[[#This Row],[Data de liquidação]]</f>
        <v>46189.742118055554</v>
      </c>
    </row>
    <row r="2787" spans="2:22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249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249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249">
        <f>base[[#This Row],[Data de liquidação]]</f>
        <v>46189.753425925926</v>
      </c>
    </row>
    <row r="2790" spans="2:22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249">
        <f>base[[#This Row],[Data de liquidação]]</f>
        <v>46189.753425925926</v>
      </c>
    </row>
    <row r="2791" spans="2:22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249">
        <f>base[[#This Row],[Data de liquidação]]</f>
        <v>46189.756122685183</v>
      </c>
    </row>
    <row r="2792" spans="2:22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249">
        <f>base[[#This Row],[Data de liquidação]]</f>
        <v>46189.861493055556</v>
      </c>
    </row>
    <row r="2793" spans="2:22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249">
        <f>base[[#This Row],[Data de liquidação]]</f>
        <v>46189.876064814816</v>
      </c>
    </row>
    <row r="2794" spans="2:22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249">
        <f>base[[#This Row],[Data de liquidação]]</f>
        <v>46189.919282407405</v>
      </c>
    </row>
    <row r="2795" spans="2:22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249">
        <f>base[[#This Row],[Data de liquidação]]</f>
        <v>46189.919340277775</v>
      </c>
    </row>
    <row r="2796" spans="2:22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249">
        <f>base[[#This Row],[Data de liquidação]]</f>
        <v>46189.919363425928</v>
      </c>
    </row>
    <row r="2797" spans="2:22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249">
        <f>base[[#This Row],[Data de liquidação]]</f>
        <v>46189.97552083333</v>
      </c>
    </row>
    <row r="2798" spans="2:22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249">
        <f>base[[#This Row],[Data de liquidação]]</f>
        <v>46190.035000000003</v>
      </c>
    </row>
    <row r="2799" spans="2:22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249">
        <f>base[[#This Row],[Data de liquidação]]</f>
        <v>46190.553622685184</v>
      </c>
    </row>
    <row r="2800" spans="2:22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249">
        <f>base[[#This Row],[Data de liquidação]]</f>
        <v>46190.577881944446</v>
      </c>
    </row>
    <row r="2801" spans="2:22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3568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249">
        <f>base[[#This Row],[Data de liquidação]]</f>
        <v>46190.578657407408</v>
      </c>
    </row>
    <row r="2802" spans="2:22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249">
        <f>base[[#This Row],[Data de liquidação]]</f>
        <v>46190.602060185185</v>
      </c>
    </row>
    <row r="2803" spans="2:22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249">
        <f>base[[#This Row],[Data de liquidação]]</f>
        <v>46190.618368055555</v>
      </c>
    </row>
    <row r="2804" spans="2:22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249">
        <f>base[[#This Row],[Data de liquidação]]</f>
        <v>46190.666331018518</v>
      </c>
    </row>
    <row r="2805" spans="2:22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249">
        <f>base[[#This Row],[Data de liquidação]]</f>
        <v>46190.666539351849</v>
      </c>
    </row>
    <row r="2806" spans="2:22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46" t="s">
        <v>4366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249">
        <f>base[[#This Row],[Data de liquidação]]</f>
        <v>46190.706076388888</v>
      </c>
    </row>
    <row r="2807" spans="2:22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249">
        <f>base[[#This Row],[Data de liquidação]]</f>
        <v>46190.734097222223</v>
      </c>
    </row>
    <row r="2808" spans="2:22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249">
        <f>base[[#This Row],[Data de liquidação]]</f>
        <v>46190.792118055557</v>
      </c>
    </row>
    <row r="2809" spans="2:22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249">
        <f>base[[#This Row],[Data de liquidação]]</f>
        <v>46190.792118055557</v>
      </c>
    </row>
    <row r="2810" spans="2:22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46" t="s">
        <v>4366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249">
        <f>base[[#This Row],[Data de liquidação]]</f>
        <v>46190.795243055552</v>
      </c>
    </row>
    <row r="2811" spans="2:22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249">
        <f>base[[#This Row],[Data de liquidação]]</f>
        <v>46190.91909722222</v>
      </c>
    </row>
    <row r="2812" spans="2:22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249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249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249">
        <f>base[[#This Row],[Data de liquidação]]</f>
        <v>46191.370347222219</v>
      </c>
    </row>
    <row r="2815" spans="2:22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249">
        <f>base[[#This Row],[Data de liquidação]]</f>
        <v>46191.61478009259</v>
      </c>
    </row>
    <row r="2816" spans="2:22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249">
        <f>base[[#This Row],[Data de liquidação]]</f>
        <v>46191.616967592592</v>
      </c>
    </row>
    <row r="2817" spans="2:20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249">
        <f>base[[#This Row],[Data de liquidação]]</f>
        <v>46191.623888888891</v>
      </c>
    </row>
    <row r="2818" spans="2:20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249">
        <f>base[[#This Row],[Data de liquidação]]</f>
        <v>46191.623900462961</v>
      </c>
    </row>
    <row r="2819" spans="2:20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46" t="s">
        <v>4366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249">
        <f>base[[#This Row],[Data de liquidação]]</f>
        <v>46191.624247685184</v>
      </c>
    </row>
    <row r="2820" spans="2:20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249">
        <f>base[[#This Row],[Data de liquidação]]</f>
        <v>46191.732314814813</v>
      </c>
    </row>
    <row r="2821" spans="2:20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249">
        <f>base[[#This Row],[Data de liquidação]]</f>
        <v>46191.747928240744</v>
      </c>
    </row>
    <row r="2822" spans="2:20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249">
        <f>base[[#This Row],[Data de liquidação]]</f>
        <v>46191.747928240744</v>
      </c>
    </row>
    <row r="2823" spans="2:20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249">
        <f>base[[#This Row],[Data de liquidação]]</f>
        <v>46191.748136574075</v>
      </c>
    </row>
    <row r="2824" spans="2:20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249">
        <f>base[[#This Row],[Data de liquidação]]</f>
        <v>46191.748136574075</v>
      </c>
    </row>
    <row r="2825" spans="2:20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249">
        <f>base[[#This Row],[Data de liquidação]]</f>
        <v>46191.876377314817</v>
      </c>
    </row>
    <row r="2826" spans="2:20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249">
        <f>base[[#This Row],[Data de liquidação]]</f>
        <v>46191.956921296296</v>
      </c>
    </row>
    <row r="2827" spans="2:20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249">
        <f>base[[#This Row],[Data de liquidação]]</f>
        <v>46191.959409722222</v>
      </c>
    </row>
    <row r="2828" spans="2:20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249">
        <f>base[[#This Row],[Data de liquidação]]</f>
        <v>46191.966238425928</v>
      </c>
    </row>
    <row r="2829" spans="2:20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249">
        <f>base[[#This Row],[Data de liquidação]]</f>
        <v>46191.99732638889</v>
      </c>
    </row>
    <row r="2830" spans="2:20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249">
        <f>base[[#This Row],[Data de liquidação]]</f>
        <v>46191.99732638889</v>
      </c>
    </row>
    <row r="2831" spans="2:20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249">
        <f>base[[#This Row],[Data de liquidação]]</f>
        <v>46192.00540509259</v>
      </c>
    </row>
    <row r="2832" spans="2:20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3567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249">
        <f>base[[#This Row],[Data de liquidação]]</f>
        <v>46192.663958333331</v>
      </c>
    </row>
    <row r="2833" spans="2:22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249">
        <f>base[[#This Row],[Data de liquidação]]</f>
        <v>46192.683645833335</v>
      </c>
    </row>
    <row r="2834" spans="2:22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249">
        <f>base[[#This Row],[Data de liquidação]]</f>
        <v>46192.728148148148</v>
      </c>
    </row>
    <row r="2835" spans="2:22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249">
        <f>base[[#This Row],[Data de liquidação]]</f>
        <v>46192.73027777778</v>
      </c>
    </row>
    <row r="2836" spans="2:22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249">
        <f>base[[#This Row],[Data de liquidação]]</f>
        <v>46192.731354166666</v>
      </c>
    </row>
    <row r="2837" spans="2:22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249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249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249">
        <f>base[[#This Row],[Data de liquidação]]</f>
        <v>46192.733796296299</v>
      </c>
    </row>
    <row r="2840" spans="2:22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249">
        <f>base[[#This Row],[Data de liquidação]]</f>
        <v>46192.734097222223</v>
      </c>
    </row>
    <row r="2841" spans="2:22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249">
        <f>base[[#This Row],[Data de liquidação]]</f>
        <v>46192.734953703701</v>
      </c>
    </row>
    <row r="2842" spans="2:22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249">
        <f>base[[#This Row],[Data de liquidação]]</f>
        <v>46192.752650462964</v>
      </c>
    </row>
    <row r="2843" spans="2:22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249">
        <f>base[[#This Row],[Data de liquidação]]</f>
        <v>46192.752650462964</v>
      </c>
    </row>
    <row r="2844" spans="2:22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249">
        <f>base[[#This Row],[Data de liquidação]]</f>
        <v>46192.752928240741</v>
      </c>
    </row>
    <row r="2845" spans="2:22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46" t="s">
        <v>4366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249">
        <f>base[[#This Row],[Data de liquidação]]</f>
        <v>46192.752928240741</v>
      </c>
    </row>
    <row r="2846" spans="2:22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249">
        <f>base[[#This Row],[Data de liquidação]]</f>
        <v>46192.753159722219</v>
      </c>
    </row>
    <row r="2847" spans="2:22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249">
        <f>base[[#This Row],[Data de liquidação]]</f>
        <v>46192.874305555553</v>
      </c>
    </row>
    <row r="2848" spans="2:22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249">
        <f>base[[#This Row],[Data de liquidação]]</f>
        <v>46192.874305555553</v>
      </c>
    </row>
    <row r="2849" spans="2:22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249">
        <f>base[[#This Row],[Data de liquidação]]</f>
        <v>46192.874710648146</v>
      </c>
    </row>
    <row r="2850" spans="2:22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249">
        <f>base[[#This Row],[Data de liquidação]]</f>
        <v>46192.87604166667</v>
      </c>
    </row>
    <row r="2851" spans="2:22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249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249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249">
        <f>base[[#This Row],[Data de liquidação]]</f>
        <v>46192.980381944442</v>
      </c>
    </row>
    <row r="2854" spans="2:22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249">
        <f>base[[#This Row],[Data de liquidação]]</f>
        <v>46193.087199074071</v>
      </c>
    </row>
    <row r="2855" spans="2:22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249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249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249">
        <f>base[[#This Row],[Data de liquidação]]</f>
        <v>46193.538703703707</v>
      </c>
      <c r="V2857" s="11"/>
    </row>
    <row r="2858" spans="2:22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249">
        <f>base[[#This Row],[Data de liquidação]]</f>
        <v>46193.664351851854</v>
      </c>
      <c r="V2858" s="11"/>
    </row>
    <row r="2859" spans="2:22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249">
        <f>base[[#This Row],[Data de liquidação]]</f>
        <v>46193.664363425924</v>
      </c>
    </row>
    <row r="2860" spans="2:22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46" t="s">
        <v>4366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249">
        <f>base[[#This Row],[Data de liquidação]]</f>
        <v>46193.664583333331</v>
      </c>
    </row>
    <row r="2861" spans="2:22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249">
        <f>base[[#This Row],[Data de liquidação]]</f>
        <v>46193.747604166667</v>
      </c>
    </row>
    <row r="2862" spans="2:22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249">
        <f>base[[#This Row],[Data de liquidação]]</f>
        <v>46193.771863425929</v>
      </c>
    </row>
    <row r="2863" spans="2:22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249">
        <f>base[[#This Row],[Data de liquidação]]</f>
        <v>46193.790381944447</v>
      </c>
    </row>
    <row r="2864" spans="2:22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249">
        <f>base[[#This Row],[Data de liquidação]]</f>
        <v>46193.791666666664</v>
      </c>
    </row>
    <row r="2865" spans="2:22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249">
        <f>base[[#This Row],[Data de liquidação]]</f>
        <v>46193.792094907411</v>
      </c>
    </row>
    <row r="2866" spans="2:22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46" t="s">
        <v>4366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249">
        <f>base[[#This Row],[Data de liquidação]]</f>
        <v>46193.874502314815</v>
      </c>
    </row>
    <row r="2867" spans="2:22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249">
        <f>base[[#This Row],[Data de liquidação]]</f>
        <v>46193.874537037038</v>
      </c>
      <c r="V2867" s="11"/>
    </row>
    <row r="2868" spans="2:22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249">
        <f>base[[#This Row],[Data de liquidação]]</f>
        <v>46193.874537037038</v>
      </c>
      <c r="V2868" s="11"/>
    </row>
    <row r="2869" spans="2:22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46" t="s">
        <v>4366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249">
        <f>base[[#This Row],[Data de liquidação]]</f>
        <v>46193.8750462963</v>
      </c>
    </row>
    <row r="2870" spans="2:22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249">
        <f>base[[#This Row],[Data de liquidação]]</f>
        <v>46193.932951388888</v>
      </c>
    </row>
    <row r="2871" spans="2:22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249">
        <f>base[[#This Row],[Data de liquidação]]</f>
        <v>46193.955625000002</v>
      </c>
    </row>
    <row r="2872" spans="2:22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249">
        <f>base[[#This Row],[Data de liquidação]]</f>
        <v>46193.956319444442</v>
      </c>
    </row>
    <row r="2873" spans="2:22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249">
        <f>base[[#This Row],[Data de liquidação]]</f>
        <v>46194.434976851851</v>
      </c>
    </row>
    <row r="2874" spans="2:22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249">
        <f>base[[#This Row],[Data de liquidação]]</f>
        <v>46194.434976851851</v>
      </c>
    </row>
    <row r="2875" spans="2:22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249">
        <f>base[[#This Row],[Data de liquidação]]</f>
        <v>46194.524907407409</v>
      </c>
    </row>
    <row r="2876" spans="2:22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249">
        <f>base[[#This Row],[Data de liquidação]]</f>
        <v>46194.529305555552</v>
      </c>
    </row>
    <row r="2877" spans="2:22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46" t="s">
        <v>4365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249">
        <f>base[[#This Row],[Data de liquidação]]</f>
        <v>46194.535254629627</v>
      </c>
    </row>
    <row r="2878" spans="2:22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249">
        <f>base[[#This Row],[Data de liquidação]]</f>
        <v>46194.536423611113</v>
      </c>
    </row>
    <row r="2879" spans="2:22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249">
        <f>base[[#This Row],[Data de liquidação]]</f>
        <v>46194.540219907409</v>
      </c>
    </row>
    <row r="2880" spans="2:22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249">
        <f>base[[#This Row],[Data de liquidação]]</f>
        <v>46194.540231481478</v>
      </c>
    </row>
    <row r="2881" spans="2:20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249">
        <f>base[[#This Row],[Data de liquidação]]</f>
        <v>46194.578715277778</v>
      </c>
    </row>
    <row r="2882" spans="2:20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249">
        <f>base[[#This Row],[Data de liquidação]]</f>
        <v>46194.626226851855</v>
      </c>
    </row>
    <row r="2883" spans="2:20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249">
        <f>base[[#This Row],[Data de liquidação]]</f>
        <v>46194.687997685185</v>
      </c>
    </row>
    <row r="2884" spans="2:20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249">
        <f>base[[#This Row],[Data de liquidação]]</f>
        <v>46194.704363425924</v>
      </c>
    </row>
    <row r="2885" spans="2:20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249">
        <f>base[[#This Row],[Data de liquidação]]</f>
        <v>46194.707199074073</v>
      </c>
    </row>
    <row r="2886" spans="2:20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249">
        <f>base[[#This Row],[Data de liquidação]]</f>
        <v>46194.712673611109</v>
      </c>
    </row>
    <row r="2887" spans="2:20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249">
        <f>base[[#This Row],[Data de liquidação]]</f>
        <v>46194.739282407405</v>
      </c>
    </row>
    <row r="2888" spans="2:20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249">
        <f>base[[#This Row],[Data de liquidação]]</f>
        <v>46194.750509259262</v>
      </c>
    </row>
    <row r="2889" spans="2:20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249">
        <f>base[[#This Row],[Data de liquidação]]</f>
        <v>46194.750798611109</v>
      </c>
    </row>
    <row r="2890" spans="2:20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249">
        <f>base[[#This Row],[Data de liquidação]]</f>
        <v>46194.750879629632</v>
      </c>
    </row>
    <row r="2891" spans="2:20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249">
        <f>base[[#This Row],[Data de liquidação]]</f>
        <v>46194.795613425929</v>
      </c>
    </row>
    <row r="2892" spans="2:20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249">
        <f>base[[#This Row],[Data de liquidação]]</f>
        <v>46194.848738425928</v>
      </c>
    </row>
    <row r="2893" spans="2:20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46" t="s">
        <v>4365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249">
        <f>base[[#This Row],[Data de liquidação]]</f>
        <v>46194.848749999997</v>
      </c>
    </row>
    <row r="2894" spans="2:20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249">
        <f>base[[#This Row],[Data de liquidação]]</f>
        <v>46194.848773148151</v>
      </c>
    </row>
    <row r="2895" spans="2:20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249">
        <f>base[[#This Row],[Data de liquidação]]</f>
        <v>46194.85224537037</v>
      </c>
    </row>
    <row r="2896" spans="2:20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249">
        <f>base[[#This Row],[Data de liquidação]]</f>
        <v>46194.852777777778</v>
      </c>
    </row>
    <row r="2897" spans="2:22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249">
        <f>base[[#This Row],[Data de liquidação]]</f>
        <v>46194.878310185188</v>
      </c>
    </row>
    <row r="2898" spans="2:22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249">
        <f>base[[#This Row],[Data de liquidação]]</f>
        <v>46194.978495370371</v>
      </c>
    </row>
    <row r="2899" spans="2:22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249">
        <f>base[[#This Row],[Data de liquidação]]</f>
        <v>46195.000428240739</v>
      </c>
    </row>
    <row r="2900" spans="2:22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249">
        <f>base[[#This Row],[Data de liquidação]]</f>
        <v>46195.662662037037</v>
      </c>
    </row>
    <row r="2901" spans="2:22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249">
        <f>base[[#This Row],[Data de liquidação]]</f>
        <v>46195.664097222223</v>
      </c>
    </row>
    <row r="2902" spans="2:22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249">
        <f>base[[#This Row],[Data de liquidação]]</f>
        <v>46195.664212962962</v>
      </c>
    </row>
    <row r="2903" spans="2:22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249">
        <f>base[[#This Row],[Data de liquidação]]</f>
        <v>46195.668310185189</v>
      </c>
    </row>
    <row r="2904" spans="2:22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249">
        <f>base[[#This Row],[Data de liquidação]]</f>
        <v>46195.668310185189</v>
      </c>
    </row>
    <row r="2905" spans="2:22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249">
        <f>base[[#This Row],[Data de liquidação]]</f>
        <v>46195.734259259261</v>
      </c>
    </row>
    <row r="2906" spans="2:22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249">
        <f>base[[#This Row],[Data de liquidação]]</f>
        <v>46195.746782407405</v>
      </c>
    </row>
    <row r="2907" spans="2:22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249">
        <f>base[[#This Row],[Data de liquidação]]</f>
        <v>46195.746817129628</v>
      </c>
    </row>
    <row r="2908" spans="2:22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249">
        <f>base[[#This Row],[Data de liquidação]]</f>
        <v>46195.756886574076</v>
      </c>
    </row>
    <row r="2909" spans="2:22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249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249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46" t="s">
        <v>4366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249">
        <f>base[[#This Row],[Data de liquidação]]</f>
        <v>46195.958194444444</v>
      </c>
    </row>
    <row r="2912" spans="2:22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249">
        <f>base[[#This Row],[Data de liquidação]]</f>
        <v>46196.083414351851</v>
      </c>
    </row>
    <row r="2913" spans="2:22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249">
        <f>base[[#This Row],[Data de liquidação]]</f>
        <v>46196.579629629632</v>
      </c>
    </row>
    <row r="2914" spans="2:22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46" t="s">
        <v>4365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249">
        <f>base[[#This Row],[Data de liquidação]]</f>
        <v>46196.621238425927</v>
      </c>
      <c r="V2914" s="11"/>
    </row>
    <row r="2915" spans="2:22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249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249">
        <f>base[[#This Row],[Data de liquidação]]</f>
        <v>46196.621261574073</v>
      </c>
    </row>
    <row r="2917" spans="2:22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249">
        <f>base[[#This Row],[Data de liquidação]]</f>
        <v>46196.666620370372</v>
      </c>
    </row>
    <row r="2918" spans="2:22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249">
        <f>base[[#This Row],[Data de liquidação]]</f>
        <v>46196.79210648148</v>
      </c>
      <c r="V2918" s="11"/>
    </row>
    <row r="2919" spans="2:22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249">
        <f>base[[#This Row],[Data de liquidação]]</f>
        <v>46196.912569444445</v>
      </c>
    </row>
    <row r="2920" spans="2:22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249">
        <f>base[[#This Row],[Data de liquidação]]</f>
        <v>46196.912569444445</v>
      </c>
    </row>
    <row r="2921" spans="2:22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249">
        <f>base[[#This Row],[Data de liquidação]]</f>
        <v>46196.912824074076</v>
      </c>
    </row>
    <row r="2922" spans="2:22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249">
        <f>base[[#This Row],[Data de liquidação]]</f>
        <v>46196.912824074076</v>
      </c>
    </row>
    <row r="2923" spans="2:22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249">
        <f>base[[#This Row],[Data de liquidação]]</f>
        <v>46196.912824074076</v>
      </c>
    </row>
    <row r="2924" spans="2:22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249">
        <f>base[[#This Row],[Data de liquidação]]</f>
        <v>46197.040196759262</v>
      </c>
    </row>
    <row r="2925" spans="2:22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249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249">
        <f>base[[#This Row],[Data de liquidação]]</f>
        <v>46197.040196759262</v>
      </c>
    </row>
    <row r="2927" spans="2:22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249">
        <f>base[[#This Row],[Data de liquidação]]</f>
        <v>46197.04042824074</v>
      </c>
    </row>
    <row r="2928" spans="2:22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249">
        <f>base[[#This Row],[Data de liquidação]]</f>
        <v>46197.584513888891</v>
      </c>
    </row>
    <row r="2929" spans="2:20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249">
        <f>base[[#This Row],[Data de liquidação]]</f>
        <v>46197.584513888891</v>
      </c>
    </row>
    <row r="2930" spans="2:20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249">
        <f>base[[#This Row],[Data de liquidação]]</f>
        <v>46197.750625000001</v>
      </c>
    </row>
    <row r="2931" spans="2:20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249">
        <f>base[[#This Row],[Data de liquidação]]</f>
        <v>46197.87604166667</v>
      </c>
    </row>
    <row r="2932" spans="2:20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249">
        <f>base[[#This Row],[Data de liquidação]]</f>
        <v>46197.876180555555</v>
      </c>
    </row>
    <row r="2933" spans="2:20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249">
        <f>base[[#This Row],[Data de liquidação]]</f>
        <v>46197.876435185186</v>
      </c>
    </row>
    <row r="2934" spans="2:20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249">
        <f>base[[#This Row],[Data de liquidação]]</f>
        <v>46197.878599537034</v>
      </c>
    </row>
    <row r="2935" spans="2:20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249">
        <f>base[[#This Row],[Data de liquidação]]</f>
        <v>46197.998402777775</v>
      </c>
    </row>
    <row r="2936" spans="2:20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249">
        <f>base[[#This Row],[Data de liquidação]]</f>
        <v>46197.998402777775</v>
      </c>
    </row>
    <row r="2937" spans="2:20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249">
        <f>base[[#This Row],[Data de liquidação]]</f>
        <v>46197.998402777775</v>
      </c>
    </row>
    <row r="2938" spans="2:20" ht="15" customHeight="1">
      <c r="B2938" s="928" t="s">
        <v>3578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249">
        <f>base[[#This Row],[Data de liquidação]]</f>
        <v>46198.578657407408</v>
      </c>
    </row>
    <row r="2939" spans="2:20" ht="15" customHeight="1">
      <c r="B2939" s="928" t="s">
        <v>3577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3579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249">
        <f>base[[#This Row],[Data de liquidação]]</f>
        <v>46198.777384259258</v>
      </c>
    </row>
    <row r="2940" spans="2:20" ht="15" customHeight="1">
      <c r="B2940" s="928" t="s">
        <v>3576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249">
        <f>base[[#This Row],[Data de liquidação]]</f>
        <v>46198.790162037039</v>
      </c>
    </row>
    <row r="2941" spans="2:20" ht="15" customHeight="1">
      <c r="B2941" s="928" t="s">
        <v>3575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249">
        <f>base[[#This Row],[Data de liquidação]]</f>
        <v>46198.887106481481</v>
      </c>
    </row>
    <row r="2942" spans="2:20" ht="15" customHeight="1">
      <c r="B2942" s="928" t="s">
        <v>3574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249">
        <f>base[[#This Row],[Data de liquidação]]</f>
        <v>46198.915312500001</v>
      </c>
    </row>
    <row r="2943" spans="2:20" ht="15" customHeight="1">
      <c r="B2943" s="928" t="s">
        <v>3573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249">
        <f>base[[#This Row],[Data de liquidação]]</f>
        <v>46198.935428240744</v>
      </c>
    </row>
    <row r="2944" spans="2:20" ht="15" customHeight="1">
      <c r="B2944" s="928" t="s">
        <v>3572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249">
        <f>base[[#This Row],[Data de liquidação]]</f>
        <v>46198.935555555552</v>
      </c>
    </row>
    <row r="2945" spans="2:22" ht="15" customHeight="1">
      <c r="B2945" s="935" t="s">
        <v>3625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249">
        <f>base[[#This Row],[Data de liquidação]]</f>
        <v>46199.595347222225</v>
      </c>
    </row>
    <row r="2946" spans="2:22" ht="15" customHeight="1">
      <c r="B2946" s="935" t="s">
        <v>3624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249">
        <f>base[[#This Row],[Data de liquidação]]</f>
        <v>46199.621354166666</v>
      </c>
    </row>
    <row r="2947" spans="2:22" ht="15" customHeight="1">
      <c r="B2947" s="935" t="s">
        <v>3623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249">
        <f>base[[#This Row],[Data de liquidação]]</f>
        <v>46199.719976851855</v>
      </c>
    </row>
    <row r="2948" spans="2:22" ht="15" customHeight="1">
      <c r="B2948" s="935" t="s">
        <v>3600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249">
        <f>base[[#This Row],[Data de liquidação]]</f>
        <v>46199.725613425922</v>
      </c>
    </row>
    <row r="2949" spans="2:22" ht="15" customHeight="1">
      <c r="B2949" s="935" t="s">
        <v>3600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249">
        <f>base[[#This Row],[Data de liquidação]]</f>
        <v>46199.725613425922</v>
      </c>
    </row>
    <row r="2950" spans="2:22" ht="15" customHeight="1">
      <c r="B2950" s="935" t="s">
        <v>3599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249">
        <f>base[[#This Row],[Data de liquidação]]</f>
        <v>46199.726087962961</v>
      </c>
    </row>
    <row r="2951" spans="2:22" ht="15" customHeight="1">
      <c r="B2951" s="935" t="s">
        <v>3599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249">
        <f>base[[#This Row],[Data de liquidação]]</f>
        <v>46199.726087962961</v>
      </c>
    </row>
    <row r="2952" spans="2:22" ht="15" customHeight="1">
      <c r="B2952" s="935" t="s">
        <v>3622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249">
        <f>base[[#This Row],[Data de liquidação]]</f>
        <v>46199.73228009259</v>
      </c>
    </row>
    <row r="2953" spans="2:22" ht="15" customHeight="1">
      <c r="B2953" s="935" t="s">
        <v>3621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3579</v>
      </c>
      <c r="I2953" s="939" t="s">
        <v>3630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249">
        <f>base[[#This Row],[Data de liquidação]]</f>
        <v>46199.749039351853</v>
      </c>
    </row>
    <row r="2954" spans="2:22" ht="15" customHeight="1">
      <c r="B2954" s="935" t="s">
        <v>3621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3629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249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5" t="s">
        <v>3620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249">
        <f>base[[#This Row],[Data de liquidação]]</f>
        <v>46199.749537037038</v>
      </c>
    </row>
    <row r="2956" spans="2:22" ht="15" customHeight="1">
      <c r="B2956" s="935" t="s">
        <v>3619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249">
        <f>base[[#This Row],[Data de liquidação]]</f>
        <v>46199.761944444443</v>
      </c>
    </row>
    <row r="2957" spans="2:22" ht="15" customHeight="1">
      <c r="B2957" s="935" t="s">
        <v>3598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249">
        <f>base[[#This Row],[Data de liquidação]]</f>
        <v>46199.958043981482</v>
      </c>
    </row>
    <row r="2958" spans="2:22" ht="15" customHeight="1">
      <c r="B2958" s="935" t="s">
        <v>3618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249">
        <f>base[[#This Row],[Data de liquidação]]</f>
        <v>46199.959074074075</v>
      </c>
    </row>
    <row r="2959" spans="2:22" ht="15" customHeight="1">
      <c r="B2959" s="935" t="s">
        <v>3597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249">
        <f>base[[#This Row],[Data de liquidação]]</f>
        <v>46199.959618055553</v>
      </c>
    </row>
    <row r="2960" spans="2:22" ht="15" customHeight="1">
      <c r="B2960" s="935" t="s">
        <v>3596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249">
        <f>base[[#This Row],[Data de liquidação]]</f>
        <v>46200.08184027778</v>
      </c>
    </row>
    <row r="2961" spans="2:20" ht="15" customHeight="1">
      <c r="B2961" s="935" t="s">
        <v>3617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249">
        <f>base[[#This Row],[Data de liquidação]]</f>
        <v>46200.410995370374</v>
      </c>
    </row>
    <row r="2962" spans="2:20" ht="15" customHeight="1">
      <c r="B2962" s="935" t="s">
        <v>3616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249">
        <f>base[[#This Row],[Data de liquidação]]</f>
        <v>46200.412835648145</v>
      </c>
    </row>
    <row r="2963" spans="2:20" ht="15" customHeight="1">
      <c r="B2963" s="935" t="s">
        <v>3615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249">
        <f>base[[#This Row],[Data de liquidação]]</f>
        <v>46200.458634259259</v>
      </c>
    </row>
    <row r="2964" spans="2:20" ht="15" customHeight="1">
      <c r="B2964" s="935" t="s">
        <v>3614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249">
        <f>base[[#This Row],[Data de liquidação]]</f>
        <v>46200.496238425927</v>
      </c>
    </row>
    <row r="2965" spans="2:20" ht="15" customHeight="1">
      <c r="B2965" s="935" t="s">
        <v>3595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249">
        <f>base[[#This Row],[Data de liquidação]]</f>
        <v>46200.535624999997</v>
      </c>
    </row>
    <row r="2966" spans="2:20" ht="15" customHeight="1">
      <c r="B2966" s="935" t="s">
        <v>3594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249">
        <f>base[[#This Row],[Data de liquidação]]</f>
        <v>46200.535717592589</v>
      </c>
    </row>
    <row r="2967" spans="2:20" ht="15" customHeight="1">
      <c r="B2967" s="935" t="s">
        <v>3594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46" t="s">
        <v>4366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249">
        <f>base[[#This Row],[Data de liquidação]]</f>
        <v>46200.535717592589</v>
      </c>
    </row>
    <row r="2968" spans="2:20" ht="15" customHeight="1">
      <c r="B2968" s="935" t="s">
        <v>3613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249">
        <f>base[[#This Row],[Data de liquidação]]</f>
        <v>46200.537731481483</v>
      </c>
    </row>
    <row r="2969" spans="2:20" ht="15" customHeight="1">
      <c r="B2969" s="935" t="s">
        <v>3593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249">
        <f>base[[#This Row],[Data de liquidação]]</f>
        <v>46200.539479166669</v>
      </c>
    </row>
    <row r="2970" spans="2:20" ht="15" customHeight="1">
      <c r="B2970" s="935" t="s">
        <v>3592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249">
        <f>base[[#This Row],[Data de liquidação]]</f>
        <v>46200.539687500001</v>
      </c>
    </row>
    <row r="2971" spans="2:20" ht="15" customHeight="1">
      <c r="B2971" s="935" t="s">
        <v>3592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46" t="s">
        <v>4366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249">
        <f>base[[#This Row],[Data de liquidação]]</f>
        <v>46200.539687500001</v>
      </c>
    </row>
    <row r="2972" spans="2:20" ht="15" customHeight="1">
      <c r="B2972" s="935" t="s">
        <v>3591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249">
        <f>base[[#This Row],[Data de liquidação]]</f>
        <v>46200.619849537034</v>
      </c>
    </row>
    <row r="2973" spans="2:20" ht="15" customHeight="1">
      <c r="B2973" s="935" t="s">
        <v>3590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249">
        <f>base[[#This Row],[Data de liquidação]]</f>
        <v>46200.619942129626</v>
      </c>
    </row>
    <row r="2974" spans="2:20" ht="15" customHeight="1">
      <c r="B2974" s="935" t="s">
        <v>3590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46" t="s">
        <v>4366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249">
        <f>base[[#This Row],[Data de liquidação]]</f>
        <v>46200.619942129626</v>
      </c>
    </row>
    <row r="2975" spans="2:20" ht="15" customHeight="1">
      <c r="B2975" s="935" t="s">
        <v>3612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249">
        <f>base[[#This Row],[Data de liquidação]]</f>
        <v>46200.620717592596</v>
      </c>
    </row>
    <row r="2976" spans="2:20" ht="15" customHeight="1">
      <c r="B2976" s="935" t="s">
        <v>3589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249">
        <f>base[[#This Row],[Data de liquidação]]</f>
        <v>46200.705729166664</v>
      </c>
    </row>
    <row r="2977" spans="2:20" ht="15" customHeight="1">
      <c r="B2977" s="935" t="s">
        <v>3588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249">
        <f>base[[#This Row],[Data de liquidação]]</f>
        <v>46200.705925925926</v>
      </c>
    </row>
    <row r="2978" spans="2:20" ht="15" customHeight="1">
      <c r="B2978" s="935" t="s">
        <v>3588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46" t="s">
        <v>4365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249">
        <f>base[[#This Row],[Data de liquidação]]</f>
        <v>46200.705925925926</v>
      </c>
    </row>
    <row r="2979" spans="2:20" ht="15" customHeight="1">
      <c r="B2979" s="935" t="s">
        <v>3611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249">
        <f>base[[#This Row],[Data de liquidação]]</f>
        <v>46200.830393518518</v>
      </c>
    </row>
    <row r="2980" spans="2:20" ht="15" customHeight="1">
      <c r="B2980" s="935" t="s">
        <v>3610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249">
        <f>base[[#This Row],[Data de liquidação]]</f>
        <v>46200.832361111112</v>
      </c>
    </row>
    <row r="2981" spans="2:20" ht="15" customHeight="1">
      <c r="B2981" s="935" t="s">
        <v>3609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249">
        <f>base[[#This Row],[Data de liquidação]]</f>
        <v>46200.936226851853</v>
      </c>
    </row>
    <row r="2982" spans="2:20" ht="15" customHeight="1">
      <c r="B2982" s="935" t="s">
        <v>3608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249">
        <f>base[[#This Row],[Data de liquidação]]</f>
        <v>46201.372604166667</v>
      </c>
    </row>
    <row r="2983" spans="2:20" ht="15" customHeight="1">
      <c r="B2983" s="935" t="s">
        <v>3581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249">
        <f>base[[#This Row],[Data de liquidação]]</f>
        <v>46201.49695601852</v>
      </c>
    </row>
    <row r="2984" spans="2:20" ht="15" customHeight="1">
      <c r="B2984" s="935" t="s">
        <v>3581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249">
        <f>base[[#This Row],[Data de liquidação]]</f>
        <v>46201.497071759259</v>
      </c>
    </row>
    <row r="2985" spans="2:20" ht="15" customHeight="1">
      <c r="B2985" s="935" t="s">
        <v>3580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249">
        <f>base[[#This Row],[Data de liquidação]]</f>
        <v>46201.497071759259</v>
      </c>
    </row>
    <row r="2986" spans="2:20" ht="15" customHeight="1">
      <c r="B2986" s="935" t="s">
        <v>3580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249">
        <f>base[[#This Row],[Data de liquidação]]</f>
        <v>46201.497071759259</v>
      </c>
    </row>
    <row r="2987" spans="2:20" ht="15" customHeight="1">
      <c r="B2987" s="935" t="s">
        <v>3580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249">
        <f>base[[#This Row],[Data de liquidação]]</f>
        <v>46201.497071759259</v>
      </c>
    </row>
    <row r="2988" spans="2:20" ht="15" customHeight="1">
      <c r="B2988" s="935" t="s">
        <v>3580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249">
        <f>base[[#This Row],[Data de liquidação]]</f>
        <v>46201.497083333335</v>
      </c>
    </row>
    <row r="2989" spans="2:20" ht="15" customHeight="1">
      <c r="B2989" s="935" t="s">
        <v>3607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3579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249">
        <f>base[[#This Row],[Data de liquidação]]</f>
        <v>46201.497083333335</v>
      </c>
    </row>
    <row r="2990" spans="2:20" ht="15" customHeight="1">
      <c r="B2990" s="935" t="s">
        <v>3606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249">
        <f>base[[#This Row],[Data de liquidação]]</f>
        <v>46201.679814814815</v>
      </c>
    </row>
    <row r="2991" spans="2:20" ht="15" customHeight="1">
      <c r="B2991" s="935" t="s">
        <v>3605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3579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249">
        <f>base[[#This Row],[Data de liquidação]]</f>
        <v>46201.745416666665</v>
      </c>
    </row>
    <row r="2992" spans="2:20" ht="15" customHeight="1">
      <c r="B2992" s="935" t="s">
        <v>3587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249">
        <f>base[[#This Row],[Data de liquidação]]</f>
        <v>46201.747777777775</v>
      </c>
    </row>
    <row r="2993" spans="2:20" ht="15" customHeight="1">
      <c r="B2993" s="935" t="s">
        <v>3604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249">
        <f>base[[#This Row],[Data de liquidação]]</f>
        <v>46201.747847222221</v>
      </c>
    </row>
    <row r="2994" spans="2:20" ht="15" customHeight="1">
      <c r="B2994" s="935" t="s">
        <v>3586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249">
        <f>base[[#This Row],[Data de liquidação]]</f>
        <v>46201.747893518521</v>
      </c>
    </row>
    <row r="2995" spans="2:20" ht="15" customHeight="1">
      <c r="B2995" s="935" t="s">
        <v>3586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46" t="s">
        <v>4366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249">
        <f>base[[#This Row],[Data de liquidação]]</f>
        <v>46201.747893518521</v>
      </c>
    </row>
    <row r="2996" spans="2:20" ht="15" customHeight="1">
      <c r="B2996" s="935" t="s">
        <v>3585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249">
        <f>base[[#This Row],[Data de liquidação]]</f>
        <v>46201.748159722221</v>
      </c>
    </row>
    <row r="2997" spans="2:20" ht="15" customHeight="1">
      <c r="B2997" s="935" t="s">
        <v>3585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249">
        <f>base[[#This Row],[Data de liquidação]]</f>
        <v>46201.748159722221</v>
      </c>
    </row>
    <row r="2998" spans="2:20" ht="15" customHeight="1">
      <c r="B2998" s="935" t="s">
        <v>3584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249">
        <f>base[[#This Row],[Data de liquidação]]</f>
        <v>46201.748287037037</v>
      </c>
    </row>
    <row r="2999" spans="2:20" ht="15" customHeight="1">
      <c r="B2999" s="935" t="s">
        <v>3583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249">
        <f>base[[#This Row],[Data de liquidação]]</f>
        <v>46201.74832175926</v>
      </c>
    </row>
    <row r="3000" spans="2:20" ht="15" customHeight="1">
      <c r="B3000" s="935" t="s">
        <v>3583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249">
        <f>base[[#This Row],[Data de liquidação]]</f>
        <v>46201.74832175926</v>
      </c>
    </row>
    <row r="3001" spans="2:20" ht="15" customHeight="1">
      <c r="B3001" s="935" t="s">
        <v>3582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249">
        <f>base[[#This Row],[Data de liquidação]]</f>
        <v>46201.748391203706</v>
      </c>
    </row>
    <row r="3002" spans="2:20" ht="15" customHeight="1">
      <c r="B3002" s="935" t="s">
        <v>3582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46" t="s">
        <v>4366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249">
        <f>base[[#This Row],[Data de liquidação]]</f>
        <v>46201.748402777775</v>
      </c>
    </row>
    <row r="3003" spans="2:20" ht="15" customHeight="1">
      <c r="B3003" s="935" t="s">
        <v>3603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3579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249">
        <f>base[[#This Row],[Data de liquidação]]</f>
        <v>46201.856805555559</v>
      </c>
    </row>
    <row r="3004" spans="2:20" ht="15" customHeight="1">
      <c r="B3004" s="935" t="s">
        <v>3602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249">
        <f>base[[#This Row],[Data de liquidação]]</f>
        <v>46201.856840277775</v>
      </c>
    </row>
    <row r="3005" spans="2:20" ht="15" customHeight="1">
      <c r="B3005" s="947" t="s">
        <v>3639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249">
        <f>base[[#This Row],[Data de liquidação]]</f>
        <v>46202.66846064815</v>
      </c>
    </row>
    <row r="3006" spans="2:20" ht="15" customHeight="1">
      <c r="B3006" s="947" t="s">
        <v>3638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249">
        <f>base[[#This Row],[Data de liquidação]]</f>
        <v>46202.668842592589</v>
      </c>
    </row>
    <row r="3007" spans="2:20" ht="15" customHeight="1">
      <c r="B3007" s="947" t="s">
        <v>3637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3642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249">
        <f>base[[#This Row],[Data de liquidação]]</f>
        <v>46202.755381944444</v>
      </c>
    </row>
    <row r="3008" spans="2:20" ht="15" customHeight="1">
      <c r="B3008" s="947" t="s">
        <v>3640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249">
        <f>base[[#This Row],[Data de liquidação]]</f>
        <v>46202.811365740738</v>
      </c>
    </row>
    <row r="3009" spans="2:20" ht="15" customHeight="1">
      <c r="B3009" s="947" t="s">
        <v>3636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249">
        <f>base[[#This Row],[Data de liquidação]]</f>
        <v>46202.811828703707</v>
      </c>
    </row>
    <row r="3010" spans="2:20" ht="15" customHeight="1">
      <c r="B3010" s="947" t="s">
        <v>3636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249">
        <f>base[[#This Row],[Data de liquidação]]</f>
        <v>46202.811828703707</v>
      </c>
    </row>
    <row r="3011" spans="2:20" ht="15" customHeight="1">
      <c r="B3011" s="947" t="s">
        <v>3635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3641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249">
        <f>base[[#This Row],[Data de liquidação]]</f>
        <v>46202.999502314815</v>
      </c>
    </row>
    <row r="3012" spans="2:20" ht="15" customHeight="1">
      <c r="B3012" s="947" t="s">
        <v>3635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249">
        <f>base[[#This Row],[Data de liquidação]]</f>
        <v>46202.999513888892</v>
      </c>
    </row>
    <row r="3013" spans="2:20" ht="15" customHeight="1">
      <c r="B3013" s="947" t="s">
        <v>3634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3828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249">
        <f>base[[#This Row],[Data de liquidação]]</f>
        <v>46203.040810185186</v>
      </c>
    </row>
    <row r="3014" spans="2:20" ht="15" customHeight="1">
      <c r="B3014" s="953" t="s">
        <v>3647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3579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249">
        <f>base[[#This Row],[Data de liquidação]]</f>
        <v>46203.64947916667</v>
      </c>
    </row>
    <row r="3015" spans="2:20" ht="15" customHeight="1">
      <c r="B3015" s="953" t="s">
        <v>3646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249">
        <f>base[[#This Row],[Data de liquidação]]</f>
        <v>46203.828946759262</v>
      </c>
    </row>
    <row r="3016" spans="2:20" ht="15" customHeight="1">
      <c r="B3016" s="953" t="s">
        <v>3645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249">
        <f>base[[#This Row],[Data de liquidação]]</f>
        <v>46203.935219907406</v>
      </c>
    </row>
    <row r="3017" spans="2:20" ht="15" customHeight="1">
      <c r="B3017" s="953" t="s">
        <v>3648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249">
        <f>base[[#This Row],[Data de liquidação]]</f>
        <v>46204.042638888888</v>
      </c>
    </row>
    <row r="3018" spans="2:20" ht="15" customHeight="1">
      <c r="B3018" s="953" t="s">
        <v>3644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46" t="s">
        <v>4366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249">
        <f>base[[#This Row],[Data de liquidação]]</f>
        <v>46204.042858796296</v>
      </c>
    </row>
    <row r="3019" spans="2:20" ht="15" customHeight="1">
      <c r="B3019" s="953" t="s">
        <v>3644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249">
        <f>base[[#This Row],[Data de liquidação]]</f>
        <v>46204.042858796296</v>
      </c>
    </row>
    <row r="3020" spans="2:20" ht="15" customHeight="1">
      <c r="B3020" s="959" t="s">
        <v>3657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249">
        <f>base[[#This Row],[Data de liquidação]]</f>
        <v>46204.625555555554</v>
      </c>
    </row>
    <row r="3021" spans="2:20" ht="15" customHeight="1">
      <c r="B3021" s="959" t="s">
        <v>3656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249">
        <f>base[[#This Row],[Data de liquidação]]</f>
        <v>46204.784467592595</v>
      </c>
    </row>
    <row r="3022" spans="2:20" ht="15" customHeight="1">
      <c r="B3022" s="959" t="s">
        <v>3655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3659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249">
        <f>base[[#This Row],[Data de liquidação]]</f>
        <v>46204.791643518518</v>
      </c>
    </row>
    <row r="3023" spans="2:20" ht="15" customHeight="1">
      <c r="B3023" s="959" t="s">
        <v>3655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249">
        <f>base[[#This Row],[Data de liquidação]]</f>
        <v>46204.791643518518</v>
      </c>
    </row>
    <row r="3024" spans="2:20" ht="15" customHeight="1">
      <c r="B3024" s="959" t="s">
        <v>3654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46" t="s">
        <v>4365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249">
        <f>base[[#This Row],[Data de liquidação]]</f>
        <v>46204.792013888888</v>
      </c>
    </row>
    <row r="3025" spans="2:20" ht="15" customHeight="1">
      <c r="B3025" s="959" t="s">
        <v>3653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249">
        <f>base[[#This Row],[Data de liquidação]]</f>
        <v>46204.842800925922</v>
      </c>
    </row>
    <row r="3026" spans="2:20" ht="15" customHeight="1">
      <c r="B3026" s="959" t="s">
        <v>3658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249">
        <f>base[[#This Row],[Data de liquidação]]</f>
        <v>46204.962789351855</v>
      </c>
    </row>
    <row r="3027" spans="2:20" ht="15" customHeight="1">
      <c r="B3027" s="959" t="s">
        <v>3652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249">
        <f>base[[#This Row],[Data de liquidação]]</f>
        <v>46204.963194444441</v>
      </c>
    </row>
    <row r="3028" spans="2:20" ht="15" customHeight="1">
      <c r="B3028" s="959" t="s">
        <v>3652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249">
        <f>base[[#This Row],[Data de liquidação]]</f>
        <v>46204.963194444441</v>
      </c>
    </row>
    <row r="3029" spans="2:20" ht="15" customHeight="1">
      <c r="B3029" s="969" t="s">
        <v>3677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3678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249">
        <f>base[[#This Row],[Data de liquidação]]</f>
        <v>46205.619016203702</v>
      </c>
    </row>
    <row r="3030" spans="2:20" ht="15" customHeight="1">
      <c r="B3030" s="969" t="s">
        <v>3676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249">
        <f>base[[#This Row],[Data de liquidação]]</f>
        <v>46205.749120370368</v>
      </c>
    </row>
    <row r="3031" spans="2:20" ht="15" customHeight="1">
      <c r="B3031" s="969" t="s">
        <v>3675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3679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249">
        <f>base[[#This Row],[Data de liquidação]]</f>
        <v>46205.757962962962</v>
      </c>
    </row>
    <row r="3032" spans="2:20" ht="15" customHeight="1">
      <c r="B3032" s="969" t="s">
        <v>3674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249">
        <f>base[[#This Row],[Data de liquidação]]</f>
        <v>46205.909571759257</v>
      </c>
    </row>
    <row r="3033" spans="2:20" ht="15" customHeight="1">
      <c r="B3033" s="969" t="s">
        <v>3671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249">
        <f>base[[#This Row],[Data de liquidação]]</f>
        <v>46205.915324074071</v>
      </c>
    </row>
    <row r="3034" spans="2:20" ht="15" customHeight="1">
      <c r="B3034" s="969" t="s">
        <v>3670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249">
        <f>base[[#This Row],[Data de liquidação]]</f>
        <v>46205.915439814817</v>
      </c>
    </row>
    <row r="3035" spans="2:20" ht="15" customHeight="1">
      <c r="B3035" s="969" t="s">
        <v>3670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46" t="s">
        <v>4366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249">
        <f>base[[#This Row],[Data de liquidação]]</f>
        <v>46205.915451388886</v>
      </c>
    </row>
    <row r="3036" spans="2:20" ht="15" customHeight="1">
      <c r="B3036" s="969" t="s">
        <v>3669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249">
        <f>base[[#This Row],[Data de liquidação]]</f>
        <v>46205.923009259262</v>
      </c>
    </row>
    <row r="3037" spans="2:20" ht="15" customHeight="1">
      <c r="B3037" s="969" t="s">
        <v>3669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249">
        <f>base[[#This Row],[Data de liquidação]]</f>
        <v>46205.923009259262</v>
      </c>
    </row>
    <row r="3038" spans="2:20" ht="15" customHeight="1">
      <c r="B3038" s="969" t="s">
        <v>3668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249">
        <f>base[[#This Row],[Data de liquidação]]</f>
        <v>46205.923715277779</v>
      </c>
    </row>
    <row r="3039" spans="2:20" ht="15" customHeight="1">
      <c r="B3039" s="969" t="s">
        <v>3668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46" t="s">
        <v>4365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249">
        <f>base[[#This Row],[Data de liquidação]]</f>
        <v>46205.923726851855</v>
      </c>
    </row>
    <row r="3040" spans="2:20" ht="15" customHeight="1">
      <c r="B3040" s="969" t="s">
        <v>3667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249">
        <f>base[[#This Row],[Data de liquidação]]</f>
        <v>46205.956250000003</v>
      </c>
    </row>
    <row r="3041" spans="2:20" ht="15" customHeight="1">
      <c r="B3041" s="969" t="s">
        <v>3672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249">
        <f>base[[#This Row],[Data de liquidação]]</f>
        <v>46205.956250000003</v>
      </c>
    </row>
    <row r="3042" spans="2:20" ht="15" customHeight="1">
      <c r="B3042" s="969" t="s">
        <v>3667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249">
        <f>base[[#This Row],[Data de liquidação]]</f>
        <v>46205.956724537034</v>
      </c>
    </row>
    <row r="3043" spans="2:20" ht="15" customHeight="1">
      <c r="B3043" s="969" t="s">
        <v>3667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249">
        <f>base[[#This Row],[Data de liquidação]]</f>
        <v>46205.956724537034</v>
      </c>
    </row>
    <row r="3044" spans="2:20" ht="15" customHeight="1">
      <c r="B3044" s="969" t="s">
        <v>3673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249">
        <f>base[[#This Row],[Data de liquidação]]</f>
        <v>46206.080578703702</v>
      </c>
    </row>
    <row r="3045" spans="2:20" ht="15" customHeight="1">
      <c r="B3045" s="975" t="s">
        <v>3691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249">
        <f>base[[#This Row],[Data de liquidação]]</f>
        <v>46206.447199074071</v>
      </c>
    </row>
    <row r="3046" spans="2:20" ht="15" customHeight="1">
      <c r="B3046" s="975" t="s">
        <v>3692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249">
        <f>base[[#This Row],[Data de liquidação]]</f>
        <v>46206.619074074071</v>
      </c>
    </row>
    <row r="3047" spans="2:20" ht="15" customHeight="1">
      <c r="B3047" s="975" t="s">
        <v>3690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46" t="s">
        <v>4366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249">
        <f>base[[#This Row],[Data de liquidação]]</f>
        <v>46206.619189814817</v>
      </c>
    </row>
    <row r="3048" spans="2:20" ht="15" customHeight="1">
      <c r="B3048" s="975" t="s">
        <v>3690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249">
        <f>base[[#This Row],[Data de liquidação]]</f>
        <v>46206.619189814817</v>
      </c>
    </row>
    <row r="3049" spans="2:20" ht="15" customHeight="1">
      <c r="B3049" s="975" t="s">
        <v>3689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249">
        <f>base[[#This Row],[Data de liquidação]]</f>
        <v>46206.627766203703</v>
      </c>
    </row>
    <row r="3050" spans="2:20" ht="15" customHeight="1">
      <c r="B3050" s="975" t="s">
        <v>3688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249">
        <f>base[[#This Row],[Data de liquidação]]</f>
        <v>46206.660543981481</v>
      </c>
    </row>
    <row r="3051" spans="2:20" ht="15" customHeight="1">
      <c r="B3051" s="975" t="s">
        <v>3687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249">
        <f>base[[#This Row],[Data de liquidação]]</f>
        <v>46206.71837962963</v>
      </c>
    </row>
    <row r="3052" spans="2:20" ht="15" customHeight="1">
      <c r="B3052" s="975" t="s">
        <v>3686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249">
        <f>base[[#This Row],[Data de liquidação]]</f>
        <v>46206.723900462966</v>
      </c>
    </row>
    <row r="3053" spans="2:20" ht="15" customHeight="1">
      <c r="B3053" s="975" t="s">
        <v>3685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249">
        <f>base[[#This Row],[Data de liquidação]]</f>
        <v>46206.736087962963</v>
      </c>
    </row>
    <row r="3054" spans="2:20" ht="15" customHeight="1">
      <c r="B3054" s="975" t="s">
        <v>3684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249">
        <f>base[[#This Row],[Data de liquidação]]</f>
        <v>46206.874641203707</v>
      </c>
    </row>
    <row r="3055" spans="2:20" ht="15" customHeight="1">
      <c r="B3055" s="975" t="s">
        <v>3683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249">
        <f>base[[#This Row],[Data de liquidação]]</f>
        <v>46206.931423611109</v>
      </c>
    </row>
    <row r="3056" spans="2:20" ht="15" customHeight="1">
      <c r="B3056" s="975" t="s">
        <v>3682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249">
        <f>base[[#This Row],[Data de liquidação]]</f>
        <v>46206.938506944447</v>
      </c>
    </row>
    <row r="3057" spans="2:20" ht="15" customHeight="1">
      <c r="B3057" s="975" t="s">
        <v>3681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249">
        <f>base[[#This Row],[Data de liquidação]]</f>
        <v>46206.941238425927</v>
      </c>
    </row>
    <row r="3058" spans="2:20" ht="15" customHeight="1">
      <c r="B3058" s="975" t="s">
        <v>3715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249">
        <f>base[[#This Row],[Data de liquidação]]</f>
        <v>46207.021851851852</v>
      </c>
    </row>
    <row r="3059" spans="2:20" ht="15" customHeight="1">
      <c r="B3059" s="984" t="s">
        <v>3715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249">
        <f>base[[#This Row],[Data de liquidação]]</f>
        <v>46207.021851851852</v>
      </c>
    </row>
    <row r="3060" spans="2:20" ht="15" customHeight="1">
      <c r="B3060" s="975" t="s">
        <v>3714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249">
        <f>base[[#This Row],[Data de liquidação]]</f>
        <v>46207.022106481483</v>
      </c>
    </row>
    <row r="3061" spans="2:20" ht="15" customHeight="1">
      <c r="B3061" s="984" t="s">
        <v>3714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249">
        <f>base[[#This Row],[Data de liquidação]]</f>
        <v>46207.022106481483</v>
      </c>
    </row>
    <row r="3062" spans="2:20" ht="15" customHeight="1">
      <c r="B3062" s="975" t="s">
        <v>3720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249">
        <f>base[[#This Row],[Data de liquidação]]</f>
        <v>46207.388564814813</v>
      </c>
    </row>
    <row r="3063" spans="2:20" ht="15" customHeight="1">
      <c r="B3063" s="975" t="s">
        <v>3719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249">
        <f>base[[#This Row],[Data de liquidação]]</f>
        <v>46207.39334490741</v>
      </c>
    </row>
    <row r="3064" spans="2:20" ht="15" customHeight="1">
      <c r="B3064" s="975" t="s">
        <v>3718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249">
        <f>base[[#This Row],[Data de liquidação]]</f>
        <v>46207.423379629632</v>
      </c>
    </row>
    <row r="3065" spans="2:20" ht="15" customHeight="1">
      <c r="B3065" s="984" t="s">
        <v>3712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249">
        <f>base[[#This Row],[Data de liquidação]]</f>
        <v>46207.424050925925</v>
      </c>
    </row>
    <row r="3066" spans="2:20" ht="15" customHeight="1">
      <c r="B3066" s="984" t="s">
        <v>3711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249">
        <f>base[[#This Row],[Data de liquidação]]</f>
        <v>46207.441377314812</v>
      </c>
    </row>
    <row r="3067" spans="2:20" ht="15" customHeight="1">
      <c r="B3067" s="984" t="s">
        <v>3710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249">
        <f>base[[#This Row],[Data de liquidação]]</f>
        <v>46207.457268518519</v>
      </c>
    </row>
    <row r="3068" spans="2:20" ht="15" customHeight="1">
      <c r="B3068" s="984" t="s">
        <v>3709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249">
        <f>base[[#This Row],[Data de liquidação]]</f>
        <v>46207.577777777777</v>
      </c>
    </row>
    <row r="3069" spans="2:20" ht="15" customHeight="1">
      <c r="B3069" s="984" t="s">
        <v>3717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249">
        <f>base[[#This Row],[Data de liquidação]]</f>
        <v>46207.577777777777</v>
      </c>
    </row>
    <row r="3070" spans="2:20" ht="15" customHeight="1">
      <c r="B3070" s="984" t="s">
        <v>3709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249">
        <f>base[[#This Row],[Data de liquidação]]</f>
        <v>46207.578379629631</v>
      </c>
    </row>
    <row r="3071" spans="2:20" ht="15" customHeight="1">
      <c r="B3071" s="984" t="s">
        <v>3709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3642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249">
        <f>base[[#This Row],[Data de liquidação]]</f>
        <v>46207.578379629631</v>
      </c>
    </row>
    <row r="3072" spans="2:20" ht="15" customHeight="1">
      <c r="B3072" s="984" t="s">
        <v>3708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3678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249">
        <f>base[[#This Row],[Data de liquidação]]</f>
        <v>46207.617881944447</v>
      </c>
    </row>
    <row r="3073" spans="2:22" ht="15" customHeight="1">
      <c r="B3073" s="984" t="s">
        <v>3707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249">
        <f>base[[#This Row],[Data de liquidação]]</f>
        <v>46207.669108796297</v>
      </c>
    </row>
    <row r="3074" spans="2:22" ht="15" customHeight="1">
      <c r="B3074" s="984" t="s">
        <v>3707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249">
        <f>base[[#This Row],[Data de liquidação]]</f>
        <v>46207.669120370374</v>
      </c>
    </row>
    <row r="3075" spans="2:22" ht="15" customHeight="1">
      <c r="B3075" s="984" t="s">
        <v>3706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46" t="s">
        <v>4366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249">
        <f>base[[#This Row],[Data de liquidação]]</f>
        <v>46207.669629629629</v>
      </c>
    </row>
    <row r="3076" spans="2:22" ht="15" customHeight="1">
      <c r="B3076" s="984" t="s">
        <v>3706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249">
        <f>base[[#This Row],[Data de liquidação]]</f>
        <v>46207.669629629629</v>
      </c>
    </row>
    <row r="3077" spans="2:22" ht="15" customHeight="1">
      <c r="B3077" s="984" t="s">
        <v>3713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249">
        <f>base[[#This Row],[Data de liquidação]]</f>
        <v>46207.745312500003</v>
      </c>
    </row>
    <row r="3078" spans="2:22" ht="15" customHeight="1">
      <c r="B3078" s="984" t="s">
        <v>3705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46" t="s">
        <v>4366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249">
        <f>base[[#This Row],[Data de liquidação]]</f>
        <v>46207.745451388888</v>
      </c>
    </row>
    <row r="3079" spans="2:22" ht="15" customHeight="1">
      <c r="B3079" s="984" t="s">
        <v>3705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249">
        <f>base[[#This Row],[Data de liquidação]]</f>
        <v>46207.745451388888</v>
      </c>
    </row>
    <row r="3080" spans="2:22" ht="15" customHeight="1">
      <c r="B3080" s="984" t="s">
        <v>3704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249">
        <f>base[[#This Row],[Data de liquidação]]</f>
        <v>46207.754166666666</v>
      </c>
    </row>
    <row r="3081" spans="2:22" ht="15" customHeight="1">
      <c r="B3081" s="984" t="s">
        <v>3716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249">
        <f>base[[#This Row],[Data de liquidação]]</f>
        <v>46207.754166666666</v>
      </c>
    </row>
    <row r="3082" spans="2:22" ht="15" customHeight="1">
      <c r="B3082" s="984" t="s">
        <v>3704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46" t="s">
        <v>4366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249">
        <f>base[[#This Row],[Data de liquidação]]</f>
        <v>46207.754560185182</v>
      </c>
    </row>
    <row r="3083" spans="2:22" ht="15" customHeight="1">
      <c r="B3083" s="984" t="s">
        <v>3703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249">
        <f>base[[#This Row],[Data de liquidação]]</f>
        <v>46207.792962962965</v>
      </c>
    </row>
    <row r="3084" spans="2:22" ht="15" customHeight="1">
      <c r="B3084" s="984" t="s">
        <v>3702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249">
        <f>base[[#This Row],[Data de liquidação]]</f>
        <v>46207.836863425924</v>
      </c>
    </row>
    <row r="3085" spans="2:22" ht="15" customHeight="1">
      <c r="B3085" s="984" t="s">
        <v>3701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249">
        <f>base[[#This Row],[Data de liquidação]]</f>
        <v>46207.937430555554</v>
      </c>
    </row>
    <row r="3086" spans="2:22" ht="15" customHeight="1">
      <c r="B3086" s="984" t="s">
        <v>3700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249">
        <f>base[[#This Row],[Data de liquidação]]</f>
        <v>46208.005844907406</v>
      </c>
    </row>
    <row r="3087" spans="2:22" ht="15" customHeight="1">
      <c r="B3087" s="984" t="s">
        <v>3699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249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4" t="s">
        <v>3699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249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4" t="s">
        <v>3698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249">
        <f>base[[#This Row],[Data de liquidação]]</f>
        <v>46208.432604166665</v>
      </c>
    </row>
    <row r="3090" spans="2:20" ht="15" customHeight="1">
      <c r="B3090" s="984" t="s">
        <v>3697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249">
        <f>base[[#This Row],[Data de liquidação]]</f>
        <v>46208.454467592594</v>
      </c>
    </row>
    <row r="3091" spans="2:20" ht="15" customHeight="1">
      <c r="B3091" s="984" t="s">
        <v>3696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249">
        <f>base[[#This Row],[Data de liquidação]]</f>
        <v>46208.454606481479</v>
      </c>
    </row>
    <row r="3092" spans="2:20" ht="15" customHeight="1">
      <c r="B3092" s="984" t="s">
        <v>3695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249">
        <f>base[[#This Row],[Data de liquidação]]</f>
        <v>46208.465567129628</v>
      </c>
    </row>
    <row r="3093" spans="2:20" ht="15" customHeight="1">
      <c r="B3093" s="984" t="s">
        <v>3694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249">
        <f>base[[#This Row],[Data de liquidação]]</f>
        <v>46208.794502314813</v>
      </c>
    </row>
    <row r="3094" spans="2:20" ht="15" customHeight="1">
      <c r="B3094" s="984" t="s">
        <v>3693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249">
        <f>base[[#This Row],[Data de liquidação]]</f>
        <v>46208.795092592591</v>
      </c>
    </row>
    <row r="3095" spans="2:20" ht="15" customHeight="1">
      <c r="B3095" s="989" t="s">
        <v>3724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249">
        <f>base[[#This Row],[Data de liquidação]]</f>
        <v>46209.75105324074</v>
      </c>
    </row>
    <row r="3096" spans="2:20" ht="15" customHeight="1">
      <c r="B3096" s="989" t="s">
        <v>3725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249">
        <f>base[[#This Row],[Data de liquidação]]</f>
        <v>46209.869976851849</v>
      </c>
    </row>
    <row r="3097" spans="2:20" ht="15" customHeight="1">
      <c r="B3097" s="989" t="s">
        <v>3723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46" t="s">
        <v>4366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249">
        <f>base[[#This Row],[Data de liquidação]]</f>
        <v>46209.870081018518</v>
      </c>
    </row>
    <row r="3098" spans="2:20" ht="15" customHeight="1">
      <c r="B3098" s="989" t="s">
        <v>3723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249">
        <f>base[[#This Row],[Data de liquidação]]</f>
        <v>46209.870081018518</v>
      </c>
    </row>
    <row r="3099" spans="2:20" ht="15" customHeight="1">
      <c r="B3099" s="995" t="s">
        <v>3728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249">
        <f>base[[#This Row],[Data de liquidação]]</f>
        <v>46210.628472222219</v>
      </c>
    </row>
    <row r="3100" spans="2:20" ht="15" customHeight="1">
      <c r="B3100" s="995" t="s">
        <v>3727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249">
        <f>base[[#This Row],[Data de liquidação]]</f>
        <v>46210.636921296296</v>
      </c>
    </row>
    <row r="3101" spans="2:20" ht="15" customHeight="1">
      <c r="B3101" s="995" t="s">
        <v>3726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249">
        <f>base[[#This Row],[Data de liquidação]]</f>
        <v>46210.663194444445</v>
      </c>
    </row>
    <row r="3102" spans="2:20" ht="15" customHeight="1">
      <c r="B3102" s="995" t="s">
        <v>3726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249">
        <f>base[[#This Row],[Data de liquidação]]</f>
        <v>46210.663402777776</v>
      </c>
    </row>
    <row r="3103" spans="2:20" ht="15" customHeight="1">
      <c r="B3103" s="995" t="s">
        <v>3726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249">
        <f>base[[#This Row],[Data de liquidação]]</f>
        <v>46210.663402777776</v>
      </c>
    </row>
    <row r="3104" spans="2:20" ht="15" customHeight="1">
      <c r="B3104" s="1005" t="s">
        <v>3731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249">
        <f>base[[#This Row],[Data de liquidação]]</f>
        <v>46211.846585648149</v>
      </c>
    </row>
    <row r="3105" spans="2:20" ht="15" customHeight="1">
      <c r="B3105" s="1005" t="s">
        <v>3730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249">
        <f>base[[#This Row],[Data de liquidação]]</f>
        <v>46211.873703703706</v>
      </c>
    </row>
    <row r="3106" spans="2:20" ht="15" customHeight="1">
      <c r="B3106" s="1005" t="s">
        <v>3729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249">
        <f>base[[#This Row],[Data de liquidação]]</f>
        <v>46211.923090277778</v>
      </c>
    </row>
    <row r="3107" spans="2:20" ht="15" customHeight="1">
      <c r="B3107" s="1016" t="s">
        <v>3736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249">
        <f>base[[#This Row],[Data de liquidação]]</f>
        <v>46212.663217592592</v>
      </c>
    </row>
    <row r="3108" spans="2:20" ht="15" customHeight="1">
      <c r="B3108" s="1016" t="s">
        <v>3735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249">
        <f>base[[#This Row],[Data de liquidação]]</f>
        <v>46212.792164351849</v>
      </c>
    </row>
    <row r="3109" spans="2:20" ht="15" customHeight="1">
      <c r="B3109" s="1016" t="s">
        <v>3735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249">
        <f>base[[#This Row],[Data de liquidação]]</f>
        <v>46212.792164351849</v>
      </c>
    </row>
    <row r="3110" spans="2:20" ht="15" customHeight="1">
      <c r="B3110" s="1016" t="s">
        <v>3734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249">
        <f>base[[#This Row],[Data de liquidação]]</f>
        <v>46212.792500000003</v>
      </c>
    </row>
    <row r="3111" spans="2:20" ht="15" customHeight="1">
      <c r="B3111" s="1016" t="s">
        <v>3734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249">
        <f>base[[#This Row],[Data de liquidação]]</f>
        <v>46212.792511574073</v>
      </c>
    </row>
    <row r="3112" spans="2:20" ht="15" customHeight="1">
      <c r="B3112" s="1016" t="s">
        <v>3733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3579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249">
        <f>base[[#This Row],[Data de liquidação]]</f>
        <v>46212.795856481483</v>
      </c>
    </row>
    <row r="3113" spans="2:20" ht="15" customHeight="1">
      <c r="B3113" s="1016" t="s">
        <v>3732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249">
        <f>base[[#This Row],[Data de liquidação]]</f>
        <v>46212.956620370373</v>
      </c>
    </row>
    <row r="3114" spans="2:20" ht="15" customHeight="1">
      <c r="B3114" s="1022" t="s">
        <v>3762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249">
        <f>base[[#This Row],[Data de liquidação]]</f>
        <v>46213.623622685183</v>
      </c>
    </row>
    <row r="3115" spans="2:20" ht="15" customHeight="1">
      <c r="B3115" s="1022" t="s">
        <v>3760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46" t="s">
        <v>4366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249">
        <f>base[[#This Row],[Data de liquidação]]</f>
        <v>46213.623773148145</v>
      </c>
    </row>
    <row r="3116" spans="2:20" ht="15" customHeight="1">
      <c r="B3116" s="1022" t="s">
        <v>3760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249">
        <f>base[[#This Row],[Data de liquidação]]</f>
        <v>46213.623773148145</v>
      </c>
    </row>
    <row r="3117" spans="2:20" ht="15" customHeight="1">
      <c r="B3117" s="1022" t="s">
        <v>3759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249">
        <f>base[[#This Row],[Data de liquidação]]</f>
        <v>46213.696423611109</v>
      </c>
    </row>
    <row r="3118" spans="2:20" ht="15" customHeight="1">
      <c r="B3118" s="1022" t="s">
        <v>3758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249">
        <f>base[[#This Row],[Data de liquidação]]</f>
        <v>46213.736446759256</v>
      </c>
    </row>
    <row r="3119" spans="2:20" ht="15" customHeight="1">
      <c r="B3119" s="1022" t="s">
        <v>3758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249">
        <f>base[[#This Row],[Data de liquidação]]</f>
        <v>46213.736446759256</v>
      </c>
    </row>
    <row r="3120" spans="2:20" ht="15" customHeight="1">
      <c r="B3120" s="1022" t="s">
        <v>3757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46" t="s">
        <v>4366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249">
        <f>base[[#This Row],[Data de liquidação]]</f>
        <v>46213.736527777779</v>
      </c>
    </row>
    <row r="3121" spans="2:20" ht="15" customHeight="1">
      <c r="B3121" s="1022" t="s">
        <v>3757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249">
        <f>base[[#This Row],[Data de liquidação]]</f>
        <v>46213.736527777779</v>
      </c>
    </row>
    <row r="3122" spans="2:20" ht="15" customHeight="1">
      <c r="B3122" s="1022" t="s">
        <v>3756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3579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249">
        <f>base[[#This Row],[Data de liquidação]]</f>
        <v>46213.743993055556</v>
      </c>
    </row>
    <row r="3123" spans="2:20" ht="15" customHeight="1">
      <c r="B3123" s="1022" t="s">
        <v>3755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3579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249">
        <f>base[[#This Row],[Data de liquidação]]</f>
        <v>46213.748449074075</v>
      </c>
    </row>
    <row r="3124" spans="2:20" ht="15" customHeight="1">
      <c r="B3124" s="1022" t="s">
        <v>3754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249">
        <f>base[[#This Row],[Data de liquidação]]</f>
        <v>46213.749606481484</v>
      </c>
    </row>
    <row r="3125" spans="2:20" ht="15" customHeight="1">
      <c r="B3125" s="1022" t="s">
        <v>3753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3579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249">
        <f>base[[#This Row],[Data de liquidação]]</f>
        <v>46213.872499999998</v>
      </c>
    </row>
    <row r="3126" spans="2:20" ht="15" customHeight="1">
      <c r="B3126" s="1022" t="s">
        <v>3752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249">
        <f>base[[#This Row],[Data de liquidação]]</f>
        <v>46213.876712962963</v>
      </c>
    </row>
    <row r="3127" spans="2:20" ht="15" customHeight="1">
      <c r="B3127" s="1022" t="s">
        <v>3751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249">
        <f>base[[#This Row],[Data de liquidação]]</f>
        <v>46213.896006944444</v>
      </c>
    </row>
    <row r="3128" spans="2:20" ht="15" customHeight="1">
      <c r="B3128" s="1022" t="s">
        <v>3761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249">
        <f>base[[#This Row],[Data de liquidação]]</f>
        <v>46213.921793981484</v>
      </c>
    </row>
    <row r="3129" spans="2:20" ht="15" customHeight="1">
      <c r="B3129" s="1022" t="s">
        <v>3750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46" t="s">
        <v>4365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249">
        <f>base[[#This Row],[Data de liquidação]]</f>
        <v>46213.921898148146</v>
      </c>
    </row>
    <row r="3130" spans="2:20" ht="15" customHeight="1">
      <c r="B3130" s="1022" t="s">
        <v>3750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249">
        <f>base[[#This Row],[Data de liquidação]]</f>
        <v>46213.921898148146</v>
      </c>
    </row>
    <row r="3131" spans="2:20" ht="15" customHeight="1">
      <c r="B3131" s="1022" t="s">
        <v>3749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249">
        <f>base[[#This Row],[Data de liquidação]]</f>
        <v>46214.388692129629</v>
      </c>
    </row>
    <row r="3132" spans="2:20" ht="15" customHeight="1">
      <c r="B3132" s="1022" t="s">
        <v>3748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249">
        <f>base[[#This Row],[Data de liquidação]]</f>
        <v>46214.439016203702</v>
      </c>
    </row>
    <row r="3133" spans="2:20" ht="15" customHeight="1">
      <c r="B3133" s="1022" t="s">
        <v>3747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249">
        <f>base[[#This Row],[Data de liquidação]]</f>
        <v>46214.494641203702</v>
      </c>
    </row>
    <row r="3134" spans="2:20" ht="15" customHeight="1">
      <c r="B3134" s="1022" t="s">
        <v>3746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249">
        <f>base[[#This Row],[Data de liquidação]]</f>
        <v>46214.529976851853</v>
      </c>
    </row>
    <row r="3135" spans="2:20" ht="15" customHeight="1">
      <c r="B3135" s="1022" t="s">
        <v>3764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249">
        <f>base[[#This Row],[Data de liquidação]]</f>
        <v>46214.53943287037</v>
      </c>
    </row>
    <row r="3136" spans="2:20" ht="15" customHeight="1">
      <c r="B3136" s="1022" t="s">
        <v>3745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249">
        <f>base[[#This Row],[Data de liquidação]]</f>
        <v>46214.539594907408</v>
      </c>
    </row>
    <row r="3137" spans="2:20" ht="15" customHeight="1">
      <c r="B3137" s="1022" t="s">
        <v>3745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249">
        <f>base[[#This Row],[Data de liquidação]]</f>
        <v>46214.539594907408</v>
      </c>
    </row>
    <row r="3138" spans="2:20" ht="15" customHeight="1">
      <c r="B3138" s="1022" t="s">
        <v>3744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249">
        <f>base[[#This Row],[Data de liquidação]]</f>
        <v>46214.541273148148</v>
      </c>
    </row>
    <row r="3139" spans="2:20" ht="15" customHeight="1">
      <c r="B3139" s="1022" t="s">
        <v>3763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249">
        <f>base[[#This Row],[Data de liquidação]]</f>
        <v>46214.62395833333</v>
      </c>
    </row>
    <row r="3140" spans="2:20" ht="15" customHeight="1">
      <c r="B3140" s="1022" t="s">
        <v>3743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46" t="s">
        <v>4366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249">
        <f>base[[#This Row],[Data de liquidação]]</f>
        <v>46214.624131944445</v>
      </c>
    </row>
    <row r="3141" spans="2:20" ht="15" customHeight="1">
      <c r="B3141" s="1022" t="s">
        <v>3743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249">
        <f>base[[#This Row],[Data de liquidação]]</f>
        <v>46214.624131944445</v>
      </c>
    </row>
    <row r="3142" spans="2:20" ht="15" customHeight="1">
      <c r="B3142" s="1022" t="s">
        <v>3742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249">
        <f>base[[#This Row],[Data de liquidação]]</f>
        <v>46214.66611111111</v>
      </c>
    </row>
    <row r="3143" spans="2:20" ht="15" customHeight="1">
      <c r="B3143" s="1022" t="s">
        <v>3741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249">
        <f>base[[#This Row],[Data de liquidação]]</f>
        <v>46214.698136574072</v>
      </c>
    </row>
    <row r="3144" spans="2:20" ht="15" customHeight="1">
      <c r="B3144" s="1022" t="s">
        <v>3740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249">
        <f>base[[#This Row],[Data de liquidação]]</f>
        <v>46214.721516203703</v>
      </c>
    </row>
    <row r="3145" spans="2:20" ht="15" customHeight="1">
      <c r="B3145" s="1022" t="s">
        <v>3738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249">
        <f>base[[#This Row],[Data de liquidação]]</f>
        <v>46214.834027777775</v>
      </c>
    </row>
    <row r="3146" spans="2:20" ht="15" customHeight="1">
      <c r="B3146" s="1022" t="s">
        <v>3739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3659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249">
        <f>base[[#This Row],[Data de liquidação]]</f>
        <v>46214.834027777775</v>
      </c>
    </row>
    <row r="3147" spans="2:20" ht="15" customHeight="1">
      <c r="B3147" s="1022" t="s">
        <v>3739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249">
        <f>base[[#This Row],[Data de liquidação]]</f>
        <v>46214.834120370368</v>
      </c>
    </row>
    <row r="3148" spans="2:20" ht="15" customHeight="1">
      <c r="B3148" s="1022" t="s">
        <v>3739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249">
        <f>base[[#This Row],[Data de liquidação]]</f>
        <v>46214.834131944444</v>
      </c>
    </row>
    <row r="3149" spans="2:20" ht="15" customHeight="1">
      <c r="B3149" s="1022" t="s">
        <v>3738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249">
        <f>base[[#This Row],[Data de liquidação]]</f>
        <v>46214.834629629629</v>
      </c>
    </row>
    <row r="3150" spans="2:20" ht="15" customHeight="1">
      <c r="B3150" s="1022" t="s">
        <v>3738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46" t="s">
        <v>4365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249">
        <f>base[[#This Row],[Data de liquidação]]</f>
        <v>46214.834641203706</v>
      </c>
    </row>
    <row r="3151" spans="2:20" ht="15" customHeight="1">
      <c r="B3151" s="1033" t="s">
        <v>3779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249">
        <f>base[[#This Row],[Data de liquidação]]</f>
        <v>46215.000543981485</v>
      </c>
    </row>
    <row r="3152" spans="2:20" ht="15" customHeight="1">
      <c r="B3152" s="1033" t="s">
        <v>3779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249">
        <f>base[[#This Row],[Data de liquidação]]</f>
        <v>46215.000543981485</v>
      </c>
    </row>
    <row r="3153" spans="2:20" ht="15" customHeight="1">
      <c r="B3153" s="1033" t="s">
        <v>3788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3790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249">
        <f>base[[#This Row],[Data de liquidação]]</f>
        <v>46215.000960648147</v>
      </c>
    </row>
    <row r="3154" spans="2:20" ht="15" customHeight="1">
      <c r="B3154" s="1033" t="s">
        <v>3778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249">
        <f>base[[#This Row],[Data de liquidação]]</f>
        <v>46215.001018518517</v>
      </c>
    </row>
    <row r="3155" spans="2:20" ht="15" customHeight="1">
      <c r="B3155" s="1033" t="s">
        <v>3778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249">
        <f>base[[#This Row],[Data de liquidação]]</f>
        <v>46215.001018518517</v>
      </c>
    </row>
    <row r="3156" spans="2:20" ht="15" customHeight="1">
      <c r="B3156" s="1033" t="s">
        <v>3777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249">
        <f>base[[#This Row],[Data de liquidação]]</f>
        <v>46215.452685185184</v>
      </c>
    </row>
    <row r="3157" spans="2:20" ht="15" customHeight="1">
      <c r="B3157" s="1033" t="s">
        <v>3776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249">
        <f>base[[#This Row],[Data de liquidação]]</f>
        <v>46215.452789351853</v>
      </c>
    </row>
    <row r="3158" spans="2:20" ht="15" customHeight="1">
      <c r="B3158" s="1033" t="s">
        <v>3776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249">
        <f>base[[#This Row],[Data de liquidação]]</f>
        <v>46215.452789351853</v>
      </c>
    </row>
    <row r="3159" spans="2:20" ht="15" customHeight="1">
      <c r="B3159" s="1033" t="s">
        <v>3775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249">
        <f>base[[#This Row],[Data de liquidação]]</f>
        <v>46215.45349537037</v>
      </c>
    </row>
    <row r="3160" spans="2:20" ht="15" customHeight="1">
      <c r="B3160" s="1033" t="s">
        <v>3774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249">
        <f>base[[#This Row],[Data de liquidação]]</f>
        <v>46215.453611111108</v>
      </c>
    </row>
    <row r="3161" spans="2:20" ht="15" customHeight="1">
      <c r="B3161" s="1033" t="s">
        <v>3774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46" t="s">
        <v>4366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249">
        <f>base[[#This Row],[Data de liquidação]]</f>
        <v>46215.453611111108</v>
      </c>
    </row>
    <row r="3162" spans="2:20" ht="15" customHeight="1">
      <c r="B3162" s="1033" t="s">
        <v>3787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249">
        <f>base[[#This Row],[Data de liquidação]]</f>
        <v>46215.462407407409</v>
      </c>
    </row>
    <row r="3163" spans="2:20" ht="15" customHeight="1">
      <c r="B3163" s="1033" t="s">
        <v>3786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249">
        <f>base[[#This Row],[Data de liquidação]]</f>
        <v>46215.550208333334</v>
      </c>
    </row>
    <row r="3164" spans="2:20" ht="15" customHeight="1">
      <c r="B3164" s="1033" t="s">
        <v>3785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249">
        <f>base[[#This Row],[Data de liquidação]]</f>
        <v>46215.555381944447</v>
      </c>
    </row>
    <row r="3165" spans="2:20" ht="15" customHeight="1">
      <c r="B3165" s="1033" t="s">
        <v>3784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249">
        <f>base[[#This Row],[Data de liquidação]]</f>
        <v>46215.55641203704</v>
      </c>
    </row>
    <row r="3166" spans="2:20" ht="15" customHeight="1">
      <c r="B3166" s="1033" t="s">
        <v>3783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249">
        <f>base[[#This Row],[Data de liquidação]]</f>
        <v>46215.580381944441</v>
      </c>
    </row>
    <row r="3167" spans="2:20" ht="15" customHeight="1">
      <c r="B3167" s="1033" t="s">
        <v>3782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249">
        <f>base[[#This Row],[Data de liquidação]]</f>
        <v>46215.672256944446</v>
      </c>
    </row>
    <row r="3168" spans="2:20" ht="15" customHeight="1">
      <c r="B3168" s="1033" t="s">
        <v>3771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249">
        <f>base[[#This Row],[Data de liquidação]]</f>
        <v>46215.672442129631</v>
      </c>
    </row>
    <row r="3169" spans="2:20" ht="15" customHeight="1">
      <c r="B3169" s="1033" t="s">
        <v>3770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249">
        <f>base[[#This Row],[Data de liquidação]]</f>
        <v>46215.703912037039</v>
      </c>
    </row>
    <row r="3170" spans="2:20" ht="15" customHeight="1">
      <c r="B3170" s="1033" t="s">
        <v>3770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3659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249">
        <f>base[[#This Row],[Data de liquidação]]</f>
        <v>46215.703912037039</v>
      </c>
    </row>
    <row r="3171" spans="2:20" ht="15" customHeight="1">
      <c r="B3171" s="1033" t="s">
        <v>3769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249">
        <f>base[[#This Row],[Data de liquidação]]</f>
        <v>46215.704074074078</v>
      </c>
    </row>
    <row r="3172" spans="2:20" ht="15" customHeight="1">
      <c r="B3172" s="1033" t="s">
        <v>3769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3567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249">
        <f>base[[#This Row],[Data de liquidação]]</f>
        <v>46215.704074074078</v>
      </c>
    </row>
    <row r="3173" spans="2:20" ht="15" customHeight="1">
      <c r="B3173" s="1033" t="s">
        <v>3781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249">
        <f>base[[#This Row],[Data de liquidação]]</f>
        <v>46215.751747685186</v>
      </c>
    </row>
    <row r="3174" spans="2:20" ht="15" customHeight="1">
      <c r="B3174" s="1033" t="s">
        <v>3780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249">
        <f>base[[#This Row],[Data de liquidação]]</f>
        <v>46215.861180555556</v>
      </c>
    </row>
    <row r="3175" spans="2:20" ht="15" customHeight="1">
      <c r="B3175" s="1044" t="s">
        <v>3798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249">
        <f>base[[#This Row],[Data de liquidação]]</f>
        <v>46216.615300925929</v>
      </c>
    </row>
    <row r="3176" spans="2:20" ht="15" customHeight="1">
      <c r="B3176" s="1044" t="s">
        <v>3799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249">
        <f>base[[#This Row],[Data de liquidação]]</f>
        <v>46216.661192129628</v>
      </c>
    </row>
    <row r="3177" spans="2:20" ht="15" customHeight="1">
      <c r="B3177" s="1044" t="s">
        <v>3797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3800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249">
        <f>base[[#This Row],[Data de liquidação]]</f>
        <v>46216.661400462966</v>
      </c>
    </row>
    <row r="3178" spans="2:20" ht="15" customHeight="1">
      <c r="B3178" s="1044" t="s">
        <v>3797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249">
        <f>base[[#This Row],[Data de liquidação]]</f>
        <v>46216.661400462966</v>
      </c>
    </row>
    <row r="3179" spans="2:20" ht="15" customHeight="1">
      <c r="B3179" s="1044" t="s">
        <v>3796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249">
        <f>base[[#This Row],[Data de liquidação]]</f>
        <v>46216.750706018516</v>
      </c>
    </row>
    <row r="3180" spans="2:20" ht="15" customHeight="1">
      <c r="B3180" s="1044" t="s">
        <v>3795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249">
        <f>base[[#This Row],[Data de liquidação]]</f>
        <v>46216.753807870373</v>
      </c>
    </row>
    <row r="3181" spans="2:20" ht="15" customHeight="1">
      <c r="B3181" s="1044" t="s">
        <v>3795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3659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249">
        <f>base[[#This Row],[Data de liquidação]]</f>
        <v>46216.753807870373</v>
      </c>
    </row>
    <row r="3182" spans="2:20" ht="15" customHeight="1">
      <c r="B3182" s="1044" t="s">
        <v>3794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249">
        <f>base[[#This Row],[Data de liquidação]]</f>
        <v>46216.934374999997</v>
      </c>
    </row>
    <row r="3183" spans="2:20" ht="15" customHeight="1">
      <c r="B3183" s="1050" t="s">
        <v>3804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249">
        <f>base[[#This Row],[Data de liquidação]]</f>
        <v>46217.407546296294</v>
      </c>
    </row>
    <row r="3184" spans="2:20" ht="15" customHeight="1">
      <c r="B3184" s="1050" t="s">
        <v>3809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249">
        <f>base[[#This Row],[Data de liquidação]]</f>
        <v>46217.680231481485</v>
      </c>
    </row>
    <row r="3185" spans="2:20" ht="15" customHeight="1">
      <c r="B3185" s="1050" t="s">
        <v>3803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249">
        <f>base[[#This Row],[Data de liquidação]]</f>
        <v>46217.680393518516</v>
      </c>
    </row>
    <row r="3186" spans="2:20" ht="15" customHeight="1">
      <c r="B3186" s="1050" t="s">
        <v>3803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249">
        <f>base[[#This Row],[Data de liquidação]]</f>
        <v>46217.680393518516</v>
      </c>
    </row>
    <row r="3187" spans="2:20" ht="15" customHeight="1">
      <c r="B3187" s="1050" t="s">
        <v>3805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3815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249">
        <f>base[[#This Row],[Data de liquidação]]</f>
        <v>46217.74722222222</v>
      </c>
    </row>
    <row r="3188" spans="2:20" ht="15" customHeight="1">
      <c r="B3188" s="1050" t="s">
        <v>3805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249">
        <f>base[[#This Row],[Data de liquidação]]</f>
        <v>46217.747604166667</v>
      </c>
    </row>
    <row r="3189" spans="2:20" ht="15" customHeight="1">
      <c r="B3189" s="1050" t="s">
        <v>3802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249">
        <f>base[[#This Row],[Data de liquidação]]</f>
        <v>46217.747777777775</v>
      </c>
    </row>
    <row r="3190" spans="2:20" ht="15" customHeight="1">
      <c r="B3190" s="1050" t="s">
        <v>3802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249">
        <f>base[[#This Row],[Data de liquidação]]</f>
        <v>46217.747777777775</v>
      </c>
    </row>
    <row r="3191" spans="2:20" ht="15" customHeight="1">
      <c r="B3191" s="1050" t="s">
        <v>3801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3815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249">
        <f>base[[#This Row],[Data de liquidação]]</f>
        <v>46217.954212962963</v>
      </c>
    </row>
    <row r="3192" spans="2:20" ht="15" customHeight="1">
      <c r="B3192" s="1066" t="s">
        <v>3826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249">
        <f>base[[#This Row],[Data de liquidação]]</f>
        <v>46218.661481481482</v>
      </c>
    </row>
    <row r="3193" spans="2:20" ht="15" customHeight="1">
      <c r="B3193" s="1066" t="s">
        <v>3823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249">
        <f>base[[#This Row],[Data de liquidação]]</f>
        <v>46218.681909722225</v>
      </c>
    </row>
    <row r="3194" spans="2:20" ht="15" customHeight="1">
      <c r="B3194" s="1066" t="s">
        <v>3822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249">
        <f>base[[#This Row],[Data de liquidação]]</f>
        <v>46218.682141203702</v>
      </c>
    </row>
    <row r="3195" spans="2:20" ht="15" customHeight="1">
      <c r="B3195" s="1066" t="s">
        <v>3822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249">
        <f>base[[#This Row],[Data de liquidação]]</f>
        <v>46218.682141203702</v>
      </c>
    </row>
    <row r="3196" spans="2:20" ht="15" customHeight="1">
      <c r="B3196" s="1066" t="s">
        <v>3821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3815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249">
        <f>base[[#This Row],[Data de liquidação]]</f>
        <v>46218.743344907409</v>
      </c>
    </row>
    <row r="3197" spans="2:20" ht="15" customHeight="1">
      <c r="B3197" s="1066" t="s">
        <v>3634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3828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249">
        <f>base[[#This Row],[Data de liquidação]]</f>
        <v>46218.758611111109</v>
      </c>
    </row>
    <row r="3198" spans="2:20" ht="15" customHeight="1">
      <c r="B3198" s="1066" t="s">
        <v>3825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249">
        <f>base[[#This Row],[Data de liquidação]]</f>
        <v>46218.876527777778</v>
      </c>
    </row>
    <row r="3199" spans="2:20" ht="15" customHeight="1">
      <c r="B3199" s="1066" t="s">
        <v>3824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3815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249">
        <f>base[[#This Row],[Data de liquidação]]</f>
        <v>46218.957546296297</v>
      </c>
    </row>
    <row r="3200" spans="2:20" ht="15" customHeight="1">
      <c r="B3200" s="1066" t="s">
        <v>3816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3815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249">
        <f>base[[#This Row],[Data de liquidação]]</f>
        <v>46218.978472222225</v>
      </c>
    </row>
    <row r="3201" spans="2:20" ht="15" customHeight="1">
      <c r="B3201" s="1066" t="s">
        <v>3816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249">
        <f>base[[#This Row],[Data de liquidação]]</f>
        <v>46218.978680555556</v>
      </c>
    </row>
    <row r="3202" spans="2:20" ht="15" customHeight="1">
      <c r="B3202" s="1066" t="s">
        <v>3817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249">
        <f>base[[#This Row],[Data de liquidação]]</f>
        <v>46218.978715277779</v>
      </c>
    </row>
    <row r="3203" spans="2:20" ht="15" customHeight="1">
      <c r="B3203" s="1066" t="s">
        <v>3817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249">
        <f>base[[#This Row],[Data de liquidação]]</f>
        <v>46218.978715277779</v>
      </c>
    </row>
    <row r="3204" spans="2:20" ht="15" customHeight="1">
      <c r="B3204" s="1072" t="s">
        <v>3841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249">
        <f>base[[#This Row],[Data de liquidação]]</f>
        <v>46219.578460648147</v>
      </c>
    </row>
    <row r="3205" spans="2:20" ht="15" customHeight="1">
      <c r="B3205" s="1072" t="s">
        <v>3840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249">
        <f>base[[#This Row],[Data de liquidação]]</f>
        <v>46219.620509259257</v>
      </c>
    </row>
    <row r="3206" spans="2:20" ht="15" customHeight="1">
      <c r="B3206" s="1072" t="s">
        <v>3843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249">
        <f>base[[#This Row],[Data de liquidação]]</f>
        <v>46219.660474537035</v>
      </c>
    </row>
    <row r="3207" spans="2:20" ht="15" customHeight="1">
      <c r="B3207" s="1072" t="s">
        <v>3839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249">
        <f>base[[#This Row],[Data de liquidação]]</f>
        <v>46219.660578703704</v>
      </c>
    </row>
    <row r="3208" spans="2:20" ht="15" customHeight="1">
      <c r="B3208" s="1072" t="s">
        <v>3839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249">
        <f>base[[#This Row],[Data de liquidação]]</f>
        <v>46219.660578703704</v>
      </c>
    </row>
    <row r="3209" spans="2:20" ht="15" customHeight="1">
      <c r="B3209" s="1072" t="s">
        <v>3838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249">
        <f>base[[#This Row],[Data de liquidação]]</f>
        <v>46219.684560185182</v>
      </c>
    </row>
    <row r="3210" spans="2:20" ht="15" customHeight="1">
      <c r="B3210" s="1072" t="s">
        <v>3837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249">
        <f>base[[#This Row],[Data de liquidação]]</f>
        <v>46219.686921296299</v>
      </c>
    </row>
    <row r="3211" spans="2:20" ht="15" customHeight="1">
      <c r="B3211" s="1072" t="s">
        <v>3842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249">
        <f>base[[#This Row],[Data de liquidação]]</f>
        <v>46219.712152777778</v>
      </c>
    </row>
    <row r="3212" spans="2:20" ht="15" customHeight="1">
      <c r="B3212" s="1072" t="s">
        <v>3836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249">
        <f>base[[#This Row],[Data de liquidação]]</f>
        <v>46219.712233796294</v>
      </c>
    </row>
    <row r="3213" spans="2:20" ht="15" customHeight="1">
      <c r="B3213" s="1072" t="s">
        <v>3836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249">
        <f>base[[#This Row],[Data de liquidação]]</f>
        <v>46219.712233796294</v>
      </c>
    </row>
    <row r="3214" spans="2:20" ht="15" customHeight="1">
      <c r="B3214" s="1072" t="s">
        <v>3835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249">
        <f>base[[#This Row],[Data de liquidação]]</f>
        <v>46219.714409722219</v>
      </c>
    </row>
    <row r="3215" spans="2:20" ht="15" customHeight="1">
      <c r="B3215" s="1072" t="s">
        <v>3834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249">
        <f>base[[#This Row],[Data de liquidação]]</f>
        <v>46219.842499999999</v>
      </c>
    </row>
    <row r="3216" spans="2:20" ht="15" customHeight="1">
      <c r="B3216" s="1072" t="s">
        <v>3833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249">
        <f>base[[#This Row],[Data de liquidação]]</f>
        <v>46219.867592592593</v>
      </c>
    </row>
    <row r="3217" spans="2:20" ht="15" customHeight="1">
      <c r="B3217" s="1072" t="s">
        <v>3832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249">
        <f>base[[#This Row],[Data de liquidação]]</f>
        <v>46219.916493055556</v>
      </c>
    </row>
    <row r="3218" spans="2:20" ht="15" customHeight="1">
      <c r="B3218" s="1072" t="s">
        <v>3831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249">
        <f>base[[#This Row],[Data de liquidação]]</f>
        <v>46219.927187499998</v>
      </c>
    </row>
    <row r="3219" spans="2:20" ht="15" customHeight="1">
      <c r="B3219" s="1072" t="s">
        <v>3830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249">
        <f>base[[#This Row],[Data de liquidação]]</f>
        <v>46219.931458333333</v>
      </c>
    </row>
    <row r="3220" spans="2:20" ht="15" customHeight="1">
      <c r="B3220" s="1072" t="s">
        <v>3829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3579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249">
        <f>base[[#This Row],[Data de liquidação]]</f>
        <v>46219.943368055552</v>
      </c>
    </row>
    <row r="3221" spans="2:20" ht="15" customHeight="1">
      <c r="B3221" s="1078" t="s">
        <v>3862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249">
        <f>base[[#This Row],[Data de liquidação]]</f>
        <v>46220.065694444442</v>
      </c>
    </row>
    <row r="3222" spans="2:20" ht="15" customHeight="1">
      <c r="B3222" s="1078" t="s">
        <v>3861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249">
        <f>base[[#This Row],[Data de liquidação]]</f>
        <v>46220.07340277778</v>
      </c>
    </row>
    <row r="3223" spans="2:20" ht="15" customHeight="1">
      <c r="B3223" s="1078" t="s">
        <v>3859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249">
        <f>base[[#This Row],[Data de liquidação]]</f>
        <v>46220.400034722225</v>
      </c>
    </row>
    <row r="3224" spans="2:20" ht="15" customHeight="1">
      <c r="B3224" s="1078" t="s">
        <v>3860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249">
        <f>base[[#This Row],[Data de liquidação]]</f>
        <v>46220.400034722225</v>
      </c>
    </row>
    <row r="3225" spans="2:20" ht="15" customHeight="1">
      <c r="B3225" s="1078" t="s">
        <v>3858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249">
        <f>base[[#This Row],[Data de liquidação]]</f>
        <v>46220.426759259259</v>
      </c>
    </row>
    <row r="3226" spans="2:20" ht="15" customHeight="1">
      <c r="B3226" s="1078" t="s">
        <v>3864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249">
        <f>base[[#This Row],[Data de liquidação]]</f>
        <v>46220.437974537039</v>
      </c>
    </row>
    <row r="3227" spans="2:20" ht="15" customHeight="1">
      <c r="B3227" s="1078" t="s">
        <v>3857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249">
        <f>base[[#This Row],[Data de liquidação]]</f>
        <v>46220.438113425924</v>
      </c>
    </row>
    <row r="3228" spans="2:20" ht="15" customHeight="1">
      <c r="B3228" s="1078" t="s">
        <v>3857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249">
        <f>base[[#This Row],[Data de liquidação]]</f>
        <v>46220.438113425924</v>
      </c>
    </row>
    <row r="3229" spans="2:20" ht="15" customHeight="1">
      <c r="B3229" s="1078" t="s">
        <v>3856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3579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249">
        <f>base[[#This Row],[Data de liquidação]]</f>
        <v>46220.662141203706</v>
      </c>
    </row>
    <row r="3230" spans="2:20" ht="15" customHeight="1">
      <c r="B3230" s="1078" t="s">
        <v>3855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249">
        <f>base[[#This Row],[Data de liquidação]]</f>
        <v>46220.676423611112</v>
      </c>
    </row>
    <row r="3231" spans="2:20" ht="15" customHeight="1">
      <c r="B3231" s="1078" t="s">
        <v>3854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249">
        <f>base[[#This Row],[Data de liquidação]]</f>
        <v>46220.682812500003</v>
      </c>
    </row>
    <row r="3232" spans="2:20" ht="15" customHeight="1">
      <c r="B3232" s="1078" t="s">
        <v>3853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249">
        <f>base[[#This Row],[Data de liquidação]]</f>
        <v>46220.690891203703</v>
      </c>
    </row>
    <row r="3233" spans="2:22" ht="15" customHeight="1">
      <c r="B3233" s="1078" t="s">
        <v>3852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3866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249">
        <f>base[[#This Row],[Data de liquidação]]</f>
        <v>46220.710277777776</v>
      </c>
    </row>
    <row r="3234" spans="2:22" ht="15" customHeight="1">
      <c r="B3234" s="1078" t="s">
        <v>3851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249">
        <f>base[[#This Row],[Data de liquidação]]</f>
        <v>46220.87027777778</v>
      </c>
    </row>
    <row r="3235" spans="2:22" ht="15" customHeight="1">
      <c r="B3235" s="1078" t="s">
        <v>3851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3866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249">
        <f>base[[#This Row],[Data de liquidação]]</f>
        <v>46220.87027777778</v>
      </c>
    </row>
    <row r="3236" spans="2:22" ht="15" customHeight="1">
      <c r="B3236" s="1078" t="s">
        <v>3863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249">
        <f>base[[#This Row],[Data de liquidação]]</f>
        <v>46220.870821759258</v>
      </c>
    </row>
    <row r="3237" spans="2:22" ht="15" customHeight="1">
      <c r="B3237" s="1078" t="s">
        <v>3850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46" t="s">
        <v>4366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249">
        <f>base[[#This Row],[Data de liquidação]]</f>
        <v>46220.870937500003</v>
      </c>
    </row>
    <row r="3238" spans="2:22" ht="15" customHeight="1">
      <c r="B3238" s="1078" t="s">
        <v>3850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249">
        <f>base[[#This Row],[Data de liquidação]]</f>
        <v>46220.870937500003</v>
      </c>
    </row>
    <row r="3239" spans="2:22" ht="15" customHeight="1">
      <c r="B3239" s="1078" t="s">
        <v>3849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249">
        <f>base[[#This Row],[Data de liquidação]]</f>
        <v>46220.922974537039</v>
      </c>
    </row>
    <row r="3240" spans="2:22" ht="15" customHeight="1">
      <c r="B3240" s="1078" t="s">
        <v>3848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3659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249">
        <f>base[[#This Row],[Data de liquidação]]</f>
        <v>46220.923449074071</v>
      </c>
    </row>
    <row r="3241" spans="2:22" ht="15" customHeight="1">
      <c r="B3241" s="1078" t="s">
        <v>3848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249">
        <f>base[[#This Row],[Data de liquidação]]</f>
        <v>46220.923460648148</v>
      </c>
    </row>
    <row r="3242" spans="2:22" ht="15" customHeight="1">
      <c r="B3242" s="1078" t="s">
        <v>3848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249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8" t="s">
        <v>3847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249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8" t="s">
        <v>3847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249">
        <f>base[[#This Row],[Data de liquidação]]</f>
        <v>46220.923703703702</v>
      </c>
    </row>
    <row r="3245" spans="2:22" ht="15" customHeight="1">
      <c r="B3245" s="1078" t="s">
        <v>3847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249">
        <f>base[[#This Row],[Data de liquidação]]</f>
        <v>46220.923703703702</v>
      </c>
    </row>
    <row r="3246" spans="2:22" ht="15" customHeight="1">
      <c r="B3246" s="1078" t="s">
        <v>3846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46" t="s">
        <v>4365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249">
        <f>base[[#This Row],[Data de liquidação]]</f>
        <v>46220.923726851855</v>
      </c>
    </row>
    <row r="3247" spans="2:22" ht="15" customHeight="1">
      <c r="B3247" s="1078" t="s">
        <v>3846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249">
        <f>base[[#This Row],[Data de liquidação]]</f>
        <v>46220.923611111109</v>
      </c>
    </row>
    <row r="3248" spans="2:22" ht="15" customHeight="1">
      <c r="B3248" s="1078" t="s">
        <v>3848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249">
        <f>base[[#This Row],[Data de liquidação]]</f>
        <v>46220.92291666667</v>
      </c>
    </row>
    <row r="3249" spans="2:20" ht="15" customHeight="1">
      <c r="B3249" s="1078" t="s">
        <v>3845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3815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249">
        <f>base[[#This Row],[Data de liquidação]]</f>
        <v>46220.957349537035</v>
      </c>
    </row>
    <row r="3250" spans="2:20" ht="15" customHeight="1">
      <c r="B3250" s="1078" t="s">
        <v>3886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249">
        <f>base[[#This Row],[Data de liquidação]]</f>
        <v>46221.083391203705</v>
      </c>
    </row>
    <row r="3251" spans="2:20" ht="15" customHeight="1">
      <c r="B3251" s="1078" t="s">
        <v>3885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249">
        <f>base[[#This Row],[Data de liquidação]]</f>
        <v>46221.347337962965</v>
      </c>
    </row>
    <row r="3252" spans="2:20" ht="15" customHeight="1">
      <c r="B3252" s="1078" t="s">
        <v>3884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3579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249">
        <f>base[[#This Row],[Data de liquidação]]</f>
        <v>46221.464108796295</v>
      </c>
    </row>
    <row r="3253" spans="2:20" ht="15" customHeight="1">
      <c r="B3253" s="1078" t="s">
        <v>3887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249">
        <f>base[[#This Row],[Data de liquidação]]</f>
        <v>46221.477106481485</v>
      </c>
    </row>
    <row r="3254" spans="2:20" ht="15" customHeight="1">
      <c r="B3254" s="1078" t="s">
        <v>3883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249">
        <f>base[[#This Row],[Data de liquidação]]</f>
        <v>46221.477349537039</v>
      </c>
    </row>
    <row r="3255" spans="2:20" ht="15" customHeight="1">
      <c r="B3255" s="1078" t="s">
        <v>3883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249">
        <f>base[[#This Row],[Data de liquidação]]</f>
        <v>46221.477349537039</v>
      </c>
    </row>
    <row r="3256" spans="2:20" ht="15" customHeight="1">
      <c r="B3256" s="1078" t="s">
        <v>3882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3629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249">
        <f>base[[#This Row],[Data de liquidação]]</f>
        <v>46221.494398148148</v>
      </c>
    </row>
    <row r="3257" spans="2:20" ht="15" customHeight="1">
      <c r="B3257" s="1078" t="s">
        <v>3881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3659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249">
        <f>base[[#This Row],[Data de liquidação]]</f>
        <v>46221.537997685184</v>
      </c>
    </row>
    <row r="3258" spans="2:20" ht="15" customHeight="1">
      <c r="B3258" s="1078" t="s">
        <v>3881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249">
        <f>base[[#This Row],[Data de liquidação]]</f>
        <v>46221.537997685184</v>
      </c>
    </row>
    <row r="3259" spans="2:20" ht="15" customHeight="1">
      <c r="B3259" s="1078" t="s">
        <v>3880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249">
        <f>base[[#This Row],[Data de liquidação]]</f>
        <v>46221.538194444445</v>
      </c>
    </row>
    <row r="3260" spans="2:20" ht="15" customHeight="1">
      <c r="B3260" s="1078" t="s">
        <v>3880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249">
        <f>base[[#This Row],[Data de liquidação]]</f>
        <v>46221.538194444445</v>
      </c>
    </row>
    <row r="3261" spans="2:20" ht="15" customHeight="1">
      <c r="B3261" s="1078" t="s">
        <v>3880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46" t="s">
        <v>4366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249">
        <f>base[[#This Row],[Data de liquidação]]</f>
        <v>46221.538194444445</v>
      </c>
    </row>
    <row r="3262" spans="2:20" ht="15" customHeight="1">
      <c r="B3262" s="1078" t="s">
        <v>3879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249">
        <f>base[[#This Row],[Data de liquidação]]</f>
        <v>46221.539768518516</v>
      </c>
    </row>
    <row r="3263" spans="2:20" ht="15" customHeight="1">
      <c r="B3263" s="1078" t="s">
        <v>3878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249">
        <f>base[[#This Row],[Data de liquidação]]</f>
        <v>46221.594178240739</v>
      </c>
    </row>
    <row r="3264" spans="2:20" ht="15" customHeight="1">
      <c r="B3264" s="1078" t="s">
        <v>3876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3800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249">
        <f>base[[#This Row],[Data de liquidação]]</f>
        <v>46221.621527777781</v>
      </c>
    </row>
    <row r="3265" spans="2:20" ht="15" customHeight="1">
      <c r="B3265" s="1078" t="s">
        <v>3877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249">
        <f>base[[#This Row],[Data de liquidação]]</f>
        <v>46221.62158564815</v>
      </c>
    </row>
    <row r="3266" spans="2:20" ht="15" customHeight="1">
      <c r="B3266" s="1078" t="s">
        <v>3876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249">
        <f>base[[#This Row],[Data de liquidação]]</f>
        <v>46221.621712962966</v>
      </c>
    </row>
    <row r="3267" spans="2:20" ht="15" customHeight="1">
      <c r="B3267" s="1078" t="s">
        <v>3876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249">
        <f>base[[#This Row],[Data de liquidação]]</f>
        <v>46221.621712962966</v>
      </c>
    </row>
    <row r="3268" spans="2:20" ht="15" customHeight="1">
      <c r="B3268" s="1078" t="s">
        <v>3875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3866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249">
        <f>base[[#This Row],[Data de liquidação]]</f>
        <v>46221.624305555553</v>
      </c>
    </row>
    <row r="3269" spans="2:20" ht="15" customHeight="1">
      <c r="B3269" s="1078" t="s">
        <v>3875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249">
        <f>base[[#This Row],[Data de liquidação]]</f>
        <v>46221.624444444446</v>
      </c>
    </row>
    <row r="3270" spans="2:20" ht="15" customHeight="1">
      <c r="B3270" s="1078" t="s">
        <v>3875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3659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249">
        <f>base[[#This Row],[Data de liquidação]]</f>
        <v>46221.624444444446</v>
      </c>
    </row>
    <row r="3271" spans="2:20" ht="15" customHeight="1">
      <c r="B3271" s="1078" t="s">
        <v>3874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249">
        <f>base[[#This Row],[Data de liquidação]]</f>
        <v>46221.6246875</v>
      </c>
    </row>
    <row r="3272" spans="2:20" ht="15" customHeight="1">
      <c r="B3272" s="1078" t="s">
        <v>3874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46" t="s">
        <v>4365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249">
        <f>base[[#This Row],[Data de liquidação]]</f>
        <v>46221.6246875</v>
      </c>
    </row>
    <row r="3273" spans="2:20" ht="15" customHeight="1">
      <c r="B3273" s="1078" t="s">
        <v>3873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249">
        <f>base[[#This Row],[Data de liquidação]]</f>
        <v>46221.624722222223</v>
      </c>
    </row>
    <row r="3274" spans="2:20" ht="15" customHeight="1">
      <c r="B3274" s="1078" t="s">
        <v>3872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249">
        <f>base[[#This Row],[Data de liquidação]]</f>
        <v>46221.751643518517</v>
      </c>
    </row>
    <row r="3275" spans="2:20" ht="15" customHeight="1">
      <c r="B3275" s="1078" t="s">
        <v>3872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3866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249">
        <f>base[[#This Row],[Data de liquidação]]</f>
        <v>46221.751643518517</v>
      </c>
    </row>
    <row r="3276" spans="2:20" ht="15" customHeight="1">
      <c r="B3276" s="1078" t="s">
        <v>3871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46" t="s">
        <v>4366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249">
        <f>base[[#This Row],[Data de liquidação]]</f>
        <v>46221.751793981479</v>
      </c>
    </row>
    <row r="3277" spans="2:20" ht="15" customHeight="1">
      <c r="B3277" s="1078" t="s">
        <v>3871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249">
        <f>base[[#This Row],[Data de liquidação]]</f>
        <v>46221.751805555556</v>
      </c>
    </row>
    <row r="3278" spans="2:20" ht="15" customHeight="1">
      <c r="B3278" s="1078" t="s">
        <v>3870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3815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249">
        <f>base[[#This Row],[Data de liquidação]]</f>
        <v>46221.827777777777</v>
      </c>
    </row>
    <row r="3279" spans="2:20" ht="15" customHeight="1">
      <c r="B3279" s="1078" t="s">
        <v>3870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249">
        <f>base[[#This Row],[Data de liquidação]]</f>
        <v>46221.828275462962</v>
      </c>
    </row>
    <row r="3280" spans="2:20" ht="15" customHeight="1">
      <c r="B3280" s="1078" t="s">
        <v>3869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46" t="s">
        <v>4366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249">
        <f>base[[#This Row],[Data de liquidação]]</f>
        <v>46221.828472222223</v>
      </c>
    </row>
    <row r="3281" spans="2:20" ht="15" customHeight="1">
      <c r="B3281" s="1078" t="s">
        <v>3869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249">
        <f>base[[#This Row],[Data de liquidação]]</f>
        <v>46221.828483796293</v>
      </c>
    </row>
    <row r="3282" spans="2:20" ht="15" customHeight="1">
      <c r="B3282" s="1078" t="s">
        <v>3868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249">
        <f>base[[#This Row],[Data de liquidação]]</f>
        <v>46221.834363425929</v>
      </c>
    </row>
    <row r="3283" spans="2:20" ht="15" customHeight="1">
      <c r="B3283" s="1078" t="s">
        <v>3867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249">
        <f>base[[#This Row],[Data de liquidação]]</f>
        <v>46221.955034722225</v>
      </c>
    </row>
    <row r="3284" spans="2:20" ht="15" customHeight="1">
      <c r="B3284" s="1084" t="s">
        <v>3908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249">
        <f>base[[#This Row],[Data de liquidação]]</f>
        <v>46222.396192129629</v>
      </c>
    </row>
    <row r="3285" spans="2:20" ht="15" customHeight="1">
      <c r="B3285" s="1084" t="s">
        <v>3896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249">
        <f>base[[#This Row],[Data de liquidação]]</f>
        <v>46222.396296296298</v>
      </c>
    </row>
    <row r="3286" spans="2:20" ht="15" customHeight="1">
      <c r="B3286" s="1084" t="s">
        <v>3896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249">
        <f>base[[#This Row],[Data de liquidação]]</f>
        <v>46222.396296296298</v>
      </c>
    </row>
    <row r="3287" spans="2:20" ht="15" customHeight="1">
      <c r="B3287" s="1084" t="s">
        <v>3907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249">
        <f>base[[#This Row],[Data de liquidação]]</f>
        <v>46222.409768518519</v>
      </c>
    </row>
    <row r="3288" spans="2:20" ht="15" customHeight="1">
      <c r="B3288" s="1084" t="s">
        <v>3895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249">
        <f>base[[#This Row],[Data de liquidação]]</f>
        <v>46222.409895833334</v>
      </c>
    </row>
    <row r="3289" spans="2:20" ht="15" customHeight="1">
      <c r="B3289" s="1084" t="s">
        <v>3895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249">
        <f>base[[#This Row],[Data de liquidação]]</f>
        <v>46222.409895833334</v>
      </c>
    </row>
    <row r="3290" spans="2:20" ht="15" customHeight="1">
      <c r="B3290" s="1084" t="s">
        <v>3906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249">
        <f>base[[#This Row],[Data de liquidação]]</f>
        <v>46222.493414351855</v>
      </c>
    </row>
    <row r="3291" spans="2:20" ht="15" customHeight="1">
      <c r="B3291" s="1084" t="s">
        <v>3905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249">
        <f>base[[#This Row],[Data de liquidação]]</f>
        <v>46222.493634259263</v>
      </c>
    </row>
    <row r="3292" spans="2:20" ht="15" customHeight="1">
      <c r="B3292" s="1084" t="s">
        <v>3904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249">
        <f>base[[#This Row],[Data de liquidação]]</f>
        <v>46222.535937499997</v>
      </c>
    </row>
    <row r="3293" spans="2:20" ht="15" customHeight="1">
      <c r="B3293" s="1084" t="s">
        <v>3903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249">
        <f>base[[#This Row],[Data de liquidação]]</f>
        <v>46222.539050925923</v>
      </c>
    </row>
    <row r="3294" spans="2:20" ht="15" customHeight="1">
      <c r="B3294" s="1084" t="s">
        <v>3902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3579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249">
        <f>base[[#This Row],[Data de liquidação]]</f>
        <v>46222.548761574071</v>
      </c>
    </row>
    <row r="3295" spans="2:20" ht="15" customHeight="1">
      <c r="B3295" s="1084" t="s">
        <v>3890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3800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249">
        <f>base[[#This Row],[Data de liquidação]]</f>
        <v>46222.554861111108</v>
      </c>
    </row>
    <row r="3296" spans="2:20" ht="15" customHeight="1">
      <c r="B3296" s="1084" t="s">
        <v>3894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249">
        <f>base[[#This Row],[Data de liquidação]]</f>
        <v>46222.555219907408</v>
      </c>
    </row>
    <row r="3297" spans="2:22" ht="15" customHeight="1">
      <c r="B3297" s="1084" t="s">
        <v>3890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249">
        <f>base[[#This Row],[Data de liquidação]]</f>
        <v>46222.555324074077</v>
      </c>
    </row>
    <row r="3298" spans="2:22" ht="15" customHeight="1">
      <c r="B3298" s="1084" t="s">
        <v>3890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249">
        <f>base[[#This Row],[Data de liquidação]]</f>
        <v>46222.555324074077</v>
      </c>
    </row>
    <row r="3299" spans="2:22" ht="15" customHeight="1">
      <c r="B3299" s="1084" t="s">
        <v>3901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249">
        <f>base[[#This Row],[Data de liquidação]]</f>
        <v>46222.556770833333</v>
      </c>
    </row>
    <row r="3300" spans="2:22" ht="15" customHeight="1">
      <c r="B3300" s="1084" t="s">
        <v>3900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249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4" t="s">
        <v>3900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249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4" t="s">
        <v>3899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249">
        <f>base[[#This Row],[Data de liquidação]]</f>
        <v>46222.620682870373</v>
      </c>
    </row>
    <row r="3303" spans="2:22" ht="15" customHeight="1">
      <c r="B3303" s="1084" t="s">
        <v>3898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249">
        <f>base[[#This Row],[Data de liquidação]]</f>
        <v>46222.636331018519</v>
      </c>
    </row>
    <row r="3304" spans="2:22" ht="15" customHeight="1">
      <c r="B3304" s="1084" t="s">
        <v>3889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46" t="s">
        <v>4365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249">
        <f>base[[#This Row],[Data de liquidação]]</f>
        <v>46222.957638888889</v>
      </c>
    </row>
    <row r="3305" spans="2:22" ht="15" customHeight="1">
      <c r="B3305" s="1084" t="s">
        <v>3889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249">
        <f>base[[#This Row],[Data de liquidação]]</f>
        <v>46222.957662037035</v>
      </c>
    </row>
    <row r="3306" spans="2:22" ht="15" customHeight="1">
      <c r="B3306" s="1084" t="s">
        <v>3889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249">
        <f>base[[#This Row],[Data de liquidação]]</f>
        <v>46222.957662037035</v>
      </c>
    </row>
    <row r="3307" spans="2:22" ht="15" customHeight="1">
      <c r="B3307" s="1084" t="s">
        <v>3893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249">
        <f>base[[#This Row],[Data de liquidação]]</f>
        <v>46222.957719907405</v>
      </c>
    </row>
    <row r="3308" spans="2:22" ht="15" customHeight="1">
      <c r="B3308" s="1084" t="s">
        <v>3893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3815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249">
        <f>base[[#This Row],[Data de liquidação]]</f>
        <v>46222.957719907405</v>
      </c>
    </row>
    <row r="3309" spans="2:22" ht="15" customHeight="1">
      <c r="B3309" s="1084" t="s">
        <v>3892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249">
        <f>base[[#This Row],[Data de liquidação]]</f>
        <v>46222.975347222222</v>
      </c>
    </row>
    <row r="3310" spans="2:22" ht="15" customHeight="1">
      <c r="B3310" s="1084" t="s">
        <v>3891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249">
        <f>base[[#This Row],[Data de liquidação]]</f>
        <v>46222.975682870368</v>
      </c>
    </row>
    <row r="3311" spans="2:22" ht="15" customHeight="1">
      <c r="B3311" s="1084" t="s">
        <v>3891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3800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249">
        <f>base[[#This Row],[Data de liquidação]]</f>
        <v>46222.975682870368</v>
      </c>
    </row>
    <row r="3312" spans="2:22" ht="15" customHeight="1">
      <c r="B3312" s="1084" t="s">
        <v>3897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249">
        <f>base[[#This Row],[Data de liquidação]]</f>
        <v>46222.975717592592</v>
      </c>
    </row>
    <row r="3313" spans="2:22" ht="15" customHeight="1">
      <c r="B3313" s="1102" t="s">
        <v>3941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249">
        <f>base[[#This Row],[Data de liquidação]]</f>
        <v>46223.574097222219</v>
      </c>
    </row>
    <row r="3314" spans="2:22" ht="15" customHeight="1">
      <c r="B3314" s="1102" t="s">
        <v>3940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249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2" t="s">
        <v>3940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249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2" t="s">
        <v>3939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3579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249">
        <f>base[[#This Row],[Data de liquidação]]</f>
        <v>46223.662280092591</v>
      </c>
    </row>
    <row r="3317" spans="2:22" ht="15" customHeight="1">
      <c r="B3317" s="1102" t="s">
        <v>3938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249">
        <f>base[[#This Row],[Data de liquidação]]</f>
        <v>46223.701620370368</v>
      </c>
    </row>
    <row r="3318" spans="2:22" ht="15" customHeight="1">
      <c r="B3318" s="1102" t="s">
        <v>3937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249">
        <f>base[[#This Row],[Data de liquidação]]</f>
        <v>46223.75472222222</v>
      </c>
    </row>
    <row r="3319" spans="2:22" ht="15" customHeight="1">
      <c r="B3319" s="1102" t="s">
        <v>3936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249">
        <f>base[[#This Row],[Data de liquidação]]</f>
        <v>46223.867372685185</v>
      </c>
    </row>
    <row r="3320" spans="2:22" ht="15" customHeight="1">
      <c r="B3320" s="1109" t="s">
        <v>3952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3815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249">
        <f>base[[#This Row],[Data de liquidação]]</f>
        <v>46224.61954861111</v>
      </c>
    </row>
    <row r="3321" spans="2:22" ht="15" customHeight="1">
      <c r="B3321" s="1109" t="s">
        <v>3951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249">
        <f>base[[#This Row],[Data de liquidação]]</f>
        <v>46224.661597222221</v>
      </c>
    </row>
    <row r="3322" spans="2:22" ht="15" customHeight="1">
      <c r="B3322" s="1109" t="s">
        <v>3950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249">
        <f>base[[#This Row],[Data de liquidação]]</f>
        <v>46224.661608796298</v>
      </c>
    </row>
    <row r="3323" spans="2:22" ht="15" customHeight="1">
      <c r="B3323" s="1109" t="s">
        <v>3949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249">
        <f>base[[#This Row],[Data de liquidação]]</f>
        <v>46224.694236111114</v>
      </c>
    </row>
    <row r="3324" spans="2:22" ht="15" customHeight="1">
      <c r="B3324" s="1109" t="s">
        <v>3948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249">
        <f>base[[#This Row],[Data de liquidação]]</f>
        <v>46224.697766203702</v>
      </c>
    </row>
    <row r="3325" spans="2:22" ht="15" customHeight="1">
      <c r="B3325" s="1109" t="s">
        <v>3947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249">
        <f>base[[#This Row],[Data de liquidação]]</f>
        <v>46224.703136574077</v>
      </c>
    </row>
    <row r="3326" spans="2:22" ht="15" customHeight="1">
      <c r="B3326" s="1109" t="s">
        <v>3946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249">
        <f>base[[#This Row],[Data de liquidação]]</f>
        <v>46224.868101851855</v>
      </c>
    </row>
    <row r="3327" spans="2:22" ht="15" customHeight="1">
      <c r="B3327" s="1109" t="s">
        <v>3945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249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9" t="s">
        <v>3945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3579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249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9" t="s">
        <v>3944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249">
        <f>base[[#This Row],[Data de liquidação]]</f>
        <v>46224.891180555554</v>
      </c>
    </row>
    <row r="3330" spans="2:20" ht="15" customHeight="1">
      <c r="B3330" s="1109" t="s">
        <v>3943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3920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249">
        <f>base[[#This Row],[Data de liquidação]]</f>
        <v>46224.896412037036</v>
      </c>
    </row>
    <row r="3331" spans="2:20" ht="15" customHeight="1">
      <c r="B3331" s="1109" t="s">
        <v>3953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249">
        <f>base[[#This Row],[Data de liquidação]]</f>
        <v>46224.999363425923</v>
      </c>
    </row>
    <row r="3332" spans="2:20" ht="15" customHeight="1">
      <c r="B3332" s="1109" t="s">
        <v>3942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249">
        <f>base[[#This Row],[Data de liquidação]]</f>
        <v>46224.999479166669</v>
      </c>
    </row>
    <row r="3333" spans="2:20" ht="15" customHeight="1">
      <c r="B3333" s="1109" t="s">
        <v>3942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249">
        <f>base[[#This Row],[Data de liquidação]]</f>
        <v>46224.999479166669</v>
      </c>
    </row>
    <row r="3334" spans="2:20" ht="15" customHeight="1">
      <c r="B3334" s="1117" t="s">
        <v>3972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3920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249">
        <f>base[[#This Row],[Data de liquidação]]</f>
        <v>46225.893217592595</v>
      </c>
    </row>
    <row r="3335" spans="2:20" ht="15" customHeight="1">
      <c r="B3335" s="1117" t="s">
        <v>3971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3866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249">
        <f>base[[#This Row],[Data de liquidação]]</f>
        <v>46225.896469907406</v>
      </c>
    </row>
    <row r="3336" spans="2:20" ht="15" customHeight="1">
      <c r="B3336" s="1117" t="s">
        <v>3974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249">
        <f>base[[#This Row],[Data de liquidação]]</f>
        <v>46225.897766203707</v>
      </c>
    </row>
    <row r="3337" spans="2:20" ht="15" customHeight="1">
      <c r="B3337" s="1117" t="s">
        <v>3970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249">
        <f>base[[#This Row],[Data de liquidação]]</f>
        <v>46225.897962962961</v>
      </c>
    </row>
    <row r="3338" spans="2:20" ht="15" customHeight="1">
      <c r="B3338" s="1117" t="s">
        <v>3970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249">
        <f>base[[#This Row],[Data de liquidação]]</f>
        <v>46225.897974537038</v>
      </c>
    </row>
    <row r="3339" spans="2:20" ht="15" customHeight="1">
      <c r="B3339" s="1117" t="s">
        <v>3969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249">
        <f>base[[#This Row],[Data de liquidação]]</f>
        <v>46225.939456018517</v>
      </c>
    </row>
    <row r="3340" spans="2:20" ht="15" customHeight="1">
      <c r="B3340" s="1117" t="s">
        <v>3969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249">
        <f>base[[#This Row],[Data de liquidação]]</f>
        <v>46225.939456018517</v>
      </c>
    </row>
    <row r="3341" spans="2:20" ht="15" customHeight="1">
      <c r="B3341" s="1117" t="s">
        <v>3968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46" t="s">
        <v>4366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249">
        <f>base[[#This Row],[Data de liquidação]]</f>
        <v>46225.939629629633</v>
      </c>
    </row>
    <row r="3342" spans="2:20" ht="15" customHeight="1">
      <c r="B3342" s="1117" t="s">
        <v>3968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249">
        <f>base[[#This Row],[Data de liquidação]]</f>
        <v>46225.939629629633</v>
      </c>
    </row>
    <row r="3343" spans="2:20" ht="15" customHeight="1">
      <c r="B3343" s="1117" t="s">
        <v>3967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249">
        <f>base[[#This Row],[Data de liquidação]]</f>
        <v>46225.944837962961</v>
      </c>
    </row>
    <row r="3344" spans="2:20" ht="15" customHeight="1">
      <c r="B3344" s="1117" t="s">
        <v>3966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249">
        <f>base[[#This Row],[Data de liquidação]]</f>
        <v>46225.967766203707</v>
      </c>
    </row>
    <row r="3345" spans="2:20" ht="15" customHeight="1">
      <c r="B3345" s="1117" t="s">
        <v>3965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249">
        <f>base[[#This Row],[Data de liquidação]]</f>
        <v>46225.969375000001</v>
      </c>
    </row>
    <row r="3346" spans="2:20" ht="15" customHeight="1">
      <c r="B3346" s="1117" t="s">
        <v>3964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249">
        <f>base[[#This Row],[Data de liquidação]]</f>
        <v>46225.974733796298</v>
      </c>
    </row>
    <row r="3347" spans="2:20" ht="15" customHeight="1">
      <c r="B3347" s="1117" t="s">
        <v>3964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3920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249">
        <f>base[[#This Row],[Data de liquidação]]</f>
        <v>46225.974733796298</v>
      </c>
    </row>
    <row r="3348" spans="2:20" ht="15" customHeight="1">
      <c r="B3348" s="1117" t="s">
        <v>3963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249">
        <f>base[[#This Row],[Data de liquidação]]</f>
        <v>46225.974976851852</v>
      </c>
    </row>
    <row r="3349" spans="2:20" ht="15" customHeight="1">
      <c r="B3349" s="1117" t="s">
        <v>3962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3920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249">
        <f>base[[#This Row],[Data de liquidação]]</f>
        <v>46225.978703703702</v>
      </c>
    </row>
    <row r="3350" spans="2:20" ht="15" customHeight="1">
      <c r="B3350" s="1117" t="s">
        <v>3961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3920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249">
        <f>base[[#This Row],[Data de liquidação]]</f>
        <v>46225.979988425926</v>
      </c>
    </row>
    <row r="3351" spans="2:20" ht="15" customHeight="1">
      <c r="B3351" s="1117" t="s">
        <v>3960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249">
        <f>base[[#This Row],[Data de liquidação]]</f>
        <v>46225.98096064815</v>
      </c>
    </row>
    <row r="3352" spans="2:20" ht="15" customHeight="1">
      <c r="B3352" s="1117" t="s">
        <v>3973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249">
        <f>base[[#This Row],[Data de liquidação]]</f>
        <v>46225.981238425928</v>
      </c>
    </row>
    <row r="3353" spans="2:20" ht="15" customHeight="1">
      <c r="B3353" s="1117" t="s">
        <v>3959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249">
        <f>base[[#This Row],[Data de liquidação]]</f>
        <v>46225.981504629628</v>
      </c>
    </row>
    <row r="3354" spans="2:20" ht="15" customHeight="1">
      <c r="B3354" s="1117" t="s">
        <v>3959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46" t="s">
        <v>4366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249">
        <f>base[[#This Row],[Data de liquidação]]</f>
        <v>46225.981516203705</v>
      </c>
    </row>
    <row r="3355" spans="2:20" ht="15" customHeight="1">
      <c r="B3355" s="1117" t="s">
        <v>3958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249">
        <f>base[[#This Row],[Data de liquidação]]</f>
        <v>46225.982604166667</v>
      </c>
    </row>
    <row r="3356" spans="2:20" ht="15" customHeight="1">
      <c r="B3356" s="1117" t="s">
        <v>3957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249">
        <f>base[[#This Row],[Data de liquidação]]</f>
        <v>46225.987280092595</v>
      </c>
    </row>
    <row r="3357" spans="2:20" ht="15" customHeight="1">
      <c r="B3357" s="1130" t="s">
        <v>4018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3866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249">
        <f>base[[#This Row],[Data de liquidação]]</f>
        <v>46226.042349537034</v>
      </c>
    </row>
    <row r="3358" spans="2:20" ht="15" customHeight="1">
      <c r="B3358" s="1130" t="s">
        <v>4017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249">
        <f>base[[#This Row],[Data de liquidação]]</f>
        <v>46226.065254629626</v>
      </c>
    </row>
    <row r="3359" spans="2:20" ht="15" customHeight="1">
      <c r="B3359" s="1130" t="s">
        <v>4017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3866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249">
        <f>base[[#This Row],[Data de liquidação]]</f>
        <v>46226.065254629626</v>
      </c>
    </row>
    <row r="3360" spans="2:20" ht="15" customHeight="1">
      <c r="B3360" s="1130" t="s">
        <v>4016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3659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249">
        <f>base[[#This Row],[Data de liquidação]]</f>
        <v>46226.067800925928</v>
      </c>
    </row>
    <row r="3361" spans="2:20" ht="15" customHeight="1">
      <c r="B3361" s="1130" t="s">
        <v>4016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249">
        <f>base[[#This Row],[Data de liquidação]]</f>
        <v>46226.067800925928</v>
      </c>
    </row>
    <row r="3362" spans="2:20" ht="15" customHeight="1">
      <c r="B3362" s="1130" t="s">
        <v>4015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249">
        <f>base[[#This Row],[Data de liquidação]]</f>
        <v>46226.068032407406</v>
      </c>
    </row>
    <row r="3363" spans="2:20" ht="15" customHeight="1">
      <c r="B3363" s="1130" t="s">
        <v>4015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249">
        <f>base[[#This Row],[Data de liquidação]]</f>
        <v>46226.068032407406</v>
      </c>
    </row>
    <row r="3364" spans="2:20" ht="15" customHeight="1">
      <c r="B3364" s="1130" t="s">
        <v>4014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249">
        <f>base[[#This Row],[Data de liquidação]]</f>
        <v>46226.618344907409</v>
      </c>
    </row>
    <row r="3365" spans="2:20" ht="15" customHeight="1">
      <c r="B3365" s="1130" t="s">
        <v>4013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249">
        <f>base[[#This Row],[Data de liquidação]]</f>
        <v>46226.620821759258</v>
      </c>
    </row>
    <row r="3366" spans="2:20" ht="15" customHeight="1">
      <c r="B3366" s="1130" t="s">
        <v>4019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249">
        <f>base[[#This Row],[Data de liquidação]]</f>
        <v>46226.893576388888</v>
      </c>
    </row>
    <row r="3367" spans="2:20" ht="15" customHeight="1">
      <c r="B3367" s="1130" t="s">
        <v>4010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249">
        <f>base[[#This Row],[Data de liquidação]]</f>
        <v>46226.893750000003</v>
      </c>
    </row>
    <row r="3368" spans="2:20" ht="15" customHeight="1">
      <c r="B3368" s="1130" t="s">
        <v>4012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249">
        <f>base[[#This Row],[Data de liquidação]]</f>
        <v>46226.893773148149</v>
      </c>
    </row>
    <row r="3369" spans="2:20" ht="15" customHeight="1">
      <c r="B3369" s="1130" t="s">
        <v>4012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249">
        <f>base[[#This Row],[Data de liquidação]]</f>
        <v>46226.893773148149</v>
      </c>
    </row>
    <row r="3370" spans="2:20" ht="15" customHeight="1">
      <c r="B3370" s="1130" t="s">
        <v>4011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3815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249">
        <f>base[[#This Row],[Data de liquidação]]</f>
        <v>46226.893912037034</v>
      </c>
    </row>
    <row r="3371" spans="2:20" ht="15" customHeight="1">
      <c r="B3371" s="1130" t="s">
        <v>4010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249">
        <f>base[[#This Row],[Data de liquidação]]</f>
        <v>46226.893958333334</v>
      </c>
    </row>
    <row r="3372" spans="2:20" ht="15" customHeight="1">
      <c r="B3372" s="1130" t="s">
        <v>4010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249">
        <f>base[[#This Row],[Data de liquidação]]</f>
        <v>46226.893969907411</v>
      </c>
    </row>
    <row r="3373" spans="2:20" ht="15" customHeight="1">
      <c r="B3373" s="1130" t="s">
        <v>4009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249">
        <f>base[[#This Row],[Data de liquidação]]</f>
        <v>46226.894085648149</v>
      </c>
    </row>
    <row r="3374" spans="2:20" ht="15" customHeight="1">
      <c r="B3374" s="1130" t="s">
        <v>4008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46" t="s">
        <v>4366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249">
        <f>base[[#This Row],[Data de liquidação]]</f>
        <v>46226.894097222219</v>
      </c>
    </row>
    <row r="3375" spans="2:20" ht="15" customHeight="1">
      <c r="B3375" s="1130" t="s">
        <v>4008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249">
        <f>base[[#This Row],[Data de liquidação]]</f>
        <v>46226.894097222219</v>
      </c>
    </row>
    <row r="3376" spans="2:20" ht="15" customHeight="1">
      <c r="B3376" s="1130" t="s">
        <v>4007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3920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249">
        <f>base[[#This Row],[Data de liquidação]]</f>
        <v>46226.895115740743</v>
      </c>
    </row>
    <row r="3377" spans="2:22" ht="15" customHeight="1">
      <c r="B3377" s="1130" t="s">
        <v>4006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3815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249">
        <f>base[[#This Row],[Data de liquidação]]</f>
        <v>46226.896145833336</v>
      </c>
    </row>
    <row r="3378" spans="2:22" ht="15" customHeight="1">
      <c r="B3378" s="1130" t="s">
        <v>4005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249">
        <f>base[[#This Row],[Data de liquidação]]</f>
        <v>46226.911238425928</v>
      </c>
    </row>
    <row r="3379" spans="2:22" ht="15" customHeight="1">
      <c r="B3379" s="1130" t="s">
        <v>4004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249">
        <f>base[[#This Row],[Data de liquidação]]</f>
        <v>46226.957951388889</v>
      </c>
    </row>
    <row r="3380" spans="2:22" ht="15" customHeight="1">
      <c r="B3380" s="1130" t="s">
        <v>4003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249">
        <f>base[[#This Row],[Data de liquidação]]</f>
        <v>46226.958009259259</v>
      </c>
    </row>
    <row r="3381" spans="2:22" ht="15" customHeight="1">
      <c r="B3381" s="1130" t="s">
        <v>4002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249">
        <f>base[[#This Row],[Data de liquidação]]</f>
        <v>46226.976111111115</v>
      </c>
    </row>
    <row r="3382" spans="2:22" ht="15" customHeight="1">
      <c r="B3382" s="1130" t="s">
        <v>4001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3920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249">
        <f>base[[#This Row],[Data de liquidação]]</f>
        <v>46226.986296296294</v>
      </c>
    </row>
    <row r="3383" spans="2:22" ht="15" customHeight="1">
      <c r="B3383" s="1130" t="s">
        <v>4000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3919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249">
        <f>base[[#This Row],[Data de liquidação]]</f>
        <v>46226.98642361111</v>
      </c>
    </row>
    <row r="3384" spans="2:22" ht="15" customHeight="1">
      <c r="B3384" s="1138" t="s">
        <v>4039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249">
        <f>base[[#This Row],[Data de liquidação]]</f>
        <v>46227.660405092596</v>
      </c>
    </row>
    <row r="3385" spans="2:22" ht="15" customHeight="1">
      <c r="B3385" s="1138" t="s">
        <v>4038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249">
        <f>base[[#This Row],[Data de liquidação]]</f>
        <v>46227.692395833335</v>
      </c>
    </row>
    <row r="3386" spans="2:22" ht="15" customHeight="1">
      <c r="B3386" s="1138" t="s">
        <v>4037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249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8" t="s">
        <v>4037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249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8" t="s">
        <v>4036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3920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249">
        <f>base[[#This Row],[Data de liquidação]]</f>
        <v>46227.747175925928</v>
      </c>
    </row>
    <row r="3389" spans="2:22" ht="15" customHeight="1">
      <c r="B3389" s="1138" t="s">
        <v>4035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249">
        <f>base[[#This Row],[Data de liquidação]]</f>
        <v>46227.785057870373</v>
      </c>
    </row>
    <row r="3390" spans="2:22" ht="15" customHeight="1">
      <c r="B3390" s="1138" t="s">
        <v>4034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3866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249">
        <f>base[[#This Row],[Data de liquidação]]</f>
        <v>46227.788773148146</v>
      </c>
    </row>
    <row r="3391" spans="2:22" ht="15" customHeight="1">
      <c r="B3391" s="1138" t="s">
        <v>4033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3919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249">
        <f>base[[#This Row],[Data de liquidação]]</f>
        <v>46227.855775462966</v>
      </c>
    </row>
    <row r="3392" spans="2:22" ht="15" customHeight="1">
      <c r="B3392" s="1138" t="s">
        <v>4032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249">
        <f>base[[#This Row],[Data de liquidação]]</f>
        <v>46227.858506944445</v>
      </c>
    </row>
    <row r="3393" spans="2:20" ht="15" customHeight="1">
      <c r="B3393" s="1138" t="s">
        <v>4031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3920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249">
        <f>base[[#This Row],[Data de liquidação]]</f>
        <v>46227.872743055559</v>
      </c>
    </row>
    <row r="3394" spans="2:20" ht="15" customHeight="1">
      <c r="B3394" s="1138" t="s">
        <v>4030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249">
        <f>base[[#This Row],[Data de liquidação]]</f>
        <v>46227.874374999999</v>
      </c>
    </row>
    <row r="3395" spans="2:20" ht="15" customHeight="1">
      <c r="B3395" s="1138" t="s">
        <v>4029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249">
        <f>base[[#This Row],[Data de liquidação]]</f>
        <v>46227.874525462961</v>
      </c>
    </row>
    <row r="3396" spans="2:20" ht="15" customHeight="1">
      <c r="B3396" s="1138" t="s">
        <v>4028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3815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249">
        <f>base[[#This Row],[Data de liquidação]]</f>
        <v>46227.922129629631</v>
      </c>
    </row>
    <row r="3397" spans="2:20" ht="15" customHeight="1">
      <c r="B3397" s="1138" t="s">
        <v>4027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3815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249">
        <f>base[[#This Row],[Data de liquidação]]</f>
        <v>46227.967673611114</v>
      </c>
    </row>
    <row r="3398" spans="2:20" ht="15" customHeight="1">
      <c r="B3398" s="1138" t="s">
        <v>4026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3920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249">
        <f>base[[#This Row],[Data de liquidação]]</f>
        <v>46227.967766203707</v>
      </c>
    </row>
    <row r="3399" spans="2:20" ht="15" customHeight="1">
      <c r="B3399" s="1138" t="s">
        <v>4025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249">
        <f>base[[#This Row],[Data de liquidação]]</f>
        <v>46227.976226851853</v>
      </c>
    </row>
    <row r="3400" spans="2:20" ht="15" customHeight="1">
      <c r="B3400" s="1138" t="s">
        <v>4024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249">
        <f>base[[#This Row],[Data de liquidação]]</f>
        <v>46227.981678240743</v>
      </c>
    </row>
    <row r="3401" spans="2:20" ht="15" customHeight="1">
      <c r="B3401" s="1138" t="s">
        <v>4024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249">
        <f>base[[#This Row],[Data de liquidação]]</f>
        <v>46227.981678240743</v>
      </c>
    </row>
    <row r="3402" spans="2:20" ht="15" customHeight="1">
      <c r="B3402" s="1138" t="s">
        <v>4040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249">
        <f>base[[#This Row],[Data de liquidação]]</f>
        <v>46227.981793981482</v>
      </c>
    </row>
    <row r="3403" spans="2:20" ht="15" customHeight="1">
      <c r="B3403" s="1144" t="s">
        <v>4083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249">
        <f>base[[#This Row],[Data de liquidação]]</f>
        <v>46228.006041666667</v>
      </c>
    </row>
    <row r="3404" spans="2:20" ht="15" customHeight="1">
      <c r="B3404" s="1144" t="s">
        <v>4083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3866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249">
        <f>base[[#This Row],[Data de liquidação]]</f>
        <v>46228.006041666667</v>
      </c>
    </row>
    <row r="3405" spans="2:20" ht="15" customHeight="1">
      <c r="B3405" s="1144" t="s">
        <v>4082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249">
        <f>base[[#This Row],[Data de liquidação]]</f>
        <v>46228.006157407406</v>
      </c>
    </row>
    <row r="3406" spans="2:20" ht="15" customHeight="1">
      <c r="B3406" s="1144" t="s">
        <v>4081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249">
        <f>base[[#This Row],[Data de liquidação]]</f>
        <v>46228.020138888889</v>
      </c>
    </row>
    <row r="3407" spans="2:20" ht="15" customHeight="1">
      <c r="B3407" s="1144" t="s">
        <v>4081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249">
        <f>base[[#This Row],[Data de liquidação]]</f>
        <v>46228.020543981482</v>
      </c>
    </row>
    <row r="3408" spans="2:20" ht="15" customHeight="1">
      <c r="B3408" s="1144" t="s">
        <v>4080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249">
        <f>base[[#This Row],[Data de liquidação]]</f>
        <v>46228.020601851851</v>
      </c>
    </row>
    <row r="3409" spans="2:20" ht="15" customHeight="1">
      <c r="B3409" s="1144" t="s">
        <v>4079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249">
        <f>base[[#This Row],[Data de liquidação]]</f>
        <v>46228.050671296296</v>
      </c>
    </row>
    <row r="3410" spans="2:20" ht="15" customHeight="1">
      <c r="B3410" s="1144" t="s">
        <v>4078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3815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249">
        <f>base[[#This Row],[Data de liquidação]]</f>
        <v>46228.436597222222</v>
      </c>
    </row>
    <row r="3411" spans="2:20" ht="15" customHeight="1">
      <c r="B3411" s="1144" t="s">
        <v>4077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3815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249">
        <f>base[[#This Row],[Data de liquidação]]</f>
        <v>46228.438194444447</v>
      </c>
    </row>
    <row r="3412" spans="2:20" ht="15" customHeight="1">
      <c r="B3412" s="1144" t="s">
        <v>4076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249">
        <f>base[[#This Row],[Data de liquidação]]</f>
        <v>46228.438449074078</v>
      </c>
    </row>
    <row r="3413" spans="2:20" ht="15" customHeight="1">
      <c r="B3413" s="1144" t="s">
        <v>4075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3866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249">
        <f>base[[#This Row],[Data de liquidação]]</f>
        <v>46228.458240740743</v>
      </c>
    </row>
    <row r="3414" spans="2:20" ht="15" customHeight="1">
      <c r="B3414" s="1144" t="s">
        <v>4074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249">
        <f>base[[#This Row],[Data de liquidação]]</f>
        <v>46228.458356481482</v>
      </c>
    </row>
    <row r="3415" spans="2:20" ht="15" customHeight="1">
      <c r="B3415" s="1144" t="s">
        <v>4073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249">
        <f>base[[#This Row],[Data de liquidação]]</f>
        <v>46228.484282407408</v>
      </c>
    </row>
    <row r="3416" spans="2:20" ht="15" customHeight="1">
      <c r="B3416" s="1144" t="s">
        <v>4072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249">
        <f>base[[#This Row],[Data de liquidação]]</f>
        <v>46228.484375</v>
      </c>
    </row>
    <row r="3417" spans="2:20" ht="15" customHeight="1">
      <c r="B3417" s="1144" t="s">
        <v>4072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46" t="s">
        <v>4366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249">
        <f>base[[#This Row],[Data de liquidação]]</f>
        <v>46228.484375</v>
      </c>
    </row>
    <row r="3418" spans="2:20" ht="15" customHeight="1">
      <c r="B3418" s="1144" t="s">
        <v>4071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249">
        <f>base[[#This Row],[Data de liquidação]]</f>
        <v>46228.494108796294</v>
      </c>
    </row>
    <row r="3419" spans="2:20" ht="15" customHeight="1">
      <c r="B3419" s="1144" t="s">
        <v>4071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3815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249">
        <f>base[[#This Row],[Data de liquidação]]</f>
        <v>46228.494108796294</v>
      </c>
    </row>
    <row r="3420" spans="2:20" ht="15" customHeight="1">
      <c r="B3420" s="1144" t="s">
        <v>4070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3815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249">
        <f>base[[#This Row],[Data de liquidação]]</f>
        <v>46228.513692129629</v>
      </c>
    </row>
    <row r="3421" spans="2:20" ht="15" customHeight="1">
      <c r="B3421" s="1144" t="s">
        <v>4069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249">
        <f>base[[#This Row],[Data de liquidação]]</f>
        <v>46228.535868055558</v>
      </c>
    </row>
    <row r="3422" spans="2:20" ht="15" customHeight="1">
      <c r="B3422" s="1144" t="s">
        <v>4068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249">
        <f>base[[#This Row],[Data de liquidação]]</f>
        <v>46228.535960648151</v>
      </c>
    </row>
    <row r="3423" spans="2:20" ht="15" customHeight="1">
      <c r="B3423" s="1144" t="s">
        <v>4068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249">
        <f>base[[#This Row],[Data de liquidação]]</f>
        <v>46228.535960648151</v>
      </c>
    </row>
    <row r="3424" spans="2:20" ht="15" customHeight="1">
      <c r="B3424" s="1144" t="s">
        <v>4067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249">
        <f>base[[#This Row],[Data de liquidação]]</f>
        <v>46228.579421296294</v>
      </c>
    </row>
    <row r="3425" spans="2:20" ht="15" customHeight="1">
      <c r="B3425" s="1144" t="s">
        <v>4066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249">
        <f>base[[#This Row],[Data de liquidação]]</f>
        <v>46228.579513888886</v>
      </c>
    </row>
    <row r="3426" spans="2:20" ht="15" customHeight="1">
      <c r="B3426" s="1144" t="s">
        <v>4066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249">
        <f>base[[#This Row],[Data de liquidação]]</f>
        <v>46228.579513888886</v>
      </c>
    </row>
    <row r="3427" spans="2:20" ht="15" customHeight="1">
      <c r="B3427" s="1144" t="s">
        <v>4065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249">
        <f>base[[#This Row],[Data de liquidação]]</f>
        <v>46228.620381944442</v>
      </c>
    </row>
    <row r="3428" spans="2:20" ht="15" customHeight="1">
      <c r="B3428" s="1144" t="s">
        <v>4064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249">
        <f>base[[#This Row],[Data de liquidação]]</f>
        <v>46228.621192129627</v>
      </c>
    </row>
    <row r="3429" spans="2:20" ht="15" customHeight="1">
      <c r="B3429" s="1144" t="s">
        <v>4085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249">
        <f>base[[#This Row],[Data de liquidação]]</f>
        <v>46228.704826388886</v>
      </c>
    </row>
    <row r="3430" spans="2:20" ht="15" customHeight="1">
      <c r="B3430" s="1144" t="s">
        <v>4063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46" t="s">
        <v>4366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249">
        <f>base[[#This Row],[Data de liquidação]]</f>
        <v>46228.704861111109</v>
      </c>
    </row>
    <row r="3431" spans="2:20" ht="15" customHeight="1">
      <c r="B3431" s="1144" t="s">
        <v>4063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249">
        <f>base[[#This Row],[Data de liquidação]]</f>
        <v>46228.704918981479</v>
      </c>
    </row>
    <row r="3432" spans="2:20" ht="15" customHeight="1">
      <c r="B3432" s="1144" t="s">
        <v>4063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249">
        <f>base[[#This Row],[Data de liquidação]]</f>
        <v>46228.704918981479</v>
      </c>
    </row>
    <row r="3433" spans="2:20" ht="15" customHeight="1">
      <c r="B3433" s="1144" t="s">
        <v>4062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249">
        <f>base[[#This Row],[Data de liquidação]]</f>
        <v>46228.716863425929</v>
      </c>
    </row>
    <row r="3434" spans="2:20" ht="15" customHeight="1">
      <c r="B3434" s="1144" t="s">
        <v>4061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249">
        <f>base[[#This Row],[Data de liquidação]]</f>
        <v>46228.716990740744</v>
      </c>
    </row>
    <row r="3435" spans="2:20" ht="15" customHeight="1">
      <c r="B3435" s="1144" t="s">
        <v>4061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249">
        <f>base[[#This Row],[Data de liquidação]]</f>
        <v>46228.716990740744</v>
      </c>
    </row>
    <row r="3436" spans="2:20" ht="15" customHeight="1">
      <c r="B3436" s="1144" t="s">
        <v>4060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249">
        <f>base[[#This Row],[Data de liquidação]]</f>
        <v>46228.821192129632</v>
      </c>
    </row>
    <row r="3437" spans="2:20" ht="15" customHeight="1">
      <c r="B3437" s="1144" t="s">
        <v>4059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3920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249">
        <f>base[[#This Row],[Data de liquidação]]</f>
        <v>46228.833298611113</v>
      </c>
    </row>
    <row r="3438" spans="2:20" ht="15" customHeight="1">
      <c r="B3438" s="1144" t="s">
        <v>4059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3815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249">
        <f>base[[#This Row],[Data de liquidação]]</f>
        <v>46228.833298611113</v>
      </c>
    </row>
    <row r="3439" spans="2:20" ht="15" customHeight="1">
      <c r="B3439" s="1144" t="s">
        <v>4057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46" t="s">
        <v>4366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249">
        <f>base[[#This Row],[Data de liquidação]]</f>
        <v>46228.85</v>
      </c>
    </row>
    <row r="3440" spans="2:20" ht="15" customHeight="1">
      <c r="B3440" s="1144" t="s">
        <v>4058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249">
        <f>base[[#This Row],[Data de liquidação]]</f>
        <v>46228.85</v>
      </c>
    </row>
    <row r="3441" spans="2:20" ht="15" customHeight="1">
      <c r="B3441" s="1144" t="s">
        <v>4058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249">
        <f>base[[#This Row],[Data de liquidação]]</f>
        <v>46228.850023148145</v>
      </c>
    </row>
    <row r="3442" spans="2:20" ht="15" customHeight="1">
      <c r="B3442" s="1144" t="s">
        <v>4058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3866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249">
        <f>base[[#This Row],[Data de liquidação]]</f>
        <v>46228.850023148145</v>
      </c>
    </row>
    <row r="3443" spans="2:20" ht="15" customHeight="1">
      <c r="B3443" s="1144" t="s">
        <v>4057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249">
        <f>base[[#This Row],[Data de liquidação]]</f>
        <v>46228.850127314814</v>
      </c>
    </row>
    <row r="3444" spans="2:20" ht="15" customHeight="1">
      <c r="B3444" s="1144" t="s">
        <v>4056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249">
        <f>base[[#This Row],[Data de liquidação]]</f>
        <v>46228.852418981478</v>
      </c>
    </row>
    <row r="3445" spans="2:20" ht="15" customHeight="1">
      <c r="B3445" s="1144" t="s">
        <v>4055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3815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249">
        <f>base[[#This Row],[Data de liquidação]]</f>
        <v>46228.854178240741</v>
      </c>
    </row>
    <row r="3446" spans="2:20" ht="15" customHeight="1">
      <c r="B3446" s="1144" t="s">
        <v>4055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249">
        <f>base[[#This Row],[Data de liquidação]]</f>
        <v>46228.854178240741</v>
      </c>
    </row>
    <row r="3447" spans="2:20" ht="15" customHeight="1">
      <c r="B3447" s="1144" t="s">
        <v>4084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249">
        <f>base[[#This Row],[Data de liquidação]]</f>
        <v>46228.854351851849</v>
      </c>
    </row>
    <row r="3448" spans="2:20" ht="15" customHeight="1">
      <c r="B3448" s="1144" t="s">
        <v>4054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3815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249">
        <f>base[[#This Row],[Data de liquidação]]</f>
        <v>46228.89947916667</v>
      </c>
    </row>
    <row r="3449" spans="2:20" ht="15" customHeight="1">
      <c r="B3449" s="1144" t="s">
        <v>4053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3815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249">
        <f>base[[#This Row],[Data de liquidação]]</f>
        <v>46228.920578703706</v>
      </c>
    </row>
    <row r="3450" spans="2:20" ht="15" customHeight="1">
      <c r="B3450" s="1144" t="s">
        <v>4052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249">
        <f>base[[#This Row],[Data de liquidação]]</f>
        <v>46228.924756944441</v>
      </c>
    </row>
    <row r="3451" spans="2:20" ht="15" customHeight="1">
      <c r="B3451" s="1144" t="s">
        <v>4051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249">
        <f>base[[#This Row],[Data de liquidação]]</f>
        <v>46228.930127314816</v>
      </c>
    </row>
    <row r="3452" spans="2:20" ht="15" customHeight="1">
      <c r="B3452" s="1144" t="s">
        <v>4050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249">
        <f>base[[#This Row],[Data de liquidação]]</f>
        <v>46228.938993055555</v>
      </c>
    </row>
    <row r="3453" spans="2:20" ht="15" customHeight="1">
      <c r="B3453" s="1144" t="s">
        <v>4049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249">
        <f>base[[#This Row],[Data de liquidação]]</f>
        <v>46228.94158564815</v>
      </c>
    </row>
    <row r="3454" spans="2:20" ht="15" customHeight="1">
      <c r="B3454" s="1144" t="s">
        <v>4048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249">
        <f>base[[#This Row],[Data de liquidação]]</f>
        <v>46228.941759259258</v>
      </c>
    </row>
    <row r="3455" spans="2:20" ht="15" customHeight="1">
      <c r="B3455" s="1144" t="s">
        <v>4047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249">
        <f>base[[#This Row],[Data de liquidação]]</f>
        <v>46228.945891203701</v>
      </c>
    </row>
    <row r="3456" spans="2:20" ht="15" customHeight="1">
      <c r="B3456" s="1144" t="s">
        <v>4046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249">
        <f>base[[#This Row],[Data de liquidação]]</f>
        <v>46228.945983796293</v>
      </c>
    </row>
    <row r="3457" spans="2:22" ht="15" customHeight="1">
      <c r="B3457" s="1144" t="s">
        <v>4045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249">
        <f>base[[#This Row],[Data de liquidação]]</f>
        <v>46228.960277777776</v>
      </c>
    </row>
    <row r="3458" spans="2:22" ht="15" customHeight="1">
      <c r="B3458" s="1144" t="s">
        <v>4044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249">
        <f>base[[#This Row],[Data de liquidação]]</f>
        <v>46228.960439814815</v>
      </c>
    </row>
    <row r="3459" spans="2:22" ht="15" customHeight="1">
      <c r="B3459" s="1144" t="s">
        <v>4044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249">
        <f>base[[#This Row],[Data de liquidação]]</f>
        <v>46228.960439814815</v>
      </c>
    </row>
    <row r="3460" spans="2:22" ht="15" customHeight="1">
      <c r="B3460" s="1144" t="s">
        <v>4043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249">
        <f>base[[#This Row],[Data de liquidação]]</f>
        <v>46228.98265046296</v>
      </c>
    </row>
    <row r="3461" spans="2:22" ht="15" customHeight="1">
      <c r="B3461" s="1144" t="s">
        <v>4042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3815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249">
        <f>base[[#This Row],[Data de liquidação]]</f>
        <v>46228.983842592592</v>
      </c>
    </row>
    <row r="3462" spans="2:22" ht="15" customHeight="1">
      <c r="B3462" s="1144" t="s">
        <v>4042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249">
        <f>base[[#This Row],[Data de liquidação]]</f>
        <v>46228.983842592592</v>
      </c>
    </row>
    <row r="3463" spans="2:22" ht="15" customHeight="1">
      <c r="B3463" s="1154" t="s">
        <v>4123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249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4" t="s">
        <v>4123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249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4" t="s">
        <v>4122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249">
        <f>base[[#This Row],[Data de liquidação]]</f>
        <v>46229.067256944443</v>
      </c>
      <c r="V3465" s="11"/>
    </row>
    <row r="3466" spans="2:22" ht="15" customHeight="1">
      <c r="B3466" s="1154" t="s">
        <v>4121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249">
        <f>base[[#This Row],[Data de liquidação]]</f>
        <v>46229.068148148152</v>
      </c>
    </row>
    <row r="3467" spans="2:22" ht="15" customHeight="1">
      <c r="B3467" s="1154" t="s">
        <v>4121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3866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249">
        <f>base[[#This Row],[Data de liquidação]]</f>
        <v>46229.068148148152</v>
      </c>
    </row>
    <row r="3468" spans="2:22" ht="15" customHeight="1">
      <c r="B3468" s="1154" t="s">
        <v>4120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249">
        <f>base[[#This Row],[Data de liquidação]]</f>
        <v>46229.356828703705</v>
      </c>
    </row>
    <row r="3469" spans="2:22" ht="15" customHeight="1">
      <c r="B3469" s="1154" t="s">
        <v>4119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249">
        <f>base[[#This Row],[Data de liquidação]]</f>
        <v>46229.409594907411</v>
      </c>
    </row>
    <row r="3470" spans="2:22" ht="15" customHeight="1">
      <c r="B3470" s="1154" t="s">
        <v>4116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249">
        <f>base[[#This Row],[Data de liquidação]]</f>
        <v>46229.450694444444</v>
      </c>
    </row>
    <row r="3471" spans="2:22" ht="15" customHeight="1">
      <c r="B3471" s="1154" t="s">
        <v>4117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249">
        <f>base[[#This Row],[Data de liquidação]]</f>
        <v>46229.451238425929</v>
      </c>
    </row>
    <row r="3472" spans="2:22" ht="15" customHeight="1">
      <c r="B3472" s="1154" t="s">
        <v>4118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249">
        <f>base[[#This Row],[Data de liquidação]]</f>
        <v>46229.451238425929</v>
      </c>
    </row>
    <row r="3473" spans="2:20" ht="15" customHeight="1">
      <c r="B3473" s="1154" t="s">
        <v>4118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249">
        <f>base[[#This Row],[Data de liquidação]]</f>
        <v>46229.451238425929</v>
      </c>
    </row>
    <row r="3474" spans="2:20" ht="15" customHeight="1">
      <c r="B3474" s="1154" t="s">
        <v>4116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249">
        <f>base[[#This Row],[Data de liquidação]]</f>
        <v>46229.451365740744</v>
      </c>
    </row>
    <row r="3475" spans="2:20" ht="15" customHeight="1">
      <c r="B3475" s="1154" t="s">
        <v>4116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249">
        <f>base[[#This Row],[Data de liquidação]]</f>
        <v>46229.451365740744</v>
      </c>
    </row>
    <row r="3476" spans="2:20" ht="15" customHeight="1">
      <c r="B3476" s="1154" t="s">
        <v>4115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249">
        <f>base[[#This Row],[Data de liquidação]]</f>
        <v>46229.454710648148</v>
      </c>
    </row>
    <row r="3477" spans="2:20" ht="15" customHeight="1">
      <c r="B3477" s="1154" t="s">
        <v>4114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249">
        <f>base[[#This Row],[Data de liquidação]]</f>
        <v>46229.476817129631</v>
      </c>
    </row>
    <row r="3478" spans="2:20" ht="15" customHeight="1">
      <c r="B3478" s="1154" t="s">
        <v>4113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249">
        <f>base[[#This Row],[Data de liquidação]]</f>
        <v>46229.477060185185</v>
      </c>
    </row>
    <row r="3479" spans="2:20" ht="15" customHeight="1">
      <c r="B3479" s="1154" t="s">
        <v>4113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46" t="s">
        <v>4365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249">
        <f>base[[#This Row],[Data de liquidação]]</f>
        <v>46229.477060185185</v>
      </c>
    </row>
    <row r="3480" spans="2:20" ht="15" customHeight="1">
      <c r="B3480" s="1154" t="s">
        <v>4112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249">
        <f>base[[#This Row],[Data de liquidação]]</f>
        <v>46229.556030092594</v>
      </c>
    </row>
    <row r="3481" spans="2:20" ht="15" customHeight="1">
      <c r="B3481" s="1154" t="s">
        <v>4111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249">
        <f>base[[#This Row],[Data de liquidação]]</f>
        <v>46229.557905092595</v>
      </c>
    </row>
    <row r="3482" spans="2:20" ht="15" customHeight="1">
      <c r="B3482" s="1154" t="s">
        <v>4111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3866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249">
        <f>base[[#This Row],[Data de liquidação]]</f>
        <v>46229.557905092595</v>
      </c>
    </row>
    <row r="3483" spans="2:20" ht="15" customHeight="1">
      <c r="B3483" s="1154" t="s">
        <v>4110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249">
        <f>base[[#This Row],[Data de liquidação]]</f>
        <v>46229.578206018516</v>
      </c>
    </row>
    <row r="3484" spans="2:20" ht="15" customHeight="1">
      <c r="B3484" s="1154" t="s">
        <v>4109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249">
        <f>base[[#This Row],[Data de liquidação]]</f>
        <v>46229.578912037039</v>
      </c>
    </row>
    <row r="3485" spans="2:20" ht="15" customHeight="1">
      <c r="B3485" s="1154" t="s">
        <v>4106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249">
        <f>base[[#This Row],[Data de liquidação]]</f>
        <v>46229.57916666667</v>
      </c>
    </row>
    <row r="3486" spans="2:20" ht="15" customHeight="1">
      <c r="B3486" s="1154" t="s">
        <v>4108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249">
        <f>base[[#This Row],[Data de liquidação]]</f>
        <v>46229.57916666667</v>
      </c>
    </row>
    <row r="3487" spans="2:20" ht="15" customHeight="1">
      <c r="B3487" s="1154" t="s">
        <v>4108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3866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249">
        <f>base[[#This Row],[Data de liquidação]]</f>
        <v>46229.579282407409</v>
      </c>
    </row>
    <row r="3488" spans="2:20" ht="15" customHeight="1">
      <c r="B3488" s="1154" t="s">
        <v>4107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249">
        <f>base[[#This Row],[Data de liquidação]]</f>
        <v>46229.579467592594</v>
      </c>
    </row>
    <row r="3489" spans="2:20" ht="15" customHeight="1">
      <c r="B3489" s="1154" t="s">
        <v>4106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46" t="s">
        <v>4366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249">
        <f>base[[#This Row],[Data de liquidação]]</f>
        <v>46229.57949074074</v>
      </c>
    </row>
    <row r="3490" spans="2:20" ht="15" customHeight="1">
      <c r="B3490" s="1154" t="s">
        <v>4105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249">
        <f>base[[#This Row],[Data de liquidação]]</f>
        <v>46229.637731481482</v>
      </c>
    </row>
    <row r="3491" spans="2:20" ht="15" customHeight="1">
      <c r="B3491" s="1154" t="s">
        <v>4104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249">
        <f>base[[#This Row],[Data de liquidação]]</f>
        <v>46229.695868055554</v>
      </c>
    </row>
    <row r="3492" spans="2:20" ht="15" customHeight="1">
      <c r="B3492" s="1154" t="s">
        <v>4103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249">
        <f>base[[#This Row],[Data de liquidação]]</f>
        <v>46229.702928240738</v>
      </c>
    </row>
    <row r="3493" spans="2:20" ht="15" customHeight="1">
      <c r="B3493" s="1154" t="s">
        <v>4102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249">
        <f>base[[#This Row],[Data de liquidação]]</f>
        <v>46229.750543981485</v>
      </c>
    </row>
    <row r="3494" spans="2:20" ht="15" customHeight="1">
      <c r="B3494" s="1154" t="s">
        <v>4101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249">
        <f>base[[#This Row],[Data de liquidação]]</f>
        <v>46229.750949074078</v>
      </c>
    </row>
    <row r="3495" spans="2:20" ht="15" customHeight="1">
      <c r="B3495" s="1154" t="s">
        <v>4099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249">
        <f>base[[#This Row],[Data de liquidação]]</f>
        <v>46229.752083333333</v>
      </c>
    </row>
    <row r="3496" spans="2:20" ht="15" customHeight="1">
      <c r="B3496" s="1154" t="s">
        <v>4101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249">
        <f>base[[#This Row],[Data de liquidação]]</f>
        <v>46229.750949074078</v>
      </c>
    </row>
    <row r="3497" spans="2:20" ht="15" customHeight="1">
      <c r="B3497" s="1154" t="s">
        <v>4100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249">
        <f>base[[#This Row],[Data de liquidação]]</f>
        <v>46229.752592592595</v>
      </c>
    </row>
    <row r="3498" spans="2:20" ht="15" customHeight="1">
      <c r="B3498" s="1154" t="s">
        <v>4100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3815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249">
        <f>base[[#This Row],[Data de liquidação]]</f>
        <v>46229.752592592595</v>
      </c>
    </row>
    <row r="3499" spans="2:20" ht="15" customHeight="1">
      <c r="B3499" s="1154" t="s">
        <v>4099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249">
        <f>base[[#This Row],[Data de liquidação]]</f>
        <v>46229.75271990741</v>
      </c>
    </row>
    <row r="3500" spans="2:20" ht="15" customHeight="1">
      <c r="B3500" s="1154" t="s">
        <v>4098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249">
        <f>base[[#This Row],[Data de liquidação]]</f>
        <v>46229.754305555558</v>
      </c>
    </row>
    <row r="3501" spans="2:20" ht="15" customHeight="1">
      <c r="B3501" s="1154" t="s">
        <v>4097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249">
        <f>base[[#This Row],[Data de liquidação]]</f>
        <v>46229.754432870373</v>
      </c>
    </row>
    <row r="3502" spans="2:20" ht="15" customHeight="1">
      <c r="B3502" s="1154" t="s">
        <v>4097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249">
        <f>base[[#This Row],[Data de liquidação]]</f>
        <v>46229.754432870373</v>
      </c>
    </row>
    <row r="3503" spans="2:20" ht="15" customHeight="1">
      <c r="B3503" s="1154" t="s">
        <v>4096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249">
        <f>base[[#This Row],[Data de liquidação]]</f>
        <v>46229.823611111111</v>
      </c>
    </row>
    <row r="3504" spans="2:20" ht="15" customHeight="1">
      <c r="B3504" s="1154" t="s">
        <v>4095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249">
        <f>base[[#This Row],[Data de liquidação]]</f>
        <v>46229.824479166666</v>
      </c>
    </row>
    <row r="3505" spans="2:22" ht="15" customHeight="1">
      <c r="B3505" s="1154" t="s">
        <v>4094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3815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249">
        <f>base[[#This Row],[Data de liquidação]]</f>
        <v>46229.852916666663</v>
      </c>
    </row>
    <row r="3506" spans="2:22" ht="15" customHeight="1">
      <c r="B3506" s="1154" t="s">
        <v>4093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3920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249">
        <f>base[[#This Row],[Data de liquidação]]</f>
        <v>46229.854710648149</v>
      </c>
    </row>
    <row r="3507" spans="2:22" ht="15" customHeight="1">
      <c r="B3507" s="1154" t="s">
        <v>4091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249">
        <f>base[[#This Row],[Data de liquidação]]</f>
        <v>46229.855555555558</v>
      </c>
    </row>
    <row r="3508" spans="2:22" ht="15" customHeight="1">
      <c r="B3508" s="1154" t="s">
        <v>4092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249">
        <f>base[[#This Row],[Data de liquidação]]</f>
        <v>46229.855555555558</v>
      </c>
    </row>
    <row r="3509" spans="2:22" ht="15" customHeight="1">
      <c r="B3509" s="1154" t="s">
        <v>4092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3815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249">
        <f>base[[#This Row],[Data de liquidação]]</f>
        <v>46229.855706018519</v>
      </c>
    </row>
    <row r="3510" spans="2:22" ht="15" customHeight="1">
      <c r="B3510" s="1154" t="s">
        <v>4092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249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4" t="s">
        <v>4092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249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4" t="s">
        <v>4091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249">
        <f>base[[#This Row],[Data de liquidação]]</f>
        <v>46229.855856481481</v>
      </c>
    </row>
    <row r="3513" spans="2:22" ht="15" customHeight="1">
      <c r="B3513" s="1154" t="s">
        <v>4091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249">
        <f>base[[#This Row],[Data de liquidação]]</f>
        <v>46229.855856481481</v>
      </c>
    </row>
    <row r="3514" spans="2:22" ht="15" customHeight="1">
      <c r="B3514" s="1154" t="s">
        <v>4090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249">
        <f>base[[#This Row],[Data de liquidação]]</f>
        <v>46229.892361111109</v>
      </c>
    </row>
    <row r="3515" spans="2:22" ht="15" customHeight="1">
      <c r="B3515" s="1154" t="s">
        <v>4090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249">
        <f>base[[#This Row],[Data de liquidação]]</f>
        <v>46229.89267361111</v>
      </c>
    </row>
    <row r="3516" spans="2:22" ht="15" customHeight="1">
      <c r="B3516" s="1154" t="s">
        <v>4090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249">
        <f>base[[#This Row],[Data de liquidação]]</f>
        <v>46229.89267361111</v>
      </c>
    </row>
    <row r="3517" spans="2:22" ht="15" customHeight="1">
      <c r="B3517" s="1154" t="s">
        <v>4089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249">
        <f>base[[#This Row],[Data de liquidação]]</f>
        <v>46229.892812500002</v>
      </c>
    </row>
    <row r="3518" spans="2:22" ht="15" customHeight="1">
      <c r="B3518" s="1154" t="s">
        <v>4089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249">
        <f>base[[#This Row],[Data de liquidação]]</f>
        <v>46229.892812500002</v>
      </c>
    </row>
    <row r="3519" spans="2:22" ht="15" customHeight="1">
      <c r="B3519" s="1154" t="s">
        <v>4088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3920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249">
        <f>base[[#This Row],[Data de liquidação]]</f>
        <v>46229.892916666664</v>
      </c>
    </row>
    <row r="3520" spans="2:22" ht="15" customHeight="1">
      <c r="B3520" s="1154" t="s">
        <v>4087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3920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249">
        <f>base[[#This Row],[Data de liquidação]]</f>
        <v>46229.921064814815</v>
      </c>
    </row>
    <row r="3521" spans="2:20" ht="15" customHeight="1">
      <c r="B3521" s="1154" t="s">
        <v>4086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249">
        <f>base[[#This Row],[Data de liquidação]]</f>
        <v>46229.977789351855</v>
      </c>
    </row>
    <row r="3522" spans="2:20" ht="15" customHeight="1">
      <c r="B3522" s="1157" t="s">
        <v>4137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249">
        <f>base[[#This Row],[Data de liquidação]]</f>
        <v>46230.662164351852</v>
      </c>
    </row>
    <row r="3523" spans="2:20" ht="15" customHeight="1">
      <c r="B3523" s="1157" t="s">
        <v>4136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46" t="s">
        <v>4366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249">
        <f>base[[#This Row],[Data de liquidação]]</f>
        <v>46230.662361111114</v>
      </c>
    </row>
    <row r="3524" spans="2:20" ht="15" customHeight="1">
      <c r="B3524" s="1157" t="s">
        <v>4135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46" t="s">
        <v>4366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249">
        <f>base[[#This Row],[Data de liquidação]]</f>
        <v>46230.663032407407</v>
      </c>
    </row>
    <row r="3525" spans="2:20" ht="15" customHeight="1">
      <c r="B3525" s="1157" t="s">
        <v>4134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249">
        <f>base[[#This Row],[Data de liquidação]]</f>
        <v>46230.664201388892</v>
      </c>
    </row>
    <row r="3526" spans="2:20" ht="15" customHeight="1">
      <c r="B3526" s="1157" t="s">
        <v>4133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3629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249">
        <f>base[[#This Row],[Data de liquidação]]</f>
        <v>46230.683171296296</v>
      </c>
    </row>
    <row r="3527" spans="2:20" ht="15" customHeight="1">
      <c r="B3527" s="1157" t="s">
        <v>4132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249">
        <f>base[[#This Row],[Data de liquidação]]</f>
        <v>46230.704675925925</v>
      </c>
    </row>
    <row r="3528" spans="2:20" ht="15" customHeight="1">
      <c r="B3528" s="1157" t="s">
        <v>4131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3629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249">
        <f>base[[#This Row],[Data de liquidação]]</f>
        <v>46230.746932870374</v>
      </c>
    </row>
    <row r="3529" spans="2:20" ht="15" customHeight="1">
      <c r="B3529" s="1157" t="s">
        <v>4130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249">
        <f>base[[#This Row],[Data de liquidação]]</f>
        <v>46230.857476851852</v>
      </c>
    </row>
    <row r="3530" spans="2:20" ht="15" customHeight="1">
      <c r="B3530" s="1157" t="s">
        <v>4129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249">
        <f>base[[#This Row],[Data de liquidação]]</f>
        <v>46230.863611111112</v>
      </c>
    </row>
    <row r="3531" spans="2:20" ht="15" customHeight="1">
      <c r="B3531" s="1157" t="s">
        <v>4128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249">
        <f>base[[#This Row],[Data de liquidação]]</f>
        <v>46230.883090277777</v>
      </c>
    </row>
    <row r="3532" spans="2:20" ht="15" customHeight="1">
      <c r="B3532" s="1157" t="s">
        <v>4127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3920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249">
        <f>base[[#This Row],[Data de liquidação]]</f>
        <v>46230.893171296295</v>
      </c>
    </row>
    <row r="3533" spans="2:20" ht="15" customHeight="1">
      <c r="B3533" s="1157" t="s">
        <v>4126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46" t="s">
        <v>4366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249">
        <f>base[[#This Row],[Data de liquidação]]</f>
        <v>46230.893333333333</v>
      </c>
    </row>
    <row r="3534" spans="2:20" ht="15" customHeight="1">
      <c r="B3534" s="1163" t="s">
        <v>4141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3919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249">
        <f>base[[#This Row],[Data de liquidação]]</f>
        <v>46231.746747685182</v>
      </c>
    </row>
    <row r="3535" spans="2:20" ht="15" customHeight="1">
      <c r="B3535" s="1163" t="s">
        <v>4140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3815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249">
        <f>base[[#This Row],[Data de liquidação]]</f>
        <v>46231.982638888891</v>
      </c>
    </row>
    <row r="3536" spans="2:20" ht="15" customHeight="1">
      <c r="B3536" s="1163" t="s">
        <v>4139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3567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249">
        <f>base[[#This Row],[Data de liquidação]]</f>
        <v>46231.982800925929</v>
      </c>
    </row>
    <row r="3537" spans="2:20" ht="15" customHeight="1">
      <c r="B3537" s="1169" t="s">
        <v>4151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3815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249">
        <f>base[[#This Row],[Data de liquidação]]</f>
        <v>46232.556875000002</v>
      </c>
    </row>
    <row r="3538" spans="2:20" ht="15" customHeight="1">
      <c r="B3538" s="1169" t="s">
        <v>4150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3815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249">
        <f>base[[#This Row],[Data de liquidação]]</f>
        <v>46232.663541666669</v>
      </c>
    </row>
    <row r="3539" spans="2:20" ht="15" customHeight="1">
      <c r="B3539" s="1169" t="s">
        <v>4149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3866</v>
      </c>
      <c r="I3539" s="1173" t="s">
        <v>4152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249">
        <f>base[[#This Row],[Data de liquidação]]</f>
        <v>46232.715879629628</v>
      </c>
    </row>
    <row r="3540" spans="2:20" ht="15" customHeight="1">
      <c r="B3540" s="1169" t="s">
        <v>4148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3815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249">
        <f>base[[#This Row],[Data de liquidação]]</f>
        <v>46232.724583333336</v>
      </c>
    </row>
    <row r="3541" spans="2:20" ht="15" customHeight="1">
      <c r="B3541" s="1169" t="s">
        <v>4147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249">
        <f>base[[#This Row],[Data de liquidação]]</f>
        <v>46232.863819444443</v>
      </c>
    </row>
    <row r="3542" spans="2:20" ht="15" customHeight="1">
      <c r="B3542" s="1169" t="s">
        <v>4146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3866</v>
      </c>
      <c r="I3542" s="1173" t="s">
        <v>4152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249">
        <f>base[[#This Row],[Data de liquidação]]</f>
        <v>46232.87400462963</v>
      </c>
    </row>
    <row r="3543" spans="2:20" ht="15" customHeight="1">
      <c r="B3543" s="1169" t="s">
        <v>4145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3815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249">
        <f>base[[#This Row],[Data de liquidação]]</f>
        <v>46232.894155092596</v>
      </c>
    </row>
    <row r="3544" spans="2:20" ht="15" customHeight="1">
      <c r="B3544" s="1169" t="s">
        <v>4144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249">
        <f>base[[#This Row],[Data de liquidação]]</f>
        <v>46232.894918981481</v>
      </c>
    </row>
    <row r="3545" spans="2:20" ht="15" customHeight="1">
      <c r="B3545" s="1169" t="s">
        <v>4143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249">
        <f>base[[#This Row],[Data de liquidação]]</f>
        <v>46232.978958333333</v>
      </c>
    </row>
    <row r="3546" spans="2:20" ht="15" customHeight="1">
      <c r="B3546" s="1169" t="s">
        <v>4143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249">
        <f>base[[#This Row],[Data de liquidação]]</f>
        <v>46232.978958333333</v>
      </c>
    </row>
    <row r="3547" spans="2:20" ht="15" customHeight="1">
      <c r="B3547" s="1169" t="s">
        <v>4142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46" t="s">
        <v>4366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249">
        <f>base[[#This Row],[Data de liquidação]]</f>
        <v>46232.979004629633</v>
      </c>
    </row>
    <row r="3548" spans="2:20" ht="15" customHeight="1">
      <c r="B3548" s="1176" t="s">
        <v>4156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3629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249">
        <f>base[[#This Row],[Data de liquidação]]</f>
        <v>46233.724814814814</v>
      </c>
    </row>
    <row r="3549" spans="2:20" ht="15" customHeight="1">
      <c r="B3549" s="1176" t="s">
        <v>4155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3866</v>
      </c>
      <c r="I3549" s="1180" t="s">
        <v>4157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249">
        <f>base[[#This Row],[Data de liquidação]]</f>
        <v>46233.958067129628</v>
      </c>
    </row>
    <row r="3550" spans="2:20" ht="15" customHeight="1">
      <c r="B3550" s="1176" t="s">
        <v>4154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249">
        <f>base[[#This Row],[Data de liquidação]]</f>
        <v>46233.959710648145</v>
      </c>
    </row>
    <row r="3551" spans="2:20" ht="15" customHeight="1">
      <c r="B3551" s="1182" t="s">
        <v>4225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249">
        <f>base[[#This Row],[Data de liquidação]]</f>
        <v>46234.591446759259</v>
      </c>
    </row>
    <row r="3552" spans="2:20" ht="15" customHeight="1">
      <c r="B3552" s="1182" t="s">
        <v>4224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249">
        <f>base[[#This Row],[Data de liquidação]]</f>
        <v>46234.62226851852</v>
      </c>
    </row>
    <row r="3553" spans="2:20" ht="15" customHeight="1">
      <c r="B3553" s="1182" t="s">
        <v>4223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249">
        <f>base[[#This Row],[Data de liquidação]]</f>
        <v>46234.65997685185</v>
      </c>
    </row>
    <row r="3554" spans="2:20" ht="15" customHeight="1">
      <c r="B3554" s="1182" t="s">
        <v>4222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46" t="s">
        <v>4366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249">
        <f>base[[#This Row],[Data de liquidação]]</f>
        <v>46234.659988425927</v>
      </c>
    </row>
    <row r="3555" spans="2:20" ht="15" customHeight="1">
      <c r="B3555" s="1182" t="s">
        <v>4221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249">
        <f>base[[#This Row],[Data de liquidação]]</f>
        <v>46234.663090277776</v>
      </c>
    </row>
    <row r="3556" spans="2:20" ht="15" customHeight="1">
      <c r="B3556" s="1182" t="s">
        <v>4220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249">
        <f>base[[#This Row],[Data de liquidação]]</f>
        <v>46234.663217592592</v>
      </c>
    </row>
    <row r="3557" spans="2:20" ht="15" customHeight="1">
      <c r="B3557" s="1188" t="s">
        <v>4220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46" t="s">
        <v>4366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249">
        <f>base[[#This Row],[Data de liquidação]]</f>
        <v>46234.663217592592</v>
      </c>
    </row>
    <row r="3558" spans="2:20" ht="15" customHeight="1">
      <c r="B3558" s="1182" t="s">
        <v>4219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249">
        <f>base[[#This Row],[Data de liquidação]]</f>
        <v>46234.734733796293</v>
      </c>
    </row>
    <row r="3559" spans="2:20" ht="15" customHeight="1">
      <c r="B3559" s="1182" t="s">
        <v>4218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3629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249">
        <f>base[[#This Row],[Data de liquidação]]</f>
        <v>46234.943993055553</v>
      </c>
    </row>
    <row r="3560" spans="2:20" ht="15" customHeight="1">
      <c r="B3560" s="1182" t="s">
        <v>4217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3866</v>
      </c>
      <c r="I3560" s="1186" t="s">
        <v>4157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249">
        <f>base[[#This Row],[Data de liquidação]]</f>
        <v>46234.996979166666</v>
      </c>
    </row>
    <row r="3561" spans="2:20" ht="15" customHeight="1">
      <c r="B3561" s="1188" t="s">
        <v>4246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249">
        <f>base[[#This Row],[Data de liquidação]]</f>
        <v>46235.427037037036</v>
      </c>
    </row>
    <row r="3562" spans="2:20" ht="15" customHeight="1">
      <c r="B3562" s="1188" t="s">
        <v>4245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46" t="s">
        <v>4366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249">
        <f>base[[#This Row],[Data de liquidação]]</f>
        <v>46235.427152777775</v>
      </c>
    </row>
    <row r="3563" spans="2:20" ht="15" customHeight="1">
      <c r="B3563" s="1188" t="s">
        <v>4244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249">
        <f>base[[#This Row],[Data de liquidação]]</f>
        <v>46235.427164351851</v>
      </c>
    </row>
    <row r="3564" spans="2:20" ht="15" customHeight="1">
      <c r="B3564" s="1188" t="s">
        <v>4243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249">
        <f>base[[#This Row],[Data de liquidação]]</f>
        <v>46235.444814814815</v>
      </c>
    </row>
    <row r="3565" spans="2:20" ht="15" customHeight="1">
      <c r="B3565" s="1188" t="s">
        <v>4242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3866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249">
        <f>base[[#This Row],[Data de liquidação]]</f>
        <v>46235.452638888892</v>
      </c>
    </row>
    <row r="3566" spans="2:20" ht="15" customHeight="1">
      <c r="B3566" s="1188" t="s">
        <v>4241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249">
        <f>base[[#This Row],[Data de liquidação]]</f>
        <v>46235.45275462963</v>
      </c>
    </row>
    <row r="3567" spans="2:20" ht="15" customHeight="1">
      <c r="B3567" s="1188" t="s">
        <v>4240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249">
        <f>base[[#This Row],[Data de liquidação]]</f>
        <v>46235.453414351854</v>
      </c>
    </row>
    <row r="3568" spans="2:20" ht="15" customHeight="1">
      <c r="B3568" s="1188" t="s">
        <v>4239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249">
        <f>base[[#This Row],[Data de liquidação]]</f>
        <v>46235.473993055559</v>
      </c>
    </row>
    <row r="3569" spans="2:20" ht="15" customHeight="1">
      <c r="B3569" s="1188" t="s">
        <v>4238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46" t="s">
        <v>4366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249">
        <f>base[[#This Row],[Data de liquidação]]</f>
        <v>46235.49355324074</v>
      </c>
    </row>
    <row r="3570" spans="2:20" ht="15" customHeight="1">
      <c r="B3570" s="1188" t="s">
        <v>4237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249">
        <f>base[[#This Row],[Data de liquidação]]</f>
        <v>46235.494131944448</v>
      </c>
    </row>
    <row r="3571" spans="2:20" ht="15" customHeight="1">
      <c r="B3571" s="1188" t="s">
        <v>4236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249">
        <f>base[[#This Row],[Data de liquidação]]</f>
        <v>46235.541655092595</v>
      </c>
    </row>
    <row r="3572" spans="2:20" ht="15" customHeight="1">
      <c r="B3572" s="1188" t="s">
        <v>4235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249">
        <f>base[[#This Row],[Data de liquidação]]</f>
        <v>46235.57613425926</v>
      </c>
    </row>
    <row r="3573" spans="2:20" ht="15" customHeight="1">
      <c r="B3573" s="1188" t="s">
        <v>4234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46" t="s">
        <v>4366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249">
        <f>base[[#This Row],[Data de liquidação]]</f>
        <v>46235.576226851852</v>
      </c>
    </row>
    <row r="3574" spans="2:20" ht="15" customHeight="1">
      <c r="B3574" s="1188" t="s">
        <v>4233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249">
        <f>base[[#This Row],[Data de liquidação]]</f>
        <v>46235.816562499997</v>
      </c>
    </row>
    <row r="3575" spans="2:20" ht="15" customHeight="1">
      <c r="B3575" s="1188" t="s">
        <v>4232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249">
        <f>base[[#This Row],[Data de liquidação]]</f>
        <v>46235.845960648148</v>
      </c>
    </row>
    <row r="3576" spans="2:20" ht="15" customHeight="1">
      <c r="B3576" s="1188" t="s">
        <v>4231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249">
        <f>base[[#This Row],[Data de liquidação]]</f>
        <v>46235.917210648149</v>
      </c>
    </row>
    <row r="3577" spans="2:20" ht="15" customHeight="1">
      <c r="B3577" s="1188" t="s">
        <v>4230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3866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249">
        <f>base[[#This Row],[Data de liquidação]]</f>
        <v>46235.940949074073</v>
      </c>
    </row>
    <row r="3578" spans="2:20" ht="15" customHeight="1">
      <c r="B3578" s="1188" t="s">
        <v>4229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249">
        <f>base[[#This Row],[Data de liquidação]]</f>
        <v>46235.944062499999</v>
      </c>
    </row>
    <row r="3579" spans="2:20" ht="15" customHeight="1">
      <c r="B3579" s="1188" t="s">
        <v>4228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3866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249">
        <f>base[[#This Row],[Data de liquidação]]</f>
        <v>46235.945729166669</v>
      </c>
    </row>
    <row r="3580" spans="2:20" ht="15" customHeight="1">
      <c r="B3580" s="1188" t="s">
        <v>4227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249">
        <f>base[[#This Row],[Data de liquidação]]</f>
        <v>46235.966435185182</v>
      </c>
    </row>
    <row r="3581" spans="2:20" ht="15" customHeight="1">
      <c r="B3581" s="1194" t="s">
        <v>4271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249">
        <f>base[[#This Row],[Data de liquidação]]</f>
        <v>46236.018506944441</v>
      </c>
    </row>
    <row r="3582" spans="2:20" ht="15" customHeight="1">
      <c r="B3582" s="1194" t="s">
        <v>4270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249">
        <f>base[[#This Row],[Data de liquidação]]</f>
        <v>46236.064456018517</v>
      </c>
    </row>
    <row r="3583" spans="2:20" ht="15" customHeight="1">
      <c r="B3583" s="1194" t="s">
        <v>4269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249">
        <f>base[[#This Row],[Data de liquidação]]</f>
        <v>46236.064479166664</v>
      </c>
    </row>
    <row r="3584" spans="2:20" ht="15" customHeight="1">
      <c r="B3584" s="1194" t="s">
        <v>4268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249">
        <f>base[[#This Row],[Data de liquidação]]</f>
        <v>46236.372418981482</v>
      </c>
    </row>
    <row r="3585" spans="2:20" ht="15" customHeight="1">
      <c r="B3585" s="1194" t="s">
        <v>4267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249">
        <f>base[[#This Row],[Data de liquidação]]</f>
        <v>46236.432627314818</v>
      </c>
    </row>
    <row r="3586" spans="2:20" ht="15" customHeight="1">
      <c r="B3586" s="1194" t="s">
        <v>4266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249">
        <f>base[[#This Row],[Data de liquidação]]</f>
        <v>46236.452974537038</v>
      </c>
    </row>
    <row r="3587" spans="2:20" ht="15" customHeight="1">
      <c r="B3587" s="1194" t="s">
        <v>4265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249">
        <f>base[[#This Row],[Data de liquidação]]</f>
        <v>46236.456365740742</v>
      </c>
    </row>
    <row r="3588" spans="2:20" ht="15" customHeight="1">
      <c r="B3588" s="1194" t="s">
        <v>4264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249">
        <f>base[[#This Row],[Data de liquidação]]</f>
        <v>46236.532719907409</v>
      </c>
    </row>
    <row r="3589" spans="2:20" ht="15" customHeight="1">
      <c r="B3589" s="1194" t="s">
        <v>4263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3629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249">
        <f>base[[#This Row],[Data de liquidação]]</f>
        <v>46236.535763888889</v>
      </c>
    </row>
    <row r="3590" spans="2:20" ht="15" customHeight="1">
      <c r="B3590" s="1194" t="s">
        <v>4262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3629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249">
        <f>base[[#This Row],[Data de liquidação]]</f>
        <v>46236.556192129632</v>
      </c>
    </row>
    <row r="3591" spans="2:20" ht="15" customHeight="1">
      <c r="B3591" s="1194" t="s">
        <v>4261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249">
        <f>base[[#This Row],[Data de liquidação]]</f>
        <v>46236.576851851853</v>
      </c>
    </row>
    <row r="3592" spans="2:20" ht="15" customHeight="1">
      <c r="B3592" s="1194" t="s">
        <v>4260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249">
        <f>base[[#This Row],[Data de liquidação]]</f>
        <v>46236.578333333331</v>
      </c>
    </row>
    <row r="3593" spans="2:20" ht="15" customHeight="1">
      <c r="B3593" s="1194" t="s">
        <v>4259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249">
        <f>base[[#This Row],[Data de liquidação]]</f>
        <v>46236.581724537034</v>
      </c>
    </row>
    <row r="3594" spans="2:20" ht="15" customHeight="1">
      <c r="B3594" s="1194" t="s">
        <v>4258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249">
        <f>base[[#This Row],[Data de liquidação]]</f>
        <v>46236.587129629632</v>
      </c>
    </row>
    <row r="3595" spans="2:20" ht="15" customHeight="1">
      <c r="B3595" s="1194" t="s">
        <v>4257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46" t="s">
        <v>4366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249">
        <f>base[[#This Row],[Data de liquidação]]</f>
        <v>46236.661620370367</v>
      </c>
    </row>
    <row r="3596" spans="2:20" ht="15" customHeight="1">
      <c r="B3596" s="1194" t="s">
        <v>4256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249">
        <f>base[[#This Row],[Data de liquidação]]</f>
        <v>46236.743750000001</v>
      </c>
    </row>
    <row r="3597" spans="2:20" ht="15" customHeight="1">
      <c r="B3597" s="1194" t="s">
        <v>4255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249">
        <f>base[[#This Row],[Data de liquidação]]</f>
        <v>46236.810717592591</v>
      </c>
    </row>
    <row r="3598" spans="2:20" ht="15" customHeight="1">
      <c r="B3598" s="1194" t="s">
        <v>4254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3866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249">
        <f>base[[#This Row],[Data de liquidação]]</f>
        <v>46236.850023148145</v>
      </c>
    </row>
    <row r="3599" spans="2:20" ht="15" customHeight="1">
      <c r="B3599" s="1194" t="s">
        <v>4253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3866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249">
        <f>base[[#This Row],[Data de liquidação]]</f>
        <v>46236.850335648145</v>
      </c>
    </row>
    <row r="3600" spans="2:20" ht="15" customHeight="1">
      <c r="B3600" s="1194" t="s">
        <v>4252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249">
        <f>base[[#This Row],[Data de liquidação]]</f>
        <v>46236.851898148147</v>
      </c>
    </row>
    <row r="3601" spans="2:20" ht="15" customHeight="1">
      <c r="B3601" s="1194" t="s">
        <v>4251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249">
        <f>base[[#This Row],[Data de liquidação]]</f>
        <v>46236.877858796295</v>
      </c>
    </row>
    <row r="3602" spans="2:20" ht="15" customHeight="1">
      <c r="B3602" s="1194" t="s">
        <v>4250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3866</v>
      </c>
      <c r="I3602" s="1186" t="s">
        <v>4157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249">
        <f>base[[#This Row],[Data de liquidação]]</f>
        <v>46236.972129629627</v>
      </c>
    </row>
    <row r="3603" spans="2:20" ht="15" customHeight="1">
      <c r="B3603" s="1201" t="s">
        <v>4279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249">
        <f>base[[#This Row],[Data de liquidação]]</f>
        <v>46237.660543981481</v>
      </c>
    </row>
    <row r="3604" spans="2:20" ht="15" customHeight="1">
      <c r="B3604" s="1201" t="s">
        <v>4278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249">
        <f>base[[#This Row],[Data de liquidação]]</f>
        <v>46237.660798611112</v>
      </c>
    </row>
    <row r="3605" spans="2:20" ht="15" customHeight="1">
      <c r="B3605" s="1201" t="s">
        <v>4277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249">
        <f>base[[#This Row],[Data de liquidação]]</f>
        <v>46237.671076388891</v>
      </c>
    </row>
    <row r="3606" spans="2:20" ht="15" customHeight="1">
      <c r="B3606" s="1201" t="s">
        <v>4276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3866</v>
      </c>
      <c r="I3606" s="1186" t="s">
        <v>4157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249">
        <f>base[[#This Row],[Data de liquidação]]</f>
        <v>46237.856898148151</v>
      </c>
    </row>
    <row r="3607" spans="2:20" ht="15" customHeight="1">
      <c r="B3607" s="1201" t="s">
        <v>4275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3866</v>
      </c>
      <c r="I3607" s="1205" t="s">
        <v>4152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249">
        <f>base[[#This Row],[Data de liquidação]]</f>
        <v>46237.965648148151</v>
      </c>
    </row>
    <row r="3608" spans="2:20" ht="15" customHeight="1">
      <c r="B3608" s="1207" t="s">
        <v>4282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3866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249">
        <f>base[[#This Row],[Data de liquidação]]</f>
        <v>46238.622314814813</v>
      </c>
    </row>
    <row r="3609" spans="2:20" ht="15" customHeight="1">
      <c r="B3609" s="1207" t="s">
        <v>4281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3866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249">
        <f>base[[#This Row],[Data de liquidação]]</f>
        <v>46238.685578703706</v>
      </c>
    </row>
    <row r="3610" spans="2:20" ht="15" customHeight="1">
      <c r="B3610" s="1207" t="s">
        <v>4280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249">
        <f>base[[#This Row],[Data de liquidação]]</f>
        <v>46238.956250000003</v>
      </c>
    </row>
    <row r="3611" spans="2:20" ht="15" customHeight="1">
      <c r="B3611" s="1213" t="s">
        <v>4288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46" t="s">
        <v>4366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249">
        <f>base[[#This Row],[Data de liquidação]]</f>
        <v>46239.687430555554</v>
      </c>
    </row>
    <row r="3612" spans="2:20" ht="15" customHeight="1">
      <c r="B3612" s="1213" t="s">
        <v>4287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249">
        <f>base[[#This Row],[Data de liquidação]]</f>
        <v>46239.702870370369</v>
      </c>
    </row>
    <row r="3613" spans="2:20" ht="15" customHeight="1">
      <c r="B3613" s="1213" t="s">
        <v>4286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46" t="s">
        <v>4366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249">
        <f>base[[#This Row],[Data de liquidação]]</f>
        <v>46239.713194444441</v>
      </c>
    </row>
    <row r="3614" spans="2:20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249">
        <f>base[[#This Row],[Data de liquidação]]</f>
        <v>46239.874062499999</v>
      </c>
    </row>
    <row r="3615" spans="2:20" ht="15" customHeight="1">
      <c r="B3615" s="1213" t="s">
        <v>4285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1" t="s">
        <v>4311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249">
        <f>base[[#This Row],[Data de liquidação]]</f>
        <v>46239.895127314812</v>
      </c>
    </row>
    <row r="3616" spans="2:20" ht="15" customHeight="1">
      <c r="B3616" s="1213" t="s">
        <v>4284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249">
        <f>base[[#This Row],[Data de liquidação]]</f>
        <v>46239.962997685187</v>
      </c>
    </row>
    <row r="3617" spans="2:20" ht="15" customHeight="1">
      <c r="B3617" s="1219" t="s">
        <v>4292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1" t="s">
        <v>4311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249">
        <f>base[[#This Row],[Data de liquidação]]</f>
        <v>46240.76635416667</v>
      </c>
    </row>
    <row r="3618" spans="2:20" ht="15" customHeight="1">
      <c r="B3618" s="1219" t="s">
        <v>4291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249">
        <f>base[[#This Row],[Data de liquidação]]</f>
        <v>46240.791006944448</v>
      </c>
    </row>
    <row r="3619" spans="2:20" ht="15" customHeight="1">
      <c r="B3619" s="1219" t="s">
        <v>4290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1" t="s">
        <v>4311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249">
        <f>base[[#This Row],[Data de liquidação]]</f>
        <v>46240.842685185184</v>
      </c>
    </row>
    <row r="3620" spans="2:20" ht="15" customHeight="1">
      <c r="B3620" s="1225" t="s">
        <v>4309</v>
      </c>
      <c r="C3620" s="935" t="s">
        <v>3556</v>
      </c>
      <c r="D3620" s="1226">
        <v>46241.641215277778</v>
      </c>
      <c r="E3620" s="1227">
        <v>9.9499999999999993</v>
      </c>
      <c r="F3620" s="654">
        <v>4.4999999999999998E-2</v>
      </c>
      <c r="G3620" s="1228">
        <f t="shared" ref="G3620:G3636" si="119">IF(E3620&gt;0,E3620/(1-F3620),E3620)</f>
        <v>10.418848167539267</v>
      </c>
      <c r="H3620" s="1222" t="s">
        <v>1666</v>
      </c>
      <c r="I3620" s="1229" t="s">
        <v>2301</v>
      </c>
      <c r="J3620" s="1228">
        <v>1.52</v>
      </c>
      <c r="K3620" s="1228">
        <v>20</v>
      </c>
      <c r="L3620" s="1226">
        <f>INT(base[[#This Row],[Data de liquidação]])</f>
        <v>46241</v>
      </c>
      <c r="M3620" s="1228">
        <f>base[[#This Row],[L/P Bruto]]-base[[#This Row],[L/P Líquido]]</f>
        <v>0.46884816753926728</v>
      </c>
      <c r="N3620" s="1228">
        <f>base[[#This Row],[L/P Líquido]]/base[[#This Row],[Stake/Responsabilidade]]</f>
        <v>0.49749999999999994</v>
      </c>
      <c r="O3620" s="1230">
        <f>IF(base[[#This Row],[L/P Líquido]]&gt;0,1,0)</f>
        <v>1</v>
      </c>
      <c r="P3620" s="1230"/>
      <c r="Q3620" s="1230" t="str">
        <f>LEFT(base[[#This Row],[Evento / Mercado]],FIND("vs",base[[#This Row],[Evento / Mercado]])-2)</f>
        <v>FC Zbrojovka Brno</v>
      </c>
      <c r="R362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0" t="str">
        <f>LEFT(base[[#This Row],[Evento / Mercado]],FIND("/",base[[#This Row],[Evento / Mercado]])-2)</f>
        <v>FC Zbrojovka Brno vs FC Slovan Liberec</v>
      </c>
      <c r="T3620" s="1249">
        <f>base[[#This Row],[Data de liquidação]]</f>
        <v>46241.641215277778</v>
      </c>
    </row>
    <row r="3621" spans="2:20" ht="15" customHeight="1">
      <c r="B3621" s="1225" t="s">
        <v>4308</v>
      </c>
      <c r="C3621" s="935" t="s">
        <v>3556</v>
      </c>
      <c r="D3621" s="1226">
        <v>46241.662094907406</v>
      </c>
      <c r="E3621" s="1227">
        <v>50.93</v>
      </c>
      <c r="F3621" s="654">
        <v>4.4999999999999998E-2</v>
      </c>
      <c r="G3621" s="1228">
        <f t="shared" si="119"/>
        <v>53.329842931937172</v>
      </c>
      <c r="H3621" s="1216" t="s">
        <v>179</v>
      </c>
      <c r="I3621" s="1217" t="s">
        <v>392</v>
      </c>
      <c r="J3621" s="1228">
        <v>10</v>
      </c>
      <c r="K3621" s="1228">
        <v>479.97</v>
      </c>
      <c r="L3621" s="1226">
        <f>INT(base[[#This Row],[Data de liquidação]])</f>
        <v>46241</v>
      </c>
      <c r="M3621" s="1228">
        <f>base[[#This Row],[L/P Bruto]]-base[[#This Row],[L/P Líquido]]</f>
        <v>2.3998429319371724</v>
      </c>
      <c r="N3621" s="1228">
        <f>base[[#This Row],[L/P Líquido]]/base[[#This Row],[Stake/Responsabilidade]]</f>
        <v>0.10611079859157864</v>
      </c>
      <c r="O3621" s="1230">
        <f>IF(base[[#This Row],[L/P Líquido]]&gt;0,1,0)</f>
        <v>1</v>
      </c>
      <c r="P3621" s="1230"/>
      <c r="Q3621" s="1230" t="str">
        <f>LEFT(base[[#This Row],[Evento / Mercado]],FIND("vs",base[[#This Row],[Evento / Mercado]])-2)</f>
        <v>Östersunds FK</v>
      </c>
      <c r="R362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0" t="str">
        <f>LEFT(base[[#This Row],[Evento / Mercado]],FIND("/",base[[#This Row],[Evento / Mercado]])-2)</f>
        <v>Östersunds FK vs GIF Sundsvall</v>
      </c>
      <c r="T3621" s="1249">
        <f>base[[#This Row],[Data de liquidação]]</f>
        <v>46241.662094907406</v>
      </c>
    </row>
    <row r="3622" spans="2:20" ht="15" customHeight="1">
      <c r="B3622" s="1225" t="s">
        <v>4307</v>
      </c>
      <c r="C3622" s="935" t="s">
        <v>3556</v>
      </c>
      <c r="D3622" s="1226">
        <v>46241.662349537037</v>
      </c>
      <c r="E3622" s="1227">
        <v>-73.45</v>
      </c>
      <c r="F3622" s="654">
        <v>4.4999999999999998E-2</v>
      </c>
      <c r="G3622" s="1228">
        <f t="shared" si="119"/>
        <v>-73.45</v>
      </c>
      <c r="H3622" s="1228" t="s">
        <v>3866</v>
      </c>
      <c r="I3622" s="1229" t="s">
        <v>627</v>
      </c>
      <c r="J3622" s="1228">
        <v>15</v>
      </c>
      <c r="K3622" s="1228">
        <v>600.04</v>
      </c>
      <c r="L3622" s="1226">
        <f>INT(base[[#This Row],[Data de liquidação]])</f>
        <v>46241</v>
      </c>
      <c r="M3622" s="1228">
        <f>base[[#This Row],[L/P Bruto]]-base[[#This Row],[L/P Líquido]]</f>
        <v>0</v>
      </c>
      <c r="N3622" s="1228">
        <f>base[[#This Row],[L/P Líquido]]/base[[#This Row],[Stake/Responsabilidade]]</f>
        <v>-0.12240850609959338</v>
      </c>
      <c r="O3622" s="1230">
        <f>IF(base[[#This Row],[L/P Líquido]]&gt;0,1,0)</f>
        <v>0</v>
      </c>
      <c r="P3622" s="1230"/>
      <c r="Q3622" s="1230" t="str">
        <f>LEFT(base[[#This Row],[Evento / Mercado]],FIND("vs",base[[#This Row],[Evento / Mercado]])-2)</f>
        <v>Sandefjord Fotball</v>
      </c>
      <c r="R362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0" t="str">
        <f>LEFT(base[[#This Row],[Evento / Mercado]],FIND("/",base[[#This Row],[Evento / Mercado]])-2)</f>
        <v>Sandefjord Fotball vs KFUM Oslo</v>
      </c>
      <c r="T3622" s="1249">
        <f>base[[#This Row],[Data de liquidação]]</f>
        <v>46241.662349537037</v>
      </c>
    </row>
    <row r="3623" spans="2:20" ht="15" customHeight="1">
      <c r="B3623" s="1225" t="s">
        <v>4306</v>
      </c>
      <c r="C3623" s="935" t="s">
        <v>3556</v>
      </c>
      <c r="D3623" s="1226">
        <v>46241.681550925925</v>
      </c>
      <c r="E3623" s="1227">
        <v>33.700000000000003</v>
      </c>
      <c r="F3623" s="654">
        <v>4.4999999999999998E-2</v>
      </c>
      <c r="G3623" s="1228">
        <f t="shared" si="119"/>
        <v>35.287958115183251</v>
      </c>
      <c r="H3623" s="1228" t="s">
        <v>3866</v>
      </c>
      <c r="I3623" s="1229" t="s">
        <v>627</v>
      </c>
      <c r="J3623" s="1228">
        <v>18</v>
      </c>
      <c r="K3623" s="1228">
        <v>599.92999999999995</v>
      </c>
      <c r="L3623" s="1226">
        <f>INT(base[[#This Row],[Data de liquidação]])</f>
        <v>46241</v>
      </c>
      <c r="M3623" s="1228">
        <f>base[[#This Row],[L/P Bruto]]-base[[#This Row],[L/P Líquido]]</f>
        <v>1.5879581151832483</v>
      </c>
      <c r="N3623" s="1228">
        <f>base[[#This Row],[L/P Líquido]]/base[[#This Row],[Stake/Responsabilidade]]</f>
        <v>5.6173220209024398E-2</v>
      </c>
      <c r="O3623" s="1230">
        <f>IF(base[[#This Row],[L/P Líquido]]&gt;0,1,0)</f>
        <v>1</v>
      </c>
      <c r="P3623" s="1230"/>
      <c r="Q3623" s="1230" t="str">
        <f>LEFT(base[[#This Row],[Evento / Mercado]],FIND("vs",base[[#This Row],[Evento / Mercado]])-2)</f>
        <v>SCR Altach</v>
      </c>
      <c r="R362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0" t="str">
        <f>LEFT(base[[#This Row],[Evento / Mercado]],FIND("/",base[[#This Row],[Evento / Mercado]])-2)</f>
        <v>SCR Altach vs WSG Tirol</v>
      </c>
      <c r="T3623" s="1249">
        <f>base[[#This Row],[Data de liquidação]]</f>
        <v>46241.681550925925</v>
      </c>
    </row>
    <row r="3624" spans="2:20" ht="15" customHeight="1">
      <c r="B3624" s="1225" t="s">
        <v>4305</v>
      </c>
      <c r="C3624" s="935" t="s">
        <v>3556</v>
      </c>
      <c r="D3624" s="1226">
        <v>46241.706157407411</v>
      </c>
      <c r="E3624" s="1227">
        <v>-20</v>
      </c>
      <c r="F3624" s="654">
        <v>4.4999999999999998E-2</v>
      </c>
      <c r="G3624" s="1228">
        <f t="shared" si="119"/>
        <v>-20</v>
      </c>
      <c r="H3624" s="1222" t="s">
        <v>1666</v>
      </c>
      <c r="I3624" s="1229" t="s">
        <v>2301</v>
      </c>
      <c r="J3624" s="1228">
        <v>1.54</v>
      </c>
      <c r="K3624" s="1228">
        <v>20</v>
      </c>
      <c r="L3624" s="1226">
        <f>INT(base[[#This Row],[Data de liquidação]])</f>
        <v>46241</v>
      </c>
      <c r="M3624" s="1228">
        <f>base[[#This Row],[L/P Bruto]]-base[[#This Row],[L/P Líquido]]</f>
        <v>0</v>
      </c>
      <c r="N3624" s="1228">
        <f>base[[#This Row],[L/P Líquido]]/base[[#This Row],[Stake/Responsabilidade]]</f>
        <v>-1</v>
      </c>
      <c r="O3624" s="1230">
        <f>IF(base[[#This Row],[L/P Líquido]]&gt;0,1,0)</f>
        <v>0</v>
      </c>
      <c r="P3624" s="1230"/>
      <c r="Q3624" s="1230" t="str">
        <f>LEFT(base[[#This Row],[Evento / Mercado]],FIND("vs",base[[#This Row],[Evento / Mercado]])-2)</f>
        <v>AFC UTA Arad</v>
      </c>
      <c r="R362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0" t="str">
        <f>LEFT(base[[#This Row],[Evento / Mercado]],FIND("/",base[[#This Row],[Evento / Mercado]])-2)</f>
        <v>AFC UTA Arad vs Rapid Bucuresti</v>
      </c>
      <c r="T3624" s="1249">
        <f>base[[#This Row],[Data de liquidação]]</f>
        <v>46241.706157407411</v>
      </c>
    </row>
    <row r="3625" spans="2:20" ht="15" customHeight="1">
      <c r="B3625" s="1225" t="s">
        <v>4304</v>
      </c>
      <c r="C3625" s="935" t="s">
        <v>3556</v>
      </c>
      <c r="D3625" s="1226">
        <v>46241.727002314816</v>
      </c>
      <c r="E3625" s="1227">
        <v>-120</v>
      </c>
      <c r="F3625" s="654">
        <v>4.4999999999999998E-2</v>
      </c>
      <c r="G3625" s="1228">
        <f t="shared" si="119"/>
        <v>-120</v>
      </c>
      <c r="H3625" s="1228" t="s">
        <v>314</v>
      </c>
      <c r="I3625" s="1229" t="s">
        <v>349</v>
      </c>
      <c r="J3625" s="1228">
        <v>1.63</v>
      </c>
      <c r="K3625" s="1228">
        <v>120</v>
      </c>
      <c r="L3625" s="1226">
        <f>INT(base[[#This Row],[Data de liquidação]])</f>
        <v>46241</v>
      </c>
      <c r="M3625" s="1228">
        <f>base[[#This Row],[L/P Bruto]]-base[[#This Row],[L/P Líquido]]</f>
        <v>0</v>
      </c>
      <c r="N3625" s="1228">
        <f>base[[#This Row],[L/P Líquido]]/base[[#This Row],[Stake/Responsabilidade]]</f>
        <v>-1</v>
      </c>
      <c r="O3625" s="1230">
        <f>IF(base[[#This Row],[L/P Líquido]]&gt;0,1,0)</f>
        <v>0</v>
      </c>
      <c r="P3625" s="1230"/>
      <c r="Q3625" s="1230" t="str">
        <f>LEFT(base[[#This Row],[Evento / Mercado]],FIND("vs",base[[#This Row],[Evento / Mercado]])-2)</f>
        <v>VfL Bochum</v>
      </c>
      <c r="R362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0" t="str">
        <f>LEFT(base[[#This Row],[Evento / Mercado]],FIND("/",base[[#This Row],[Evento / Mercado]])-2)</f>
        <v>VfL Bochum vs Hertha BSC</v>
      </c>
      <c r="T3625" s="1249">
        <f>base[[#This Row],[Data de liquidação]]</f>
        <v>46241.727002314816</v>
      </c>
    </row>
    <row r="3626" spans="2:20" ht="15" customHeight="1">
      <c r="B3626" s="1225" t="s">
        <v>4303</v>
      </c>
      <c r="C3626" s="935" t="s">
        <v>3556</v>
      </c>
      <c r="D3626" s="1226">
        <v>46241.733715277776</v>
      </c>
      <c r="E3626" s="1227">
        <v>32.83</v>
      </c>
      <c r="F3626" s="654">
        <v>4.4999999999999998E-2</v>
      </c>
      <c r="G3626" s="1228">
        <f t="shared" si="119"/>
        <v>34.376963350785338</v>
      </c>
      <c r="H3626" s="1228" t="s">
        <v>74</v>
      </c>
      <c r="I3626" s="1229" t="s">
        <v>627</v>
      </c>
      <c r="J3626" s="1228">
        <v>14</v>
      </c>
      <c r="K3626" s="1228">
        <v>446.94</v>
      </c>
      <c r="L3626" s="1226">
        <f>INT(base[[#This Row],[Data de liquidação]])</f>
        <v>46241</v>
      </c>
      <c r="M3626" s="1228">
        <f>base[[#This Row],[L/P Bruto]]-base[[#This Row],[L/P Líquido]]</f>
        <v>1.5469633507853402</v>
      </c>
      <c r="N3626" s="1228">
        <f>base[[#This Row],[L/P Líquido]]/base[[#This Row],[Stake/Responsabilidade]]</f>
        <v>7.3455049894840474E-2</v>
      </c>
      <c r="O3626" s="1230">
        <f>IF(base[[#This Row],[L/P Líquido]]&gt;0,1,0)</f>
        <v>1</v>
      </c>
      <c r="P3626" s="1230"/>
      <c r="Q3626" s="1230" t="str">
        <f>LEFT(base[[#This Row],[Evento / Mercado]],FIND("vs",base[[#This Row],[Evento / Mercado]])-2)</f>
        <v>Galway United</v>
      </c>
      <c r="R362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0" t="str">
        <f>LEFT(base[[#This Row],[Evento / Mercado]],FIND("/",base[[#This Row],[Evento / Mercado]])-2)</f>
        <v>Galway United vs Drogheda United</v>
      </c>
      <c r="T3626" s="1249">
        <f>base[[#This Row],[Data de liquidação]]</f>
        <v>46241.733715277776</v>
      </c>
    </row>
    <row r="3627" spans="2:20" ht="15" customHeight="1">
      <c r="B3627" s="1225" t="s">
        <v>4302</v>
      </c>
      <c r="C3627" s="935" t="s">
        <v>3556</v>
      </c>
      <c r="D3627" s="1226">
        <v>46241.784282407411</v>
      </c>
      <c r="E3627" s="1227">
        <v>5.73</v>
      </c>
      <c r="F3627" s="654">
        <v>4.4999999999999998E-2</v>
      </c>
      <c r="G3627" s="1228">
        <f t="shared" si="119"/>
        <v>6.0000000000000009</v>
      </c>
      <c r="H3627" s="1231" t="s">
        <v>4311</v>
      </c>
      <c r="I3627" s="1229" t="s">
        <v>13</v>
      </c>
      <c r="J3627" s="1228">
        <v>1.3</v>
      </c>
      <c r="K3627" s="1228">
        <v>20</v>
      </c>
      <c r="L3627" s="1226">
        <f>INT(base[[#This Row],[Data de liquidação]])</f>
        <v>46241</v>
      </c>
      <c r="M3627" s="1228">
        <f>base[[#This Row],[L/P Bruto]]-base[[#This Row],[L/P Líquido]]</f>
        <v>0.27000000000000046</v>
      </c>
      <c r="N3627" s="1228">
        <f>base[[#This Row],[L/P Líquido]]/base[[#This Row],[Stake/Responsabilidade]]</f>
        <v>0.28650000000000003</v>
      </c>
      <c r="O3627" s="1230">
        <f>IF(base[[#This Row],[L/P Líquido]]&gt;0,1,0)</f>
        <v>1</v>
      </c>
      <c r="P3627" s="1230"/>
      <c r="Q3627" s="1230" t="str">
        <f>LEFT(base[[#This Row],[Evento / Mercado]],FIND("vs",base[[#This Row],[Evento / Mercado]])-2)</f>
        <v>Comerciantes Unidos</v>
      </c>
      <c r="R3627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0" t="str">
        <f>LEFT(base[[#This Row],[Evento / Mercado]],FIND("/",base[[#This Row],[Evento / Mercado]])-2)</f>
        <v>Comerciantes Unidos vs Cusco FC</v>
      </c>
      <c r="T3627" s="1249">
        <f>base[[#This Row],[Data de liquidação]]</f>
        <v>46241.784282407411</v>
      </c>
    </row>
    <row r="3628" spans="2:20" ht="15" customHeight="1">
      <c r="B3628" s="1225" t="s">
        <v>4301</v>
      </c>
      <c r="C3628" s="935" t="s">
        <v>3556</v>
      </c>
      <c r="D3628" s="1226">
        <v>46241.793634259258</v>
      </c>
      <c r="E3628" s="1227">
        <v>1.57</v>
      </c>
      <c r="F3628" s="654">
        <v>4.4999999999999998E-2</v>
      </c>
      <c r="G3628" s="1228">
        <f t="shared" si="119"/>
        <v>1.6439790575916231</v>
      </c>
      <c r="H3628" s="1228" t="s">
        <v>1666</v>
      </c>
      <c r="I3628" s="1229" t="s">
        <v>3333</v>
      </c>
      <c r="J3628" s="1228">
        <v>1.82</v>
      </c>
      <c r="K3628" s="1228">
        <v>2</v>
      </c>
      <c r="L3628" s="1226">
        <f>INT(base[[#This Row],[Data de liquidação]])</f>
        <v>46241</v>
      </c>
      <c r="M3628" s="1228">
        <f>base[[#This Row],[L/P Bruto]]-base[[#This Row],[L/P Líquido]]</f>
        <v>7.3979057591623043E-2</v>
      </c>
      <c r="N3628" s="1228">
        <f>base[[#This Row],[L/P Líquido]]/base[[#This Row],[Stake/Responsabilidade]]</f>
        <v>0.78500000000000003</v>
      </c>
      <c r="O3628" s="1230">
        <f>IF(base[[#This Row],[L/P Líquido]]&gt;0,1,0)</f>
        <v>1</v>
      </c>
      <c r="P3628" s="1230"/>
      <c r="Q3628" s="1230" t="str">
        <f>LEFT(base[[#This Row],[Evento / Mercado]],FIND("vs",base[[#This Row],[Evento / Mercado]])-2)</f>
        <v>Comerciantes Unidos</v>
      </c>
      <c r="R3628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0" t="str">
        <f>LEFT(base[[#This Row],[Evento / Mercado]],FIND("/",base[[#This Row],[Evento / Mercado]])-2)</f>
        <v>Comerciantes Unidos vs Cusco FC</v>
      </c>
      <c r="T3628" s="1249">
        <f>base[[#This Row],[Data de liquidação]]</f>
        <v>46241.793634259258</v>
      </c>
    </row>
    <row r="3629" spans="2:20" ht="15" customHeight="1">
      <c r="B3629" s="1225" t="s">
        <v>4300</v>
      </c>
      <c r="C3629" s="935" t="s">
        <v>3556</v>
      </c>
      <c r="D3629" s="1226">
        <v>46241.841284722221</v>
      </c>
      <c r="E3629" s="1227">
        <v>-463.05</v>
      </c>
      <c r="F3629" s="654">
        <v>4.4999999999999998E-2</v>
      </c>
      <c r="G3629" s="1228">
        <f t="shared" si="119"/>
        <v>-463.05</v>
      </c>
      <c r="H3629" s="1228" t="s">
        <v>3334</v>
      </c>
      <c r="I3629" s="1229" t="s">
        <v>627</v>
      </c>
      <c r="J3629" s="1228">
        <v>50</v>
      </c>
      <c r="K3629" s="1228">
        <v>463.05</v>
      </c>
      <c r="L3629" s="1226">
        <f>INT(base[[#This Row],[Data de liquidação]])</f>
        <v>46241</v>
      </c>
      <c r="M3629" s="1228">
        <f>base[[#This Row],[L/P Bruto]]-base[[#This Row],[L/P Líquido]]</f>
        <v>0</v>
      </c>
      <c r="N3629" s="1228">
        <f>base[[#This Row],[L/P Líquido]]/base[[#This Row],[Stake/Responsabilidade]]</f>
        <v>-1</v>
      </c>
      <c r="O3629" s="1230">
        <f>IF(base[[#This Row],[L/P Líquido]]&gt;0,1,0)</f>
        <v>0</v>
      </c>
      <c r="P3629" s="1230"/>
      <c r="Q3629" s="1230" t="str">
        <f>LEFT(base[[#This Row],[Evento / Mercado]],FIND("vs",base[[#This Row],[Evento / Mercado]])-2)</f>
        <v>Academia de Balompie Boliviano</v>
      </c>
      <c r="R3629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0" t="str">
        <f>LEFT(base[[#This Row],[Evento / Mercado]],FIND("/",base[[#This Row],[Evento / Mercado]])-2)</f>
        <v>Academia de Balompie Boliviano vs Guabira</v>
      </c>
      <c r="T3629" s="1249">
        <f>base[[#This Row],[Data de liquidação]]</f>
        <v>46241.841284722221</v>
      </c>
    </row>
    <row r="3630" spans="2:20" ht="15" customHeight="1">
      <c r="B3630" s="1225" t="s">
        <v>4299</v>
      </c>
      <c r="C3630" s="935" t="s">
        <v>3556</v>
      </c>
      <c r="D3630" s="1226">
        <v>46241.867604166669</v>
      </c>
      <c r="E3630" s="1227">
        <v>6.69</v>
      </c>
      <c r="F3630" s="654">
        <v>4.4999999999999998E-2</v>
      </c>
      <c r="G3630" s="1228">
        <f t="shared" si="119"/>
        <v>7.0052356020942419</v>
      </c>
      <c r="H3630" s="1231" t="s">
        <v>4311</v>
      </c>
      <c r="I3630" s="1217" t="s">
        <v>75</v>
      </c>
      <c r="J3630" s="1228">
        <v>1.35</v>
      </c>
      <c r="K3630" s="1228">
        <v>20</v>
      </c>
      <c r="L3630" s="1226">
        <f>INT(base[[#This Row],[Data de liquidação]])</f>
        <v>46241</v>
      </c>
      <c r="M3630" s="1228">
        <f>base[[#This Row],[L/P Bruto]]-base[[#This Row],[L/P Líquido]]</f>
        <v>0.31523560209424151</v>
      </c>
      <c r="N3630" s="1228">
        <f>base[[#This Row],[L/P Líquido]]/base[[#This Row],[Stake/Responsabilidade]]</f>
        <v>0.33450000000000002</v>
      </c>
      <c r="O3630" s="1230">
        <f>IF(base[[#This Row],[L/P Líquido]]&gt;0,1,0)</f>
        <v>1</v>
      </c>
      <c r="P3630" s="1230"/>
      <c r="Q3630" s="1230" t="str">
        <f>LEFT(base[[#This Row],[Evento / Mercado]],FIND("vs",base[[#This Row],[Evento / Mercado]])-2)</f>
        <v>Rosario Central</v>
      </c>
      <c r="R363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0" t="str">
        <f>LEFT(base[[#This Row],[Evento / Mercado]],FIND("/",base[[#This Row],[Evento / Mercado]])-2)</f>
        <v>Rosario Central vs Aldosivi</v>
      </c>
      <c r="T3630" s="1249">
        <f>base[[#This Row],[Data de liquidação]]</f>
        <v>46241.867604166669</v>
      </c>
    </row>
    <row r="3631" spans="2:20" ht="15" customHeight="1">
      <c r="B3631" s="1225" t="s">
        <v>4298</v>
      </c>
      <c r="C3631" s="935" t="s">
        <v>3556</v>
      </c>
      <c r="D3631" s="1226">
        <v>46241.897881944446</v>
      </c>
      <c r="E3631" s="1227">
        <v>94.36</v>
      </c>
      <c r="F3631" s="654">
        <v>4.4999999999999998E-2</v>
      </c>
      <c r="G3631" s="1228">
        <f t="shared" si="119"/>
        <v>98.806282722513089</v>
      </c>
      <c r="H3631" s="1228" t="s">
        <v>3330</v>
      </c>
      <c r="I3631" s="1246" t="s">
        <v>4365</v>
      </c>
      <c r="J3631" s="1228">
        <f>(4.9+1.95)/2</f>
        <v>3.4250000000000003</v>
      </c>
      <c r="K3631" s="1228">
        <v>250</v>
      </c>
      <c r="L3631" s="1226">
        <f>INT(base[[#This Row],[Data de liquidação]])</f>
        <v>46241</v>
      </c>
      <c r="M3631" s="1228">
        <f>base[[#This Row],[L/P Bruto]]-base[[#This Row],[L/P Líquido]]</f>
        <v>4.4462827225130894</v>
      </c>
      <c r="N3631" s="1228">
        <f>base[[#This Row],[L/P Líquido]]/base[[#This Row],[Stake/Responsabilidade]]</f>
        <v>0.37744</v>
      </c>
      <c r="O3631" s="1230">
        <f>IF(base[[#This Row],[L/P Líquido]]&gt;0,1,0)</f>
        <v>1</v>
      </c>
      <c r="P3631" s="1230"/>
      <c r="Q3631" s="1230" t="str">
        <f>LEFT(base[[#This Row],[Evento / Mercado]],FIND("vs",base[[#This Row],[Evento / Mercado]])-2)</f>
        <v>Operário Ferroviário</v>
      </c>
      <c r="R363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0" t="str">
        <f>LEFT(base[[#This Row],[Evento / Mercado]],FIND("/",base[[#This Row],[Evento / Mercado]])-2)</f>
        <v>Operário Ferroviário vs São Bernardo FC</v>
      </c>
      <c r="T3631" s="1249">
        <f>base[[#This Row],[Data de liquidação]]</f>
        <v>46241.897881944446</v>
      </c>
    </row>
    <row r="3632" spans="2:20" ht="15" customHeight="1">
      <c r="B3632" s="1225" t="s">
        <v>4297</v>
      </c>
      <c r="C3632" s="935" t="s">
        <v>3556</v>
      </c>
      <c r="D3632" s="1226">
        <v>46241.969155092593</v>
      </c>
      <c r="E3632" s="1227">
        <v>7.64</v>
      </c>
      <c r="F3632" s="654">
        <v>4.4999999999999998E-2</v>
      </c>
      <c r="G3632" s="1228">
        <f t="shared" si="119"/>
        <v>8</v>
      </c>
      <c r="H3632" s="1231" t="s">
        <v>4311</v>
      </c>
      <c r="I3632" s="1217" t="s">
        <v>75</v>
      </c>
      <c r="J3632" s="1228">
        <v>1.4</v>
      </c>
      <c r="K3632" s="1228">
        <v>20</v>
      </c>
      <c r="L3632" s="1226">
        <f>INT(base[[#This Row],[Data de liquidação]])</f>
        <v>46241</v>
      </c>
      <c r="M3632" s="1228">
        <f>base[[#This Row],[L/P Bruto]]-base[[#This Row],[L/P Líquido]]</f>
        <v>0.36000000000000032</v>
      </c>
      <c r="N3632" s="1228">
        <f>base[[#This Row],[L/P Líquido]]/base[[#This Row],[Stake/Responsabilidade]]</f>
        <v>0.38200000000000001</v>
      </c>
      <c r="O3632" s="1230">
        <f>IF(base[[#This Row],[L/P Líquido]]&gt;0,1,0)</f>
        <v>1</v>
      </c>
      <c r="P3632" s="1230"/>
      <c r="Q3632" s="1230" t="str">
        <f>LEFT(base[[#This Row],[Evento / Mercado]],FIND("vs",base[[#This Row],[Evento / Mercado]])-2)</f>
        <v>Independiente Rivadavia</v>
      </c>
      <c r="R363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0" t="str">
        <f>LEFT(base[[#This Row],[Evento / Mercado]],FIND("/",base[[#This Row],[Evento / Mercado]])-2)</f>
        <v>Independiente Rivadavia vs Estudiantes Río Cuarto</v>
      </c>
      <c r="T3632" s="1249">
        <f>base[[#This Row],[Data de liquidação]]</f>
        <v>46241.969155092593</v>
      </c>
    </row>
    <row r="3633" spans="2:20" ht="15" customHeight="1">
      <c r="B3633" s="1225" t="s">
        <v>4296</v>
      </c>
      <c r="C3633" s="935" t="s">
        <v>3556</v>
      </c>
      <c r="D3633" s="1226">
        <v>46241.976354166669</v>
      </c>
      <c r="E3633" s="1227">
        <v>9.8000000000000007</v>
      </c>
      <c r="F3633" s="654">
        <v>4.4999999999999998E-2</v>
      </c>
      <c r="G3633" s="1228">
        <f t="shared" si="119"/>
        <v>10.261780104712043</v>
      </c>
      <c r="H3633" s="1228" t="s">
        <v>3334</v>
      </c>
      <c r="I3633" s="1229" t="s">
        <v>627</v>
      </c>
      <c r="J3633" s="1228">
        <v>40</v>
      </c>
      <c r="K3633" s="1228">
        <v>400.14</v>
      </c>
      <c r="L3633" s="1226">
        <f>INT(base[[#This Row],[Data de liquidação]])</f>
        <v>46241</v>
      </c>
      <c r="M3633" s="1228">
        <f>base[[#This Row],[L/P Bruto]]-base[[#This Row],[L/P Líquido]]</f>
        <v>0.46178010471204267</v>
      </c>
      <c r="N3633" s="1228">
        <f>base[[#This Row],[L/P Líquido]]/base[[#This Row],[Stake/Responsabilidade]]</f>
        <v>2.4491428000199933E-2</v>
      </c>
      <c r="O3633" s="1230">
        <f>IF(base[[#This Row],[L/P Líquido]]&gt;0,1,0)</f>
        <v>1</v>
      </c>
      <c r="P3633" s="1230"/>
      <c r="Q3633" s="1230" t="str">
        <f>LEFT(base[[#This Row],[Evento / Mercado]],FIND("vs",base[[#This Row],[Evento / Mercado]])-2)</f>
        <v>Universidad Católica</v>
      </c>
      <c r="R363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0" t="str">
        <f>LEFT(base[[#This Row],[Evento / Mercado]],FIND("/",base[[#This Row],[Evento / Mercado]])-2)</f>
        <v>Universidad Católica vs Cobresal</v>
      </c>
      <c r="T3633" s="1249">
        <f>base[[#This Row],[Data de liquidação]]</f>
        <v>46241.976354166669</v>
      </c>
    </row>
    <row r="3634" spans="2:20" ht="15" customHeight="1">
      <c r="B3634" s="1225" t="s">
        <v>4295</v>
      </c>
      <c r="C3634" s="935" t="s">
        <v>3556</v>
      </c>
      <c r="D3634" s="1226">
        <v>46241.976527777777</v>
      </c>
      <c r="E3634" s="1227">
        <v>50.62</v>
      </c>
      <c r="F3634" s="654">
        <v>4.4999999999999998E-2</v>
      </c>
      <c r="G3634" s="1228">
        <f t="shared" si="119"/>
        <v>53.005235602094238</v>
      </c>
      <c r="H3634" s="1216" t="s">
        <v>179</v>
      </c>
      <c r="I3634" s="1217" t="s">
        <v>392</v>
      </c>
      <c r="J3634" s="1228">
        <v>11</v>
      </c>
      <c r="K3634" s="1228">
        <v>530</v>
      </c>
      <c r="L3634" s="1226">
        <f>INT(base[[#This Row],[Data de liquidação]])</f>
        <v>46241</v>
      </c>
      <c r="M3634" s="1228">
        <f>base[[#This Row],[L/P Bruto]]-base[[#This Row],[L/P Líquido]]</f>
        <v>2.3852356020942409</v>
      </c>
      <c r="N3634" s="1228">
        <f>base[[#This Row],[L/P Líquido]]/base[[#This Row],[Stake/Responsabilidade]]</f>
        <v>9.5509433962264148E-2</v>
      </c>
      <c r="O3634" s="1230">
        <f>IF(base[[#This Row],[L/P Líquido]]&gt;0,1,0)</f>
        <v>1</v>
      </c>
      <c r="P3634" s="1230"/>
      <c r="Q3634" s="1230" t="str">
        <f>LEFT(base[[#This Row],[Evento / Mercado]],FIND("vs",base[[#This Row],[Evento / Mercado]])-2)</f>
        <v>Universidad Católica</v>
      </c>
      <c r="R363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0" t="str">
        <f>LEFT(base[[#This Row],[Evento / Mercado]],FIND("/",base[[#This Row],[Evento / Mercado]])-2)</f>
        <v>Universidad Católica vs Cobresal</v>
      </c>
      <c r="T3634" s="1249">
        <f>base[[#This Row],[Data de liquidação]]</f>
        <v>46241.976527777777</v>
      </c>
    </row>
    <row r="3635" spans="2:20" ht="15" customHeight="1">
      <c r="B3635" s="1225" t="s">
        <v>4294</v>
      </c>
      <c r="C3635" s="935" t="s">
        <v>3556</v>
      </c>
      <c r="D3635" s="1226">
        <v>46241.986967592595</v>
      </c>
      <c r="E3635" s="1227">
        <v>53.28</v>
      </c>
      <c r="F3635" s="654">
        <v>4.4999999999999998E-2</v>
      </c>
      <c r="G3635" s="1228">
        <f t="shared" si="119"/>
        <v>55.790575916230367</v>
      </c>
      <c r="H3635" s="1216" t="s">
        <v>179</v>
      </c>
      <c r="I3635" s="1217" t="s">
        <v>392</v>
      </c>
      <c r="J3635" s="1228">
        <v>10.5</v>
      </c>
      <c r="K3635" s="1228">
        <v>530.01</v>
      </c>
      <c r="L3635" s="1226">
        <f>INT(base[[#This Row],[Data de liquidação]])</f>
        <v>46241</v>
      </c>
      <c r="M3635" s="1228">
        <f>base[[#This Row],[L/P Bruto]]-base[[#This Row],[L/P Líquido]]</f>
        <v>2.5105759162303656</v>
      </c>
      <c r="N3635" s="1228">
        <f>base[[#This Row],[L/P Líquido]]/base[[#This Row],[Stake/Responsabilidade]]</f>
        <v>0.10052640516216675</v>
      </c>
      <c r="O3635" s="1230">
        <f>IF(base[[#This Row],[L/P Líquido]]&gt;0,1,0)</f>
        <v>1</v>
      </c>
      <c r="P3635" s="1230"/>
      <c r="Q3635" s="1230" t="str">
        <f>LEFT(base[[#This Row],[Evento / Mercado]],FIND("vs",base[[#This Row],[Evento / Mercado]])-2)</f>
        <v>Independiente Rivadavia</v>
      </c>
      <c r="R363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0" t="str">
        <f>LEFT(base[[#This Row],[Evento / Mercado]],FIND("/",base[[#This Row],[Evento / Mercado]])-2)</f>
        <v>Independiente Rivadavia vs Estudiantes Río Cuarto</v>
      </c>
      <c r="T3635" s="1249">
        <f>base[[#This Row],[Data de liquidação]]</f>
        <v>46241.986967592595</v>
      </c>
    </row>
    <row r="3636" spans="2:20" ht="15" customHeight="1">
      <c r="B3636" s="1225" t="s">
        <v>4293</v>
      </c>
      <c r="C3636" s="935" t="s">
        <v>3556</v>
      </c>
      <c r="D3636" s="1226">
        <v>46241.998865740738</v>
      </c>
      <c r="E3636" s="1227">
        <v>7.07</v>
      </c>
      <c r="F3636" s="654">
        <v>4.4999999999999998E-2</v>
      </c>
      <c r="G3636" s="1228">
        <f t="shared" si="119"/>
        <v>7.4031413612565453</v>
      </c>
      <c r="H3636" s="1231" t="s">
        <v>4311</v>
      </c>
      <c r="I3636" s="1217" t="s">
        <v>75</v>
      </c>
      <c r="J3636" s="1228">
        <v>1.37</v>
      </c>
      <c r="K3636" s="1228">
        <v>20</v>
      </c>
      <c r="L3636" s="1226">
        <f>INT(base[[#This Row],[Data de liquidação]])</f>
        <v>46241</v>
      </c>
      <c r="M3636" s="1228">
        <f>base[[#This Row],[L/P Bruto]]-base[[#This Row],[L/P Líquido]]</f>
        <v>0.33314136125654503</v>
      </c>
      <c r="N3636" s="1228">
        <f>base[[#This Row],[L/P Líquido]]/base[[#This Row],[Stake/Responsabilidade]]</f>
        <v>0.35350000000000004</v>
      </c>
      <c r="O3636" s="1230">
        <f>IF(base[[#This Row],[L/P Líquido]]&gt;0,1,0)</f>
        <v>1</v>
      </c>
      <c r="P3636" s="1230"/>
      <c r="Q3636" s="1230" t="str">
        <f>LEFT(base[[#This Row],[Evento / Mercado]],FIND("vs",base[[#This Row],[Evento / Mercado]])-2)</f>
        <v>Universitario de Deportes</v>
      </c>
      <c r="R363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0" t="str">
        <f>LEFT(base[[#This Row],[Evento / Mercado]],FIND("/",base[[#This Row],[Evento / Mercado]])-2)</f>
        <v>Universitario de Deportes vs Sporting Cristal</v>
      </c>
      <c r="T3636" s="1249">
        <f>base[[#This Row],[Data de liquidação]]</f>
        <v>46241.998865740738</v>
      </c>
    </row>
    <row r="3637" spans="2:20" ht="15" customHeight="1">
      <c r="B3637" s="1232" t="s">
        <v>4336</v>
      </c>
      <c r="C3637" s="935" t="s">
        <v>3556</v>
      </c>
      <c r="D3637" s="1233">
        <v>46242.414803240739</v>
      </c>
      <c r="E3637" s="1234">
        <v>-2</v>
      </c>
      <c r="F3637" s="654">
        <v>4.4999999999999998E-2</v>
      </c>
      <c r="G3637" s="1235">
        <f t="shared" ref="G3637:G3661" si="120">IF(E3637&gt;0,E3637/(1-F3637),E3637)</f>
        <v>-2</v>
      </c>
      <c r="H3637" s="1235" t="s">
        <v>1666</v>
      </c>
      <c r="I3637" s="1236" t="s">
        <v>2564</v>
      </c>
      <c r="J3637" s="1235">
        <v>1.68</v>
      </c>
      <c r="K3637" s="1235">
        <v>2</v>
      </c>
      <c r="L3637" s="1233">
        <f>INT(base[[#This Row],[Data de liquidação]])</f>
        <v>46242</v>
      </c>
      <c r="M3637" s="1235">
        <f>base[[#This Row],[L/P Bruto]]-base[[#This Row],[L/P Líquido]]</f>
        <v>0</v>
      </c>
      <c r="N3637" s="1235">
        <f>base[[#This Row],[L/P Líquido]]/base[[#This Row],[Stake/Responsabilidade]]</f>
        <v>-1</v>
      </c>
      <c r="O3637" s="1237">
        <f>IF(base[[#This Row],[L/P Líquido]]&gt;0,1,0)</f>
        <v>0</v>
      </c>
      <c r="P3637" s="1237"/>
      <c r="Q3637" s="1237" t="str">
        <f>LEFT(base[[#This Row],[Evento / Mercado]],FIND("vs",base[[#This Row],[Evento / Mercado]])-2)</f>
        <v>Qingdao Hainiu</v>
      </c>
      <c r="R363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7" t="str">
        <f>LEFT(base[[#This Row],[Evento / Mercado]],FIND("/",base[[#This Row],[Evento / Mercado]])-2)</f>
        <v>Qingdao Hainiu vs Shanghai Shenhua</v>
      </c>
      <c r="T3637" s="1249">
        <f>base[[#This Row],[Data de liquidação]]</f>
        <v>46242.414803240739</v>
      </c>
    </row>
    <row r="3638" spans="2:20" ht="15" customHeight="1">
      <c r="B3638" s="1232" t="s">
        <v>4335</v>
      </c>
      <c r="C3638" s="935" t="s">
        <v>3556</v>
      </c>
      <c r="D3638" s="1233">
        <v>46242.418935185182</v>
      </c>
      <c r="E3638" s="1234">
        <v>166.86</v>
      </c>
      <c r="F3638" s="654">
        <v>4.4999999999999998E-2</v>
      </c>
      <c r="G3638" s="1235">
        <f t="shared" si="120"/>
        <v>174.72251308900525</v>
      </c>
      <c r="H3638" s="1235" t="s">
        <v>3330</v>
      </c>
      <c r="I3638" s="1246" t="s">
        <v>4365</v>
      </c>
      <c r="J3638" s="1235">
        <v>2.1</v>
      </c>
      <c r="K3638" s="1235">
        <v>250</v>
      </c>
      <c r="L3638" s="1233">
        <f>INT(base[[#This Row],[Data de liquidação]])</f>
        <v>46242</v>
      </c>
      <c r="M3638" s="1235">
        <f>base[[#This Row],[L/P Bruto]]-base[[#This Row],[L/P Líquido]]</f>
        <v>7.8625130890052333</v>
      </c>
      <c r="N3638" s="1235">
        <f>base[[#This Row],[L/P Líquido]]/base[[#This Row],[Stake/Responsabilidade]]</f>
        <v>0.66744000000000003</v>
      </c>
      <c r="O3638" s="1237">
        <f>IF(base[[#This Row],[L/P Líquido]]&gt;0,1,0)</f>
        <v>1</v>
      </c>
      <c r="P3638" s="1237"/>
      <c r="Q3638" s="1237" t="str">
        <f>LEFT(base[[#This Row],[Evento / Mercado]],FIND("vs",base[[#This Row],[Evento / Mercado]])-2)</f>
        <v>Jeonbuk Hyundai Motors</v>
      </c>
      <c r="R363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7" t="str">
        <f>LEFT(base[[#This Row],[Evento / Mercado]],FIND("/",base[[#This Row],[Evento / Mercado]])-2)</f>
        <v>Jeonbuk Hyundai Motors vs Jeju SK</v>
      </c>
      <c r="T3638" s="1249">
        <f>base[[#This Row],[Data de liquidação]]</f>
        <v>46242.418935185182</v>
      </c>
    </row>
    <row r="3639" spans="2:20" ht="15" customHeight="1">
      <c r="B3639" s="1232" t="s">
        <v>4334</v>
      </c>
      <c r="C3639" s="935" t="s">
        <v>3556</v>
      </c>
      <c r="D3639" s="1233">
        <v>46242.45040509259</v>
      </c>
      <c r="E3639" s="1234">
        <v>1.07</v>
      </c>
      <c r="F3639" s="654">
        <v>4.4999999999999998E-2</v>
      </c>
      <c r="G3639" s="1235">
        <f t="shared" si="120"/>
        <v>1.1204188481675394</v>
      </c>
      <c r="H3639" s="1235" t="s">
        <v>1666</v>
      </c>
      <c r="I3639" s="1236" t="s">
        <v>2564</v>
      </c>
      <c r="J3639" s="1235">
        <v>1.56</v>
      </c>
      <c r="K3639" s="1235">
        <v>2</v>
      </c>
      <c r="L3639" s="1233">
        <f>INT(base[[#This Row],[Data de liquidação]])</f>
        <v>46242</v>
      </c>
      <c r="M3639" s="1235">
        <f>base[[#This Row],[L/P Bruto]]-base[[#This Row],[L/P Líquido]]</f>
        <v>5.0418848167539387E-2</v>
      </c>
      <c r="N3639" s="1235">
        <f>base[[#This Row],[L/P Líquido]]/base[[#This Row],[Stake/Responsabilidade]]</f>
        <v>0.53500000000000003</v>
      </c>
      <c r="O3639" s="1237">
        <f>IF(base[[#This Row],[L/P Líquido]]&gt;0,1,0)</f>
        <v>1</v>
      </c>
      <c r="P3639" s="1237"/>
      <c r="Q3639" s="1237" t="str">
        <f>LEFT(base[[#This Row],[Evento / Mercado]],FIND("vs",base[[#This Row],[Evento / Mercado]])-2)</f>
        <v>Vålerenga</v>
      </c>
      <c r="R363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7" t="str">
        <f>LEFT(base[[#This Row],[Evento / Mercado]],FIND("/",base[[#This Row],[Evento / Mercado]])-2)</f>
        <v>Vålerenga vs Bod</v>
      </c>
      <c r="T3639" s="1249">
        <f>base[[#This Row],[Data de liquidação]]</f>
        <v>46242.45040509259</v>
      </c>
    </row>
    <row r="3640" spans="2:20" ht="15" customHeight="1">
      <c r="B3640" s="1232" t="s">
        <v>4333</v>
      </c>
      <c r="C3640" s="935" t="s">
        <v>3556</v>
      </c>
      <c r="D3640" s="1233">
        <v>46242.455706018518</v>
      </c>
      <c r="E3640" s="1234">
        <v>9.5500000000000007</v>
      </c>
      <c r="F3640" s="654">
        <v>4.4999999999999998E-2</v>
      </c>
      <c r="G3640" s="1235">
        <f t="shared" si="120"/>
        <v>10.000000000000002</v>
      </c>
      <c r="H3640" s="1235" t="s">
        <v>3334</v>
      </c>
      <c r="I3640" s="1236" t="s">
        <v>694</v>
      </c>
      <c r="J3640" s="1235">
        <v>42</v>
      </c>
      <c r="K3640" s="1235">
        <v>410</v>
      </c>
      <c r="L3640" s="1233">
        <f>INT(base[[#This Row],[Data de liquidação]])</f>
        <v>46242</v>
      </c>
      <c r="M3640" s="1235">
        <f>base[[#This Row],[L/P Bruto]]-base[[#This Row],[L/P Líquido]]</f>
        <v>0.45000000000000107</v>
      </c>
      <c r="N3640" s="1235">
        <f>base[[#This Row],[L/P Líquido]]/base[[#This Row],[Stake/Responsabilidade]]</f>
        <v>2.3292682926829272E-2</v>
      </c>
      <c r="O3640" s="1237">
        <f>IF(base[[#This Row],[L/P Líquido]]&gt;0,1,0)</f>
        <v>1</v>
      </c>
      <c r="P3640" s="1237"/>
      <c r="Q3640" s="1237" t="str">
        <f>LEFT(base[[#This Row],[Evento / Mercado]],FIND("vs",base[[#This Row],[Evento / Mercado]])-2)</f>
        <v>Vålerenga</v>
      </c>
      <c r="R364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7" t="str">
        <f>LEFT(base[[#This Row],[Evento / Mercado]],FIND("/",base[[#This Row],[Evento / Mercado]])-2)</f>
        <v>Vålerenga vs Bod</v>
      </c>
      <c r="T3640" s="1249">
        <f>base[[#This Row],[Data de liquidação]]</f>
        <v>46242.455706018518</v>
      </c>
    </row>
    <row r="3641" spans="2:20" ht="15" customHeight="1">
      <c r="B3641" s="1232" t="s">
        <v>4332</v>
      </c>
      <c r="C3641" s="935" t="s">
        <v>3556</v>
      </c>
      <c r="D3641" s="1233">
        <v>46242.456307870372</v>
      </c>
      <c r="E3641" s="1234">
        <v>15.08</v>
      </c>
      <c r="F3641" s="654">
        <v>4.4999999999999998E-2</v>
      </c>
      <c r="G3641" s="1235">
        <f t="shared" si="120"/>
        <v>15.790575916230367</v>
      </c>
      <c r="H3641" s="1235" t="s">
        <v>1666</v>
      </c>
      <c r="I3641" s="1236" t="s">
        <v>1759</v>
      </c>
      <c r="J3641" s="1235">
        <v>8.8000000000000007</v>
      </c>
      <c r="K3641" s="1235">
        <v>123.16</v>
      </c>
      <c r="L3641" s="1233">
        <f>INT(base[[#This Row],[Data de liquidação]])</f>
        <v>46242</v>
      </c>
      <c r="M3641" s="1235">
        <f>base[[#This Row],[L/P Bruto]]-base[[#This Row],[L/P Líquido]]</f>
        <v>0.71057591623036664</v>
      </c>
      <c r="N3641" s="1235">
        <f>base[[#This Row],[L/P Líquido]]/base[[#This Row],[Stake/Responsabilidade]]</f>
        <v>0.12244235141279637</v>
      </c>
      <c r="O3641" s="1237">
        <f>IF(base[[#This Row],[L/P Líquido]]&gt;0,1,0)</f>
        <v>1</v>
      </c>
      <c r="P3641" s="1237"/>
      <c r="Q3641" s="1237" t="str">
        <f>LEFT(base[[#This Row],[Evento / Mercado]],FIND("vs",base[[#This Row],[Evento / Mercado]])-2)</f>
        <v>Yunnan Yukun</v>
      </c>
      <c r="R364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7" t="str">
        <f>LEFT(base[[#This Row],[Evento / Mercado]],FIND("/",base[[#This Row],[Evento / Mercado]])-2)</f>
        <v>Yunnan Yukun vs Chengdu Rongcheng</v>
      </c>
      <c r="T3641" s="1249">
        <f>base[[#This Row],[Data de liquidação]]</f>
        <v>46242.456307870372</v>
      </c>
    </row>
    <row r="3642" spans="2:20" ht="15" customHeight="1">
      <c r="B3642" s="1232" t="s">
        <v>4331</v>
      </c>
      <c r="C3642" s="935" t="s">
        <v>3556</v>
      </c>
      <c r="D3642" s="1233">
        <v>46242.540219907409</v>
      </c>
      <c r="E3642" s="1234">
        <v>8.91</v>
      </c>
      <c r="F3642" s="654">
        <v>4.4999999999999998E-2</v>
      </c>
      <c r="G3642" s="1235">
        <f t="shared" si="120"/>
        <v>9.3298429319371738</v>
      </c>
      <c r="H3642" s="1235" t="s">
        <v>3334</v>
      </c>
      <c r="I3642" s="1236" t="s">
        <v>627</v>
      </c>
      <c r="J3642" s="1235">
        <v>46</v>
      </c>
      <c r="K3642" s="1235">
        <v>419.85</v>
      </c>
      <c r="L3642" s="1233">
        <f>INT(base[[#This Row],[Data de liquidação]])</f>
        <v>46242</v>
      </c>
      <c r="M3642" s="1235">
        <f>base[[#This Row],[L/P Bruto]]-base[[#This Row],[L/P Líquido]]</f>
        <v>0.4198429319371737</v>
      </c>
      <c r="N3642" s="1235">
        <f>base[[#This Row],[L/P Líquido]]/base[[#This Row],[Stake/Responsabilidade]]</f>
        <v>2.1221864951768487E-2</v>
      </c>
      <c r="O3642" s="1237">
        <f>IF(base[[#This Row],[L/P Líquido]]&gt;0,1,0)</f>
        <v>1</v>
      </c>
      <c r="P3642" s="1237"/>
      <c r="Q3642" s="1237" t="str">
        <f>LEFT(base[[#This Row],[Evento / Mercado]],FIND("vs",base[[#This Row],[Evento / Mercado]])-2)</f>
        <v>Viking FK</v>
      </c>
      <c r="R364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7" t="str">
        <f>LEFT(base[[#This Row],[Evento / Mercado]],FIND("/",base[[#This Row],[Evento / Mercado]])-2)</f>
        <v>Viking FK vs Sarpsborg 08</v>
      </c>
      <c r="T3642" s="1249">
        <f>base[[#This Row],[Data de liquidação]]</f>
        <v>46242.540219907409</v>
      </c>
    </row>
    <row r="3643" spans="2:20" ht="15" customHeight="1">
      <c r="B3643" s="1232" t="s">
        <v>4330</v>
      </c>
      <c r="C3643" s="935" t="s">
        <v>3556</v>
      </c>
      <c r="D3643" s="1233">
        <v>46242.556655092594</v>
      </c>
      <c r="E3643" s="1234">
        <v>59.69</v>
      </c>
      <c r="F3643" s="654">
        <v>4.4999999999999998E-2</v>
      </c>
      <c r="G3643" s="1235">
        <f t="shared" si="120"/>
        <v>62.502617801047123</v>
      </c>
      <c r="H3643" s="1235" t="s">
        <v>179</v>
      </c>
      <c r="I3643" s="1236" t="s">
        <v>392</v>
      </c>
      <c r="J3643" s="1235">
        <v>7.4</v>
      </c>
      <c r="K3643" s="1235">
        <v>400</v>
      </c>
      <c r="L3643" s="1233">
        <f>INT(base[[#This Row],[Data de liquidação]])</f>
        <v>46242</v>
      </c>
      <c r="M3643" s="1235">
        <f>base[[#This Row],[L/P Bruto]]-base[[#This Row],[L/P Líquido]]</f>
        <v>2.812617801047125</v>
      </c>
      <c r="N3643" s="1235">
        <f>base[[#This Row],[L/P Líquido]]/base[[#This Row],[Stake/Responsabilidade]]</f>
        <v>0.149225</v>
      </c>
      <c r="O3643" s="1237">
        <f>IF(base[[#This Row],[L/P Líquido]]&gt;0,1,0)</f>
        <v>1</v>
      </c>
      <c r="P3643" s="1237"/>
      <c r="Q3643" s="1237" t="str">
        <f>LEFT(base[[#This Row],[Evento / Mercado]],FIND("vs",base[[#This Row],[Evento / Mercado]])-2)</f>
        <v>Viking FK</v>
      </c>
      <c r="R364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7" t="str">
        <f>LEFT(base[[#This Row],[Evento / Mercado]],FIND("/",base[[#This Row],[Evento / Mercado]])-2)</f>
        <v>Viking FK vs Sarpsborg 08</v>
      </c>
      <c r="T3643" s="1249">
        <f>base[[#This Row],[Data de liquidação]]</f>
        <v>46242.556655092594</v>
      </c>
    </row>
    <row r="3644" spans="2:20" ht="15" customHeight="1">
      <c r="B3644" s="1232" t="s">
        <v>4329</v>
      </c>
      <c r="C3644" s="935" t="s">
        <v>3556</v>
      </c>
      <c r="D3644" s="1233">
        <v>46242.55878472222</v>
      </c>
      <c r="E3644" s="1234">
        <v>-62.62</v>
      </c>
      <c r="F3644" s="654">
        <v>4.4999999999999998E-2</v>
      </c>
      <c r="G3644" s="1235">
        <f t="shared" si="120"/>
        <v>-62.62</v>
      </c>
      <c r="H3644" s="1235" t="s">
        <v>3866</v>
      </c>
      <c r="I3644" s="1236" t="s">
        <v>694</v>
      </c>
      <c r="J3644" s="1235">
        <v>19</v>
      </c>
      <c r="K3644" s="1235">
        <v>599.94000000000005</v>
      </c>
      <c r="L3644" s="1233">
        <f>INT(base[[#This Row],[Data de liquidação]])</f>
        <v>46242</v>
      </c>
      <c r="M3644" s="1235">
        <f>base[[#This Row],[L/P Bruto]]-base[[#This Row],[L/P Líquido]]</f>
        <v>0</v>
      </c>
      <c r="N3644" s="1235">
        <f>base[[#This Row],[L/P Líquido]]/base[[#This Row],[Stake/Responsabilidade]]</f>
        <v>-0.10437710437710436</v>
      </c>
      <c r="O3644" s="1237">
        <f>IF(base[[#This Row],[L/P Líquido]]&gt;0,1,0)</f>
        <v>0</v>
      </c>
      <c r="P3644" s="1237"/>
      <c r="Q3644" s="1237" t="str">
        <f>LEFT(base[[#This Row],[Evento / Mercado]],FIND("vs",base[[#This Row],[Evento / Mercado]])-2)</f>
        <v>Den Bosch</v>
      </c>
      <c r="R364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7" t="str">
        <f>LEFT(base[[#This Row],[Evento / Mercado]],FIND("/",base[[#This Row],[Evento / Mercado]])-2)</f>
        <v>Den Bosch vs Almere City</v>
      </c>
      <c r="T3644" s="1249">
        <f>base[[#This Row],[Data de liquidação]]</f>
        <v>46242.55878472222</v>
      </c>
    </row>
    <row r="3645" spans="2:20" ht="15" customHeight="1">
      <c r="B3645" s="1232" t="s">
        <v>4328</v>
      </c>
      <c r="C3645" s="935" t="s">
        <v>3556</v>
      </c>
      <c r="D3645" s="1233">
        <v>46242.577800925923</v>
      </c>
      <c r="E3645" s="1234">
        <v>13.98</v>
      </c>
      <c r="F3645" s="654">
        <v>4.4999999999999998E-2</v>
      </c>
      <c r="G3645" s="1235">
        <f t="shared" si="120"/>
        <v>14.638743455497384</v>
      </c>
      <c r="H3645" s="1235" t="s">
        <v>3330</v>
      </c>
      <c r="I3645" s="1246" t="s">
        <v>4366</v>
      </c>
      <c r="J3645" s="1235">
        <v>5.9</v>
      </c>
      <c r="K3645" s="1235">
        <v>125</v>
      </c>
      <c r="L3645" s="1233">
        <f>INT(base[[#This Row],[Data de liquidação]])</f>
        <v>46242</v>
      </c>
      <c r="M3645" s="1235">
        <f>base[[#This Row],[L/P Bruto]]-base[[#This Row],[L/P Líquido]]</f>
        <v>0.65874345549738322</v>
      </c>
      <c r="N3645" s="1235">
        <f>base[[#This Row],[L/P Líquido]]/base[[#This Row],[Stake/Responsabilidade]]</f>
        <v>0.11184000000000001</v>
      </c>
      <c r="O3645" s="1237">
        <f>IF(base[[#This Row],[L/P Líquido]]&gt;0,1,0)</f>
        <v>1</v>
      </c>
      <c r="P3645" s="1237"/>
      <c r="Q3645" s="1237" t="str">
        <f>LEFT(base[[#This Row],[Evento / Mercado]],FIND("vs",base[[#This Row],[Evento / Mercado]])-2)</f>
        <v>IFK Norrköping</v>
      </c>
      <c r="R364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7" t="str">
        <f>LEFT(base[[#This Row],[Evento / Mercado]],FIND("/",base[[#This Row],[Evento / Mercado]])-2)</f>
        <v>IFK Norrköping vs IK Brage</v>
      </c>
      <c r="T3645" s="1249">
        <f>base[[#This Row],[Data de liquidação]]</f>
        <v>46242.577800925923</v>
      </c>
    </row>
    <row r="3646" spans="2:20" ht="15" customHeight="1">
      <c r="B3646" s="1232" t="s">
        <v>4327</v>
      </c>
      <c r="C3646" s="935" t="s">
        <v>3556</v>
      </c>
      <c r="D3646" s="1233">
        <v>46242.622708333336</v>
      </c>
      <c r="E3646" s="1234">
        <v>3.82</v>
      </c>
      <c r="F3646" s="654">
        <v>4.4999999999999998E-2</v>
      </c>
      <c r="G3646" s="1235">
        <f t="shared" si="120"/>
        <v>4</v>
      </c>
      <c r="H3646" s="1235" t="s">
        <v>1666</v>
      </c>
      <c r="I3646" s="1236" t="s">
        <v>2950</v>
      </c>
      <c r="J3646" s="1235">
        <v>14</v>
      </c>
      <c r="K3646" s="1235">
        <v>52</v>
      </c>
      <c r="L3646" s="1233">
        <f>INT(base[[#This Row],[Data de liquidação]])</f>
        <v>46242</v>
      </c>
      <c r="M3646" s="1235">
        <f>base[[#This Row],[L/P Bruto]]-base[[#This Row],[L/P Líquido]]</f>
        <v>0.18000000000000016</v>
      </c>
      <c r="N3646" s="1235">
        <f>base[[#This Row],[L/P Líquido]]/base[[#This Row],[Stake/Responsabilidade]]</f>
        <v>7.3461538461538453E-2</v>
      </c>
      <c r="O3646" s="1237">
        <f>IF(base[[#This Row],[L/P Líquido]]&gt;0,1,0)</f>
        <v>1</v>
      </c>
      <c r="P3646" s="1237"/>
      <c r="Q3646" s="1237" t="str">
        <f>LEFT(base[[#This Row],[Evento / Mercado]],FIND("vs",base[[#This Row],[Evento / Mercado]])-2)</f>
        <v>FC Lausanne-Sport</v>
      </c>
      <c r="R364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7" t="str">
        <f>LEFT(base[[#This Row],[Evento / Mercado]],FIND("/",base[[#This Row],[Evento / Mercado]])-2)</f>
        <v>FC Lausanne-Sport vs BSC Young Boys</v>
      </c>
      <c r="T3646" s="1249">
        <f>base[[#This Row],[Data de liquidação]]</f>
        <v>46242.622708333336</v>
      </c>
    </row>
    <row r="3647" spans="2:20" ht="15" customHeight="1">
      <c r="B3647" s="1232" t="s">
        <v>4326</v>
      </c>
      <c r="C3647" s="935" t="s">
        <v>3556</v>
      </c>
      <c r="D3647" s="1233">
        <v>46242.716805555552</v>
      </c>
      <c r="E3647" s="1234">
        <v>7.26</v>
      </c>
      <c r="F3647" s="654">
        <v>4.4999999999999998E-2</v>
      </c>
      <c r="G3647" s="1235">
        <f t="shared" si="120"/>
        <v>7.6020942408376966</v>
      </c>
      <c r="H3647" s="1235" t="s">
        <v>4311</v>
      </c>
      <c r="I3647" s="1236" t="s">
        <v>13</v>
      </c>
      <c r="J3647" s="1235">
        <v>1.38</v>
      </c>
      <c r="K3647" s="1235">
        <v>20</v>
      </c>
      <c r="L3647" s="1233">
        <f>INT(base[[#This Row],[Data de liquidação]])</f>
        <v>46242</v>
      </c>
      <c r="M3647" s="1235">
        <f>base[[#This Row],[L/P Bruto]]-base[[#This Row],[L/P Líquido]]</f>
        <v>0.34209424083769679</v>
      </c>
      <c r="N3647" s="1235">
        <f>base[[#This Row],[L/P Líquido]]/base[[#This Row],[Stake/Responsabilidade]]</f>
        <v>0.36299999999999999</v>
      </c>
      <c r="O3647" s="1237">
        <f>IF(base[[#This Row],[L/P Líquido]]&gt;0,1,0)</f>
        <v>1</v>
      </c>
      <c r="P3647" s="1237"/>
      <c r="Q3647" s="1237" t="str">
        <f>LEFT(base[[#This Row],[Evento / Mercado]],FIND("vs",base[[#This Row],[Evento / Mercado]])-2)</f>
        <v>Grêmio FBPA</v>
      </c>
      <c r="R364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7" t="str">
        <f>LEFT(base[[#This Row],[Evento / Mercado]],FIND("/",base[[#This Row],[Evento / Mercado]])-2)</f>
        <v>Grêmio FBPA vs São Paulo</v>
      </c>
      <c r="T3647" s="1249">
        <f>base[[#This Row],[Data de liquidação]]</f>
        <v>46242.716805555552</v>
      </c>
    </row>
    <row r="3648" spans="2:20" ht="15" customHeight="1">
      <c r="B3648" s="1232" t="s">
        <v>4325</v>
      </c>
      <c r="C3648" s="935" t="s">
        <v>3556</v>
      </c>
      <c r="D3648" s="1233">
        <v>46242.746018518519</v>
      </c>
      <c r="E3648" s="1234">
        <v>20.45</v>
      </c>
      <c r="F3648" s="654">
        <v>4.4999999999999998E-2</v>
      </c>
      <c r="G3648" s="1235">
        <f t="shared" si="120"/>
        <v>21.413612565445025</v>
      </c>
      <c r="H3648" s="1235" t="s">
        <v>3330</v>
      </c>
      <c r="I3648" s="1246" t="s">
        <v>4366</v>
      </c>
      <c r="J3648" s="1235">
        <v>4.5999999999999996</v>
      </c>
      <c r="K3648" s="1235">
        <v>124.99</v>
      </c>
      <c r="L3648" s="1233">
        <f>INT(base[[#This Row],[Data de liquidação]])</f>
        <v>46242</v>
      </c>
      <c r="M3648" s="1235">
        <f>base[[#This Row],[L/P Bruto]]-base[[#This Row],[L/P Líquido]]</f>
        <v>0.96361256544502538</v>
      </c>
      <c r="N3648" s="1235">
        <f>base[[#This Row],[L/P Líquido]]/base[[#This Row],[Stake/Responsabilidade]]</f>
        <v>0.16361308904712377</v>
      </c>
      <c r="O3648" s="1237">
        <f>IF(base[[#This Row],[L/P Líquido]]&gt;0,1,0)</f>
        <v>1</v>
      </c>
      <c r="P3648" s="1237"/>
      <c r="Q3648" s="1237" t="str">
        <f>LEFT(base[[#This Row],[Evento / Mercado]],FIND("vs",base[[#This Row],[Evento / Mercado]])-2)</f>
        <v>NK Lokomotiva</v>
      </c>
      <c r="R364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7" t="str">
        <f>LEFT(base[[#This Row],[Evento / Mercado]],FIND("/",base[[#This Row],[Evento / Mercado]])-2)</f>
        <v>NK Lokomotiva vs HNK Gorica</v>
      </c>
      <c r="T3648" s="1249">
        <f>base[[#This Row],[Data de liquidação]]</f>
        <v>46242.746018518519</v>
      </c>
    </row>
    <row r="3649" spans="2:20" ht="15" customHeight="1">
      <c r="B3649" s="1232" t="s">
        <v>4324</v>
      </c>
      <c r="C3649" s="935" t="s">
        <v>3556</v>
      </c>
      <c r="D3649" s="1233">
        <v>46242.749490740738</v>
      </c>
      <c r="E3649" s="1234">
        <v>-20</v>
      </c>
      <c r="F3649" s="654">
        <v>4.4999999999999998E-2</v>
      </c>
      <c r="G3649" s="1235">
        <f t="shared" si="120"/>
        <v>-20</v>
      </c>
      <c r="H3649" s="1235" t="s">
        <v>4311</v>
      </c>
      <c r="I3649" s="1236" t="s">
        <v>13</v>
      </c>
      <c r="J3649" s="1235">
        <v>1.34</v>
      </c>
      <c r="K3649" s="1235">
        <v>20</v>
      </c>
      <c r="L3649" s="1233">
        <f>INT(base[[#This Row],[Data de liquidação]])</f>
        <v>46242</v>
      </c>
      <c r="M3649" s="1235">
        <f>base[[#This Row],[L/P Bruto]]-base[[#This Row],[L/P Líquido]]</f>
        <v>0</v>
      </c>
      <c r="N3649" s="1235">
        <f>base[[#This Row],[L/P Líquido]]/base[[#This Row],[Stake/Responsabilidade]]</f>
        <v>-1</v>
      </c>
      <c r="O3649" s="1237">
        <f>IF(base[[#This Row],[L/P Líquido]]&gt;0,1,0)</f>
        <v>0</v>
      </c>
      <c r="P3649" s="1237"/>
      <c r="Q3649" s="1237" t="str">
        <f>LEFT(base[[#This Row],[Evento / Mercado]],FIND("vs",base[[#This Row],[Evento / Mercado]])-2)</f>
        <v>Vila Nova FC</v>
      </c>
      <c r="R364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7" t="str">
        <f>LEFT(base[[#This Row],[Evento / Mercado]],FIND("/",base[[#This Row],[Evento / Mercado]])-2)</f>
        <v>Vila Nova FC vs Sport Club do Recife</v>
      </c>
      <c r="T3649" s="1249">
        <f>base[[#This Row],[Data de liquidação]]</f>
        <v>46242.749490740738</v>
      </c>
    </row>
    <row r="3650" spans="2:20" ht="15" customHeight="1">
      <c r="B3650" s="1232" t="s">
        <v>4323</v>
      </c>
      <c r="C3650" s="935" t="s">
        <v>3556</v>
      </c>
      <c r="D3650" s="1233">
        <v>46242.749513888892</v>
      </c>
      <c r="E3650" s="1234">
        <v>-248.59</v>
      </c>
      <c r="F3650" s="654">
        <v>4.4999999999999998E-2</v>
      </c>
      <c r="G3650" s="1235">
        <f t="shared" si="120"/>
        <v>-248.59</v>
      </c>
      <c r="H3650" s="1235" t="s">
        <v>3330</v>
      </c>
      <c r="I3650" s="1246" t="s">
        <v>4365</v>
      </c>
      <c r="J3650" s="1235">
        <f>(1.99*124.1+3.9*124.49)/base[[#This Row],[Stake/Responsabilidade]]</f>
        <v>2.9464982501307371</v>
      </c>
      <c r="K3650" s="1235">
        <v>248.59</v>
      </c>
      <c r="L3650" s="1233">
        <f>INT(base[[#This Row],[Data de liquidação]])</f>
        <v>46242</v>
      </c>
      <c r="M3650" s="1235">
        <f>base[[#This Row],[L/P Bruto]]-base[[#This Row],[L/P Líquido]]</f>
        <v>0</v>
      </c>
      <c r="N3650" s="1235">
        <f>base[[#This Row],[L/P Líquido]]/base[[#This Row],[Stake/Responsabilidade]]</f>
        <v>-1</v>
      </c>
      <c r="O3650" s="1237">
        <f>IF(base[[#This Row],[L/P Líquido]]&gt;0,1,0)</f>
        <v>0</v>
      </c>
      <c r="P3650" s="1237"/>
      <c r="Q3650" s="1237" t="str">
        <f>LEFT(base[[#This Row],[Evento / Mercado]],FIND("vs",base[[#This Row],[Evento / Mercado]])-2)</f>
        <v>Vila Nova FC</v>
      </c>
      <c r="R365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7" t="str">
        <f>LEFT(base[[#This Row],[Evento / Mercado]],FIND("/",base[[#This Row],[Evento / Mercado]])-2)</f>
        <v>Vila Nova FC vs Sport Club do Recife</v>
      </c>
      <c r="T3650" s="1249">
        <f>base[[#This Row],[Data de liquidação]]</f>
        <v>46242.749513888892</v>
      </c>
    </row>
    <row r="3651" spans="2:20" ht="15" customHeight="1">
      <c r="B3651" s="1232" t="s">
        <v>4322</v>
      </c>
      <c r="C3651" s="935" t="s">
        <v>3556</v>
      </c>
      <c r="D3651" s="1233">
        <v>46242.749525462961</v>
      </c>
      <c r="E3651" s="1234">
        <v>-2</v>
      </c>
      <c r="F3651" s="654">
        <v>4.4999999999999998E-2</v>
      </c>
      <c r="G3651" s="1235">
        <f t="shared" si="120"/>
        <v>-2</v>
      </c>
      <c r="H3651" s="1235" t="s">
        <v>1666</v>
      </c>
      <c r="I3651" s="1236" t="s">
        <v>3333</v>
      </c>
      <c r="J3651" s="1235">
        <v>1.79</v>
      </c>
      <c r="K3651" s="1235">
        <v>2</v>
      </c>
      <c r="L3651" s="1233">
        <f>INT(base[[#This Row],[Data de liquidação]])</f>
        <v>46242</v>
      </c>
      <c r="M3651" s="1235">
        <f>base[[#This Row],[L/P Bruto]]-base[[#This Row],[L/P Líquido]]</f>
        <v>0</v>
      </c>
      <c r="N3651" s="1235">
        <f>base[[#This Row],[L/P Líquido]]/base[[#This Row],[Stake/Responsabilidade]]</f>
        <v>-1</v>
      </c>
      <c r="O3651" s="1237">
        <f>IF(base[[#This Row],[L/P Líquido]]&gt;0,1,0)</f>
        <v>0</v>
      </c>
      <c r="P3651" s="1237"/>
      <c r="Q3651" s="1237" t="str">
        <f>LEFT(base[[#This Row],[Evento / Mercado]],FIND("vs",base[[#This Row],[Evento / Mercado]])-2)</f>
        <v>Vila Nova FC</v>
      </c>
      <c r="R365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7" t="str">
        <f>LEFT(base[[#This Row],[Evento / Mercado]],FIND("/",base[[#This Row],[Evento / Mercado]])-2)</f>
        <v>Vila Nova FC vs Sport Club do Recife</v>
      </c>
      <c r="T3651" s="1249">
        <f>base[[#This Row],[Data de liquidação]]</f>
        <v>46242.749525462961</v>
      </c>
    </row>
    <row r="3652" spans="2:20" ht="15" customHeight="1">
      <c r="B3652" s="1232" t="s">
        <v>4321</v>
      </c>
      <c r="C3652" s="935" t="s">
        <v>3556</v>
      </c>
      <c r="D3652" s="1233">
        <v>46242.789502314816</v>
      </c>
      <c r="E3652" s="1234">
        <v>8.18</v>
      </c>
      <c r="F3652" s="654">
        <v>4.4999999999999998E-2</v>
      </c>
      <c r="G3652" s="1235">
        <f t="shared" si="120"/>
        <v>8.5654450261780113</v>
      </c>
      <c r="H3652" s="1235" t="s">
        <v>1666</v>
      </c>
      <c r="I3652" s="1236" t="s">
        <v>1759</v>
      </c>
      <c r="J3652" s="1235">
        <v>14</v>
      </c>
      <c r="K3652" s="1235">
        <v>111.41</v>
      </c>
      <c r="L3652" s="1233">
        <f>INT(base[[#This Row],[Data de liquidação]])</f>
        <v>46242</v>
      </c>
      <c r="M3652" s="1235">
        <f>base[[#This Row],[L/P Bruto]]-base[[#This Row],[L/P Líquido]]</f>
        <v>0.38544502617801157</v>
      </c>
      <c r="N3652" s="1235">
        <f>base[[#This Row],[L/P Líquido]]/base[[#This Row],[Stake/Responsabilidade]]</f>
        <v>7.3422493492505167E-2</v>
      </c>
      <c r="O3652" s="1237">
        <f>IF(base[[#This Row],[L/P Líquido]]&gt;0,1,0)</f>
        <v>1</v>
      </c>
      <c r="P3652" s="1237"/>
      <c r="Q3652" s="1237" t="str">
        <f>LEFT(base[[#This Row],[Evento / Mercado]],FIND("vs",base[[#This Row],[Evento / Mercado]])-2)</f>
        <v>Monagas SC</v>
      </c>
      <c r="R365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7" t="str">
        <f>LEFT(base[[#This Row],[Evento / Mercado]],FIND("/",base[[#This Row],[Evento / Mercado]])-2)</f>
        <v>Monagas SC vs Carabobo FC</v>
      </c>
      <c r="T3652" s="1249">
        <f>base[[#This Row],[Data de liquidação]]</f>
        <v>46242.789502314816</v>
      </c>
    </row>
    <row r="3653" spans="2:20" ht="15" customHeight="1">
      <c r="B3653" s="1232" t="s">
        <v>4320</v>
      </c>
      <c r="C3653" s="935" t="s">
        <v>3556</v>
      </c>
      <c r="D3653" s="1233">
        <v>46242.795486111114</v>
      </c>
      <c r="E3653" s="1234">
        <v>107.72</v>
      </c>
      <c r="F3653" s="654">
        <v>4.4999999999999998E-2</v>
      </c>
      <c r="G3653" s="1235">
        <f t="shared" si="120"/>
        <v>112.79581151832461</v>
      </c>
      <c r="H3653" s="1235" t="s">
        <v>314</v>
      </c>
      <c r="I3653" s="1236" t="s">
        <v>349</v>
      </c>
      <c r="J3653" s="1235">
        <v>1.94</v>
      </c>
      <c r="K3653" s="1235">
        <v>120</v>
      </c>
      <c r="L3653" s="1233">
        <f>INT(base[[#This Row],[Data de liquidação]])</f>
        <v>46242</v>
      </c>
      <c r="M3653" s="1235">
        <f>base[[#This Row],[L/P Bruto]]-base[[#This Row],[L/P Líquido]]</f>
        <v>5.0758115183246133</v>
      </c>
      <c r="N3653" s="1235">
        <f>base[[#This Row],[L/P Líquido]]/base[[#This Row],[Stake/Responsabilidade]]</f>
        <v>0.89766666666666661</v>
      </c>
      <c r="O3653" s="1237">
        <f>IF(base[[#This Row],[L/P Líquido]]&gt;0,1,0)</f>
        <v>1</v>
      </c>
      <c r="P3653" s="1237"/>
      <c r="Q3653" s="1237" t="str">
        <f>LEFT(base[[#This Row],[Evento / Mercado]],FIND("vs",base[[#This Row],[Evento / Mercado]])-2)</f>
        <v>Clube do Remo</v>
      </c>
      <c r="R365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7" t="str">
        <f>LEFT(base[[#This Row],[Evento / Mercado]],FIND("/",base[[#This Row],[Evento / Mercado]])-2)</f>
        <v>Clube do Remo vs Atlético Mineiro</v>
      </c>
      <c r="T3653" s="1249">
        <f>base[[#This Row],[Data de liquidação]]</f>
        <v>46242.795486111114</v>
      </c>
    </row>
    <row r="3654" spans="2:20" ht="15" customHeight="1">
      <c r="B3654" s="1232" t="s">
        <v>4319</v>
      </c>
      <c r="C3654" s="935" t="s">
        <v>3556</v>
      </c>
      <c r="D3654" s="1233">
        <v>46242.825868055559</v>
      </c>
      <c r="E3654" s="1234">
        <v>8.02</v>
      </c>
      <c r="F3654" s="654">
        <v>4.4999999999999998E-2</v>
      </c>
      <c r="G3654" s="1235">
        <f t="shared" si="120"/>
        <v>8.3979057591623043</v>
      </c>
      <c r="H3654" s="1231" t="s">
        <v>4311</v>
      </c>
      <c r="I3654" s="1217" t="s">
        <v>75</v>
      </c>
      <c r="J3654" s="1235">
        <v>1.42</v>
      </c>
      <c r="K3654" s="1235">
        <v>20</v>
      </c>
      <c r="L3654" s="1233">
        <f>INT(base[[#This Row],[Data de liquidação]])</f>
        <v>46242</v>
      </c>
      <c r="M3654" s="1235">
        <f>base[[#This Row],[L/P Bruto]]-base[[#This Row],[L/P Líquido]]</f>
        <v>0.37790575916230473</v>
      </c>
      <c r="N3654" s="1235">
        <f>base[[#This Row],[L/P Líquido]]/base[[#This Row],[Stake/Responsabilidade]]</f>
        <v>0.40099999999999997</v>
      </c>
      <c r="O3654" s="1237">
        <f>IF(base[[#This Row],[L/P Líquido]]&gt;0,1,0)</f>
        <v>1</v>
      </c>
      <c r="P3654" s="1237"/>
      <c r="Q3654" s="1237" t="str">
        <f>LEFT(base[[#This Row],[Evento / Mercado]],FIND("vs",base[[#This Row],[Evento / Mercado]])-2)</f>
        <v>Botafogo SP</v>
      </c>
      <c r="R365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7" t="str">
        <f>LEFT(base[[#This Row],[Evento / Mercado]],FIND("/",base[[#This Row],[Evento / Mercado]])-2)</f>
        <v>Botafogo SP vs América-MG</v>
      </c>
      <c r="T3654" s="1249">
        <f>base[[#This Row],[Data de liquidação]]</f>
        <v>46242.825868055559</v>
      </c>
    </row>
    <row r="3655" spans="2:20" ht="15" customHeight="1">
      <c r="B3655" s="1232" t="s">
        <v>4318</v>
      </c>
      <c r="C3655" s="935" t="s">
        <v>3556</v>
      </c>
      <c r="D3655" s="1233">
        <v>46242.833923611113</v>
      </c>
      <c r="E3655" s="1234">
        <v>6.69</v>
      </c>
      <c r="F3655" s="654">
        <v>4.4999999999999998E-2</v>
      </c>
      <c r="G3655" s="1235">
        <f t="shared" si="120"/>
        <v>7.0052356020942419</v>
      </c>
      <c r="H3655" s="1231" t="s">
        <v>4311</v>
      </c>
      <c r="I3655" s="1217" t="s">
        <v>75</v>
      </c>
      <c r="J3655" s="1235">
        <v>1.35</v>
      </c>
      <c r="K3655" s="1235">
        <v>20</v>
      </c>
      <c r="L3655" s="1233">
        <f>INT(base[[#This Row],[Data de liquidação]])</f>
        <v>46242</v>
      </c>
      <c r="M3655" s="1235">
        <f>base[[#This Row],[L/P Bruto]]-base[[#This Row],[L/P Líquido]]</f>
        <v>0.31523560209424151</v>
      </c>
      <c r="N3655" s="1235">
        <f>base[[#This Row],[L/P Líquido]]/base[[#This Row],[Stake/Responsabilidade]]</f>
        <v>0.33450000000000002</v>
      </c>
      <c r="O3655" s="1237">
        <f>IF(base[[#This Row],[L/P Líquido]]&gt;0,1,0)</f>
        <v>1</v>
      </c>
      <c r="P3655" s="1237"/>
      <c r="Q3655" s="1237" t="str">
        <f>LEFT(base[[#This Row],[Evento / Mercado]],FIND("vs",base[[#This Row],[Evento / Mercado]])-2)</f>
        <v>Coquimbo Unido</v>
      </c>
      <c r="R365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7" t="str">
        <f>LEFT(base[[#This Row],[Evento / Mercado]],FIND("/",base[[#This Row],[Evento / Mercado]])-2)</f>
        <v>Coquimbo Unido vs La Serena</v>
      </c>
      <c r="T3655" s="1249">
        <f>base[[#This Row],[Data de liquidação]]</f>
        <v>46242.833923611113</v>
      </c>
    </row>
    <row r="3656" spans="2:20" ht="15" customHeight="1">
      <c r="B3656" s="1232" t="s">
        <v>4317</v>
      </c>
      <c r="C3656" s="935" t="s">
        <v>3556</v>
      </c>
      <c r="D3656" s="1233">
        <v>46242.851793981485</v>
      </c>
      <c r="E3656" s="1234">
        <v>-25.17</v>
      </c>
      <c r="F3656" s="654">
        <v>4.4999999999999998E-2</v>
      </c>
      <c r="G3656" s="1235">
        <f t="shared" si="120"/>
        <v>-25.17</v>
      </c>
      <c r="H3656" s="1235" t="s">
        <v>3866</v>
      </c>
      <c r="I3656" s="1236" t="s">
        <v>694</v>
      </c>
      <c r="J3656" s="1235">
        <v>16.5</v>
      </c>
      <c r="K3656" s="1235">
        <v>600.01</v>
      </c>
      <c r="L3656" s="1233">
        <f>INT(base[[#This Row],[Data de liquidação]])</f>
        <v>46242</v>
      </c>
      <c r="M3656" s="1235">
        <f>base[[#This Row],[L/P Bruto]]-base[[#This Row],[L/P Líquido]]</f>
        <v>0</v>
      </c>
      <c r="N3656" s="1235">
        <f>base[[#This Row],[L/P Líquido]]/base[[#This Row],[Stake/Responsabilidade]]</f>
        <v>-4.1949300844985923E-2</v>
      </c>
      <c r="O3656" s="1237">
        <f>IF(base[[#This Row],[L/P Líquido]]&gt;0,1,0)</f>
        <v>0</v>
      </c>
      <c r="P3656" s="1237"/>
      <c r="Q3656" s="1237" t="str">
        <f>LEFT(base[[#This Row],[Evento / Mercado]],FIND("vs",base[[#This Row],[Evento / Mercado]])-2)</f>
        <v>Club 2 de Mayo</v>
      </c>
      <c r="R365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7" t="str">
        <f>LEFT(base[[#This Row],[Evento / Mercado]],FIND("/",base[[#This Row],[Evento / Mercado]])-2)</f>
        <v>Club 2 de Mayo vs Club Olimpia</v>
      </c>
      <c r="T3656" s="1249">
        <f>base[[#This Row],[Data de liquidação]]</f>
        <v>46242.851793981485</v>
      </c>
    </row>
    <row r="3657" spans="2:20" ht="15" customHeight="1">
      <c r="B3657" s="1232" t="s">
        <v>4316</v>
      </c>
      <c r="C3657" s="935" t="s">
        <v>3556</v>
      </c>
      <c r="D3657" s="1233">
        <v>46242.917534722219</v>
      </c>
      <c r="E3657" s="1234">
        <v>-2</v>
      </c>
      <c r="F3657" s="654">
        <v>4.4999999999999998E-2</v>
      </c>
      <c r="G3657" s="1235">
        <f t="shared" si="120"/>
        <v>-2</v>
      </c>
      <c r="H3657" s="1235" t="s">
        <v>1666</v>
      </c>
      <c r="I3657" s="1236" t="s">
        <v>3333</v>
      </c>
      <c r="J3657" s="1235">
        <v>2.04</v>
      </c>
      <c r="K3657" s="1235">
        <v>2</v>
      </c>
      <c r="L3657" s="1233">
        <f>INT(base[[#This Row],[Data de liquidação]])</f>
        <v>46242</v>
      </c>
      <c r="M3657" s="1235">
        <f>base[[#This Row],[L/P Bruto]]-base[[#This Row],[L/P Líquido]]</f>
        <v>0</v>
      </c>
      <c r="N3657" s="1235">
        <f>base[[#This Row],[L/P Líquido]]/base[[#This Row],[Stake/Responsabilidade]]</f>
        <v>-1</v>
      </c>
      <c r="O3657" s="1237">
        <f>IF(base[[#This Row],[L/P Líquido]]&gt;0,1,0)</f>
        <v>0</v>
      </c>
      <c r="P3657" s="1237"/>
      <c r="Q3657" s="1237" t="str">
        <f>LEFT(base[[#This Row],[Evento / Mercado]],FIND("vs",base[[#This Row],[Evento / Mercado]])-2)</f>
        <v>Miami FC</v>
      </c>
      <c r="R365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7" t="str">
        <f>LEFT(base[[#This Row],[Evento / Mercado]],FIND("/",base[[#This Row],[Evento / Mercado]])-2)</f>
        <v>Miami FC vs Las Vegas Lights</v>
      </c>
      <c r="T3657" s="1249">
        <f>base[[#This Row],[Data de liquidação]]</f>
        <v>46242.917534722219</v>
      </c>
    </row>
    <row r="3658" spans="2:20" ht="15" customHeight="1">
      <c r="B3658" s="1232" t="s">
        <v>4315</v>
      </c>
      <c r="C3658" s="935" t="s">
        <v>3556</v>
      </c>
      <c r="D3658" s="1233">
        <v>46242.938622685186</v>
      </c>
      <c r="E3658" s="1234">
        <v>27.06</v>
      </c>
      <c r="F3658" s="654">
        <v>4.4999999999999998E-2</v>
      </c>
      <c r="G3658" s="1235">
        <f t="shared" si="120"/>
        <v>28.335078534031414</v>
      </c>
      <c r="H3658" s="1235" t="s">
        <v>3271</v>
      </c>
      <c r="I3658" s="1236" t="s">
        <v>627</v>
      </c>
      <c r="J3658" s="1235">
        <v>16</v>
      </c>
      <c r="K3658" s="1235">
        <v>424.95</v>
      </c>
      <c r="L3658" s="1233">
        <f>INT(base[[#This Row],[Data de liquidação]])</f>
        <v>46242</v>
      </c>
      <c r="M3658" s="1235">
        <f>base[[#This Row],[L/P Bruto]]-base[[#This Row],[L/P Líquido]]</f>
        <v>1.2750785340314152</v>
      </c>
      <c r="N3658" s="1235">
        <f>base[[#This Row],[L/P Líquido]]/base[[#This Row],[Stake/Responsabilidade]]</f>
        <v>6.3678079774091068E-2</v>
      </c>
      <c r="O3658" s="1237">
        <f>IF(base[[#This Row],[L/P Líquido]]&gt;0,1,0)</f>
        <v>1</v>
      </c>
      <c r="P3658" s="1237"/>
      <c r="Q3658" s="1237" t="str">
        <f>LEFT(base[[#This Row],[Evento / Mercado]],FIND("vs",base[[#This Row],[Evento / Mercado]])-2)</f>
        <v>Coritiba</v>
      </c>
      <c r="R365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7" t="str">
        <f>LEFT(base[[#This Row],[Evento / Mercado]],FIND("/",base[[#This Row],[Evento / Mercado]])-2)</f>
        <v>Coritiba vs Chapecoense</v>
      </c>
      <c r="T3658" s="1249">
        <f>base[[#This Row],[Data de liquidação]]</f>
        <v>46242.938622685186</v>
      </c>
    </row>
    <row r="3659" spans="2:20" ht="15" customHeight="1">
      <c r="B3659" s="1232" t="s">
        <v>4314</v>
      </c>
      <c r="C3659" s="935" t="s">
        <v>3556</v>
      </c>
      <c r="D3659" s="1233">
        <v>46242.960289351853</v>
      </c>
      <c r="E3659" s="1234">
        <v>8.7899999999999991</v>
      </c>
      <c r="F3659" s="654">
        <v>4.4999999999999998E-2</v>
      </c>
      <c r="G3659" s="1235">
        <f t="shared" si="120"/>
        <v>9.2041884816753914</v>
      </c>
      <c r="H3659" s="1231" t="s">
        <v>4311</v>
      </c>
      <c r="I3659" s="1217" t="s">
        <v>75</v>
      </c>
      <c r="J3659" s="1235">
        <v>1.46</v>
      </c>
      <c r="K3659" s="1235">
        <v>20</v>
      </c>
      <c r="L3659" s="1233">
        <f>INT(base[[#This Row],[Data de liquidação]])</f>
        <v>46242</v>
      </c>
      <c r="M3659" s="1235">
        <f>base[[#This Row],[L/P Bruto]]-base[[#This Row],[L/P Líquido]]</f>
        <v>0.41418848167539224</v>
      </c>
      <c r="N3659" s="1235">
        <f>base[[#This Row],[L/P Líquido]]/base[[#This Row],[Stake/Responsabilidade]]</f>
        <v>0.43949999999999995</v>
      </c>
      <c r="O3659" s="1237">
        <f>IF(base[[#This Row],[L/P Líquido]]&gt;0,1,0)</f>
        <v>1</v>
      </c>
      <c r="P3659" s="1237"/>
      <c r="Q3659" s="1237" t="str">
        <f>LEFT(base[[#This Row],[Evento / Mercado]],FIND("vs",base[[#This Row],[Evento / Mercado]])-2)</f>
        <v>Independiente</v>
      </c>
      <c r="R365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7" t="str">
        <f>LEFT(base[[#This Row],[Evento / Mercado]],FIND("/",base[[#This Row],[Evento / Mercado]])-2)</f>
        <v>Independiente vs Platense</v>
      </c>
      <c r="T3659" s="1249">
        <f>base[[#This Row],[Data de liquidação]]</f>
        <v>46242.960289351853</v>
      </c>
    </row>
    <row r="3660" spans="2:20" ht="15" customHeight="1">
      <c r="B3660" s="1232" t="s">
        <v>4313</v>
      </c>
      <c r="C3660" s="935" t="s">
        <v>3556</v>
      </c>
      <c r="D3660" s="1233">
        <v>46242.961747685185</v>
      </c>
      <c r="E3660" s="1234">
        <v>6.82</v>
      </c>
      <c r="F3660" s="654">
        <v>4.4999999999999998E-2</v>
      </c>
      <c r="G3660" s="1235">
        <f t="shared" si="120"/>
        <v>7.1413612565445028</v>
      </c>
      <c r="H3660" s="1235" t="s">
        <v>1666</v>
      </c>
      <c r="I3660" s="1236" t="s">
        <v>2950</v>
      </c>
      <c r="J3660" s="1235">
        <v>8</v>
      </c>
      <c r="K3660" s="1235">
        <v>49.98</v>
      </c>
      <c r="L3660" s="1233">
        <f>INT(base[[#This Row],[Data de liquidação]])</f>
        <v>46242</v>
      </c>
      <c r="M3660" s="1235">
        <f>base[[#This Row],[L/P Bruto]]-base[[#This Row],[L/P Líquido]]</f>
        <v>0.32136125654450254</v>
      </c>
      <c r="N3660" s="1235">
        <f>base[[#This Row],[L/P Líquido]]/base[[#This Row],[Stake/Responsabilidade]]</f>
        <v>0.1364545818327331</v>
      </c>
      <c r="O3660" s="1237">
        <f>IF(base[[#This Row],[L/P Líquido]]&gt;0,1,0)</f>
        <v>1</v>
      </c>
      <c r="P3660" s="1237"/>
      <c r="Q3660" s="1237" t="str">
        <f>LEFT(base[[#This Row],[Evento / Mercado]],FIND("vs",base[[#This Row],[Evento / Mercado]])-2)</f>
        <v>FC Supra du Quebec</v>
      </c>
      <c r="R366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7" t="str">
        <f>LEFT(base[[#This Row],[Evento / Mercado]],FIND("/",base[[#This Row],[Evento / Mercado]])-2)</f>
        <v>FC Supra du Quebec vs Cavalry</v>
      </c>
      <c r="T3660" s="1249">
        <f>base[[#This Row],[Data de liquidação]]</f>
        <v>46242.961747685185</v>
      </c>
    </row>
    <row r="3661" spans="2:20" ht="15" customHeight="1">
      <c r="B3661" s="1232" t="s">
        <v>4312</v>
      </c>
      <c r="C3661" s="935" t="s">
        <v>3556</v>
      </c>
      <c r="D3661" s="1233">
        <v>46242.964386574073</v>
      </c>
      <c r="E3661" s="1234">
        <v>8.02</v>
      </c>
      <c r="F3661" s="654">
        <v>4.4999999999999998E-2</v>
      </c>
      <c r="G3661" s="1235">
        <f t="shared" si="120"/>
        <v>8.3979057591623043</v>
      </c>
      <c r="H3661" s="1231" t="s">
        <v>4311</v>
      </c>
      <c r="I3661" s="1217" t="s">
        <v>75</v>
      </c>
      <c r="J3661" s="1235">
        <v>1.42</v>
      </c>
      <c r="K3661" s="1235">
        <v>20</v>
      </c>
      <c r="L3661" s="1233">
        <f>INT(base[[#This Row],[Data de liquidação]])</f>
        <v>46242</v>
      </c>
      <c r="M3661" s="1235">
        <f>base[[#This Row],[L/P Bruto]]-base[[#This Row],[L/P Líquido]]</f>
        <v>0.37790575916230473</v>
      </c>
      <c r="N3661" s="1235">
        <f>base[[#This Row],[L/P Líquido]]/base[[#This Row],[Stake/Responsabilidade]]</f>
        <v>0.40099999999999997</v>
      </c>
      <c r="O3661" s="1237">
        <f>IF(base[[#This Row],[L/P Líquido]]&gt;0,1,0)</f>
        <v>1</v>
      </c>
      <c r="P3661" s="1237"/>
      <c r="Q3661" s="1237" t="str">
        <f>LEFT(base[[#This Row],[Evento / Mercado]],FIND("vs",base[[#This Row],[Evento / Mercado]])-2)</f>
        <v>Instituto de Córdoba</v>
      </c>
      <c r="R366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7" t="str">
        <f>LEFT(base[[#This Row],[Evento / Mercado]],FIND("/",base[[#This Row],[Evento / Mercado]])-2)</f>
        <v>Instituto de Córdoba vs Gimnasia y Esgrima de Mendoza</v>
      </c>
      <c r="T3661" s="1249">
        <f>base[[#This Row],[Data de liquidação]]</f>
        <v>46242.964386574073</v>
      </c>
    </row>
    <row r="3662" spans="2:20" ht="15" customHeight="1">
      <c r="B3662" s="1242" t="s">
        <v>4364</v>
      </c>
      <c r="C3662" s="935" t="s">
        <v>3556</v>
      </c>
      <c r="D3662" s="1243">
        <v>46243.435914351852</v>
      </c>
      <c r="E3662" s="1244">
        <v>0.86</v>
      </c>
      <c r="F3662" s="654">
        <v>4.4999999999999998E-2</v>
      </c>
      <c r="G3662" s="1245">
        <f t="shared" ref="G3662:G3690" si="121">IF(E3662&gt;0,E3662/(1-F3662),E3662)</f>
        <v>0.90052356020942415</v>
      </c>
      <c r="H3662" s="1245" t="s">
        <v>1666</v>
      </c>
      <c r="I3662" s="1246" t="s">
        <v>3333</v>
      </c>
      <c r="J3662" s="1245">
        <v>1.45</v>
      </c>
      <c r="K3662" s="1245">
        <v>2</v>
      </c>
      <c r="L3662" s="1243">
        <f>INT(base[[#This Row],[Data de liquidação]])</f>
        <v>46243</v>
      </c>
      <c r="M3662" s="1245">
        <f>base[[#This Row],[L/P Bruto]]-base[[#This Row],[L/P Líquido]]</f>
        <v>4.0523560209424159E-2</v>
      </c>
      <c r="N3662" s="1245">
        <f>base[[#This Row],[L/P Líquido]]/base[[#This Row],[Stake/Responsabilidade]]</f>
        <v>0.43</v>
      </c>
      <c r="O3662" s="1247">
        <f>IF(base[[#This Row],[L/P Líquido]]&gt;0,1,0)</f>
        <v>1</v>
      </c>
      <c r="P3662" s="1247"/>
      <c r="Q3662" s="1247" t="str">
        <f>LEFT(base[[#This Row],[Evento / Mercado]],FIND("vs",base[[#This Row],[Evento / Mercado]])-2)</f>
        <v>Malmö FF</v>
      </c>
      <c r="R366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7" t="str">
        <f>LEFT(base[[#This Row],[Evento / Mercado]],FIND("/",base[[#This Row],[Evento / Mercado]])-2)</f>
        <v>Malmö FF vs Degerfors IF</v>
      </c>
      <c r="T3662" s="1249">
        <f>base[[#This Row],[Data de liquidação]]</f>
        <v>46243.435914351852</v>
      </c>
    </row>
    <row r="3663" spans="2:20" ht="15" customHeight="1">
      <c r="B3663" s="1242" t="s">
        <v>4363</v>
      </c>
      <c r="C3663" s="935" t="s">
        <v>3556</v>
      </c>
      <c r="D3663" s="1243">
        <v>46243.443298611113</v>
      </c>
      <c r="E3663" s="1244">
        <v>6.69</v>
      </c>
      <c r="F3663" s="654">
        <v>4.4999999999999998E-2</v>
      </c>
      <c r="G3663" s="1245">
        <f t="shared" si="121"/>
        <v>7.0052356020942419</v>
      </c>
      <c r="H3663" s="1231" t="s">
        <v>4311</v>
      </c>
      <c r="I3663" s="1217" t="s">
        <v>75</v>
      </c>
      <c r="J3663" s="1245">
        <v>1.35</v>
      </c>
      <c r="K3663" s="1245">
        <v>20</v>
      </c>
      <c r="L3663" s="1243">
        <f>INT(base[[#This Row],[Data de liquidação]])</f>
        <v>46243</v>
      </c>
      <c r="M3663" s="1245">
        <f>base[[#This Row],[L/P Bruto]]-base[[#This Row],[L/P Líquido]]</f>
        <v>0.31523560209424151</v>
      </c>
      <c r="N3663" s="1245">
        <f>base[[#This Row],[L/P Líquido]]/base[[#This Row],[Stake/Responsabilidade]]</f>
        <v>0.33450000000000002</v>
      </c>
      <c r="O3663" s="1247">
        <f>IF(base[[#This Row],[L/P Líquido]]&gt;0,1,0)</f>
        <v>1</v>
      </c>
      <c r="P3663" s="1247"/>
      <c r="Q3663" s="1247" t="str">
        <f>LEFT(base[[#This Row],[Evento / Mercado]],FIND("vs",base[[#This Row],[Evento / Mercado]])-2)</f>
        <v>Shandong Taishan</v>
      </c>
      <c r="R366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7" t="str">
        <f>LEFT(base[[#This Row],[Evento / Mercado]],FIND("/",base[[#This Row],[Evento / Mercado]])-2)</f>
        <v>Shandong Taishan vs Tianjin Jinmenhu</v>
      </c>
      <c r="T3663" s="1249">
        <f>base[[#This Row],[Data de liquidação]]</f>
        <v>46243.443298611113</v>
      </c>
    </row>
    <row r="3664" spans="2:20" ht="15" customHeight="1">
      <c r="B3664" s="1242" t="s">
        <v>4362</v>
      </c>
      <c r="C3664" s="935" t="s">
        <v>3556</v>
      </c>
      <c r="D3664" s="1243">
        <v>46243.452037037037</v>
      </c>
      <c r="E3664" s="1244">
        <v>10.53</v>
      </c>
      <c r="F3664" s="654">
        <v>4.4999999999999998E-2</v>
      </c>
      <c r="G3664" s="1245">
        <f t="shared" si="121"/>
        <v>11.026178010471204</v>
      </c>
      <c r="H3664" s="1245" t="s">
        <v>3334</v>
      </c>
      <c r="I3664" s="1246" t="s">
        <v>627</v>
      </c>
      <c r="J3664" s="1245">
        <v>40</v>
      </c>
      <c r="K3664" s="1245">
        <v>430.17</v>
      </c>
      <c r="L3664" s="1243">
        <f>INT(base[[#This Row],[Data de liquidação]])</f>
        <v>46243</v>
      </c>
      <c r="M3664" s="1245">
        <f>base[[#This Row],[L/P Bruto]]-base[[#This Row],[L/P Líquido]]</f>
        <v>0.4961780104712048</v>
      </c>
      <c r="N3664" s="1245">
        <f>base[[#This Row],[L/P Líquido]]/base[[#This Row],[Stake/Responsabilidade]]</f>
        <v>2.4478694469628283E-2</v>
      </c>
      <c r="O3664" s="1247">
        <f>IF(base[[#This Row],[L/P Líquido]]&gt;0,1,0)</f>
        <v>1</v>
      </c>
      <c r="P3664" s="1247"/>
      <c r="Q3664" s="1247" t="str">
        <f>LEFT(base[[#This Row],[Evento / Mercado]],FIND("vs",base[[#This Row],[Evento / Mercado]])-2)</f>
        <v>Hammarby IF</v>
      </c>
      <c r="R366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7" t="str">
        <f>LEFT(base[[#This Row],[Evento / Mercado]],FIND("/",base[[#This Row],[Evento / Mercado]])-2)</f>
        <v>Hammarby IF vs BK Häcken</v>
      </c>
      <c r="T3664" s="1249">
        <f>base[[#This Row],[Data de liquidação]]</f>
        <v>46243.452037037037</v>
      </c>
    </row>
    <row r="3665" spans="2:20" ht="15" customHeight="1">
      <c r="B3665" s="1242" t="s">
        <v>4361</v>
      </c>
      <c r="C3665" s="935" t="s">
        <v>3556</v>
      </c>
      <c r="D3665" s="1243">
        <v>46243.453449074077</v>
      </c>
      <c r="E3665" s="1244">
        <v>-70.64</v>
      </c>
      <c r="F3665" s="654">
        <v>4.4999999999999998E-2</v>
      </c>
      <c r="G3665" s="1245">
        <f t="shared" si="121"/>
        <v>-70.64</v>
      </c>
      <c r="H3665" s="1245" t="s">
        <v>3866</v>
      </c>
      <c r="I3665" s="1246" t="s">
        <v>627</v>
      </c>
      <c r="J3665" s="1245">
        <v>26</v>
      </c>
      <c r="K3665" s="1245">
        <v>600</v>
      </c>
      <c r="L3665" s="1243">
        <f>INT(base[[#This Row],[Data de liquidação]])</f>
        <v>46243</v>
      </c>
      <c r="M3665" s="1245">
        <f>base[[#This Row],[L/P Bruto]]-base[[#This Row],[L/P Líquido]]</f>
        <v>0</v>
      </c>
      <c r="N3665" s="1245">
        <f>base[[#This Row],[L/P Líquido]]/base[[#This Row],[Stake/Responsabilidade]]</f>
        <v>-0.11773333333333333</v>
      </c>
      <c r="O3665" s="1247">
        <f>IF(base[[#This Row],[L/P Líquido]]&gt;0,1,0)</f>
        <v>0</v>
      </c>
      <c r="P3665" s="1247"/>
      <c r="Q3665" s="1247" t="str">
        <f>LEFT(base[[#This Row],[Evento / Mercado]],FIND("vs",base[[#This Row],[Evento / Mercado]])-2)</f>
        <v>Malmö FF</v>
      </c>
      <c r="R366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7" t="str">
        <f>LEFT(base[[#This Row],[Evento / Mercado]],FIND("/",base[[#This Row],[Evento / Mercado]])-2)</f>
        <v>Malmö FF vs Degerfors IF</v>
      </c>
      <c r="T3665" s="1249">
        <f>base[[#This Row],[Data de liquidação]]</f>
        <v>46243.453449074077</v>
      </c>
    </row>
    <row r="3666" spans="2:20" ht="15" customHeight="1">
      <c r="B3666" s="1242" t="s">
        <v>4360</v>
      </c>
      <c r="C3666" s="935" t="s">
        <v>3556</v>
      </c>
      <c r="D3666" s="1243">
        <v>46243.473298611112</v>
      </c>
      <c r="E3666" s="1244">
        <v>4.97</v>
      </c>
      <c r="F3666" s="654">
        <v>4.4999999999999998E-2</v>
      </c>
      <c r="G3666" s="1245">
        <f t="shared" si="121"/>
        <v>5.2041884816753923</v>
      </c>
      <c r="H3666" s="1231" t="s">
        <v>4311</v>
      </c>
      <c r="I3666" s="1246" t="s">
        <v>13</v>
      </c>
      <c r="J3666" s="1245">
        <v>1.26</v>
      </c>
      <c r="K3666" s="1245">
        <v>20</v>
      </c>
      <c r="L3666" s="1243">
        <f>INT(base[[#This Row],[Data de liquidação]])</f>
        <v>46243</v>
      </c>
      <c r="M3666" s="1245">
        <f>base[[#This Row],[L/P Bruto]]-base[[#This Row],[L/P Líquido]]</f>
        <v>0.23418848167539252</v>
      </c>
      <c r="N3666" s="1245">
        <f>base[[#This Row],[L/P Líquido]]/base[[#This Row],[Stake/Responsabilidade]]</f>
        <v>0.2485</v>
      </c>
      <c r="O3666" s="1247">
        <f>IF(base[[#This Row],[L/P Líquido]]&gt;0,1,0)</f>
        <v>1</v>
      </c>
      <c r="P3666" s="1247"/>
      <c r="Q3666" s="1247" t="str">
        <f>LEFT(base[[#This Row],[Evento / Mercado]],FIND("vs",base[[#This Row],[Evento / Mercado]])-2)</f>
        <v>Lillestrøm SK</v>
      </c>
      <c r="R366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7" t="str">
        <f>LEFT(base[[#This Row],[Evento / Mercado]],FIND("/",base[[#This Row],[Evento / Mercado]])-2)</f>
        <v>Lillestrøm SK vs Rosenborg BK</v>
      </c>
      <c r="T3666" s="1249">
        <f>base[[#This Row],[Data de liquidação]]</f>
        <v>46243.473298611112</v>
      </c>
    </row>
    <row r="3667" spans="2:20" ht="15" customHeight="1">
      <c r="B3667" s="1242" t="s">
        <v>4359</v>
      </c>
      <c r="C3667" s="935" t="s">
        <v>3556</v>
      </c>
      <c r="D3667" s="1243">
        <v>46243.479189814818</v>
      </c>
      <c r="E3667" s="1244">
        <v>112.13</v>
      </c>
      <c r="F3667" s="654">
        <v>4.4999999999999998E-2</v>
      </c>
      <c r="G3667" s="1245">
        <f t="shared" si="121"/>
        <v>117.41361256544502</v>
      </c>
      <c r="H3667" s="1245" t="s">
        <v>314</v>
      </c>
      <c r="I3667" s="1246" t="s">
        <v>349</v>
      </c>
      <c r="J3667" s="1245">
        <v>1.98</v>
      </c>
      <c r="K3667" s="1245">
        <v>119.81</v>
      </c>
      <c r="L3667" s="1243">
        <f>INT(base[[#This Row],[Data de liquidação]])</f>
        <v>46243</v>
      </c>
      <c r="M3667" s="1245">
        <f>base[[#This Row],[L/P Bruto]]-base[[#This Row],[L/P Líquido]]</f>
        <v>5.2836125654450257</v>
      </c>
      <c r="N3667" s="1245">
        <f>base[[#This Row],[L/P Líquido]]/base[[#This Row],[Stake/Responsabilidade]]</f>
        <v>0.93589850596778223</v>
      </c>
      <c r="O3667" s="1247">
        <f>IF(base[[#This Row],[L/P Líquido]]&gt;0,1,0)</f>
        <v>1</v>
      </c>
      <c r="P3667" s="1247"/>
      <c r="Q3667" s="1247" t="str">
        <f>LEFT(base[[#This Row],[Evento / Mercado]],FIND("vs",base[[#This Row],[Evento / Mercado]])-2)</f>
        <v>Cruzeiro</v>
      </c>
      <c r="R366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7" t="str">
        <f>LEFT(base[[#This Row],[Evento / Mercado]],FIND("/",base[[#This Row],[Evento / Mercado]])-2)</f>
        <v>Cruzeiro vs Mirassol FC</v>
      </c>
      <c r="T3667" s="1249">
        <f>base[[#This Row],[Data de liquidação]]</f>
        <v>46243.479189814818</v>
      </c>
    </row>
    <row r="3668" spans="2:20" ht="15" customHeight="1">
      <c r="B3668" s="1242" t="s">
        <v>4358</v>
      </c>
      <c r="C3668" s="935" t="s">
        <v>3556</v>
      </c>
      <c r="D3668" s="1243">
        <v>46243.493993055556</v>
      </c>
      <c r="E3668" s="1244">
        <v>70.98</v>
      </c>
      <c r="F3668" s="654">
        <v>4.4999999999999998E-2</v>
      </c>
      <c r="G3668" s="1245">
        <f t="shared" si="121"/>
        <v>74.324607329842934</v>
      </c>
      <c r="H3668" s="1245" t="s">
        <v>3330</v>
      </c>
      <c r="I3668" s="1246" t="s">
        <v>4365</v>
      </c>
      <c r="J3668" s="1245">
        <f>(2.96*123.73+5.1*124.8)/base[[#This Row],[Stake/Responsabilidade]]</f>
        <v>4.0347690326734265</v>
      </c>
      <c r="K3668" s="1245">
        <f>123.72+124.8</f>
        <v>248.51999999999998</v>
      </c>
      <c r="L3668" s="1243">
        <f>INT(base[[#This Row],[Data de liquidação]])</f>
        <v>46243</v>
      </c>
      <c r="M3668" s="1245">
        <f>base[[#This Row],[L/P Bruto]]-base[[#This Row],[L/P Líquido]]</f>
        <v>3.3446073298429297</v>
      </c>
      <c r="N3668" s="1245">
        <f>base[[#This Row],[L/P Líquido]]/base[[#This Row],[Stake/Responsabilidade]]</f>
        <v>0.28561081603090299</v>
      </c>
      <c r="O3668" s="1247">
        <f>IF(base[[#This Row],[L/P Líquido]]&gt;0,1,0)</f>
        <v>1</v>
      </c>
      <c r="P3668" s="1247"/>
      <c r="Q3668" s="1247" t="str">
        <f>LEFT(base[[#This Row],[Evento / Mercado]],FIND("vs",base[[#This Row],[Evento / Mercado]])-2)</f>
        <v>FC Fredericia</v>
      </c>
      <c r="R366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7" t="str">
        <f>LEFT(base[[#This Row],[Evento / Mercado]],FIND("/",base[[#This Row],[Evento / Mercado]])-2)</f>
        <v>FC Fredericia vs Vendsyssel FF</v>
      </c>
      <c r="T3668" s="1249">
        <f>base[[#This Row],[Data de liquidação]]</f>
        <v>46243.493993055556</v>
      </c>
    </row>
    <row r="3669" spans="2:20" ht="15" customHeight="1">
      <c r="B3669" s="1242" t="s">
        <v>4357</v>
      </c>
      <c r="C3669" s="935" t="s">
        <v>3556</v>
      </c>
      <c r="D3669" s="1243">
        <v>46243.494849537034</v>
      </c>
      <c r="E3669" s="1244">
        <v>-450.01</v>
      </c>
      <c r="F3669" s="654">
        <v>4.4999999999999998E-2</v>
      </c>
      <c r="G3669" s="1245">
        <f t="shared" si="121"/>
        <v>-450.01</v>
      </c>
      <c r="H3669" s="1245" t="s">
        <v>3271</v>
      </c>
      <c r="I3669" s="1246" t="s">
        <v>627</v>
      </c>
      <c r="J3669" s="1245">
        <v>6.2</v>
      </c>
      <c r="K3669" s="1245">
        <v>450.01</v>
      </c>
      <c r="L3669" s="1243">
        <f>INT(base[[#This Row],[Data de liquidação]])</f>
        <v>46243</v>
      </c>
      <c r="M3669" s="1245">
        <f>base[[#This Row],[L/P Bruto]]-base[[#This Row],[L/P Líquido]]</f>
        <v>0</v>
      </c>
      <c r="N3669" s="1245">
        <f>base[[#This Row],[L/P Líquido]]/base[[#This Row],[Stake/Responsabilidade]]</f>
        <v>-1</v>
      </c>
      <c r="O3669" s="1247">
        <f>IF(base[[#This Row],[L/P Líquido]]&gt;0,1,0)</f>
        <v>0</v>
      </c>
      <c r="P3669" s="1247"/>
      <c r="Q3669" s="1247" t="str">
        <f>LEFT(base[[#This Row],[Evento / Mercado]],FIND("vs",base[[#This Row],[Evento / Mercado]])-2)</f>
        <v>Varbergs BoIS</v>
      </c>
      <c r="R366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7" t="str">
        <f>LEFT(base[[#This Row],[Evento / Mercado]],FIND("/",base[[#This Row],[Evento / Mercado]])-2)</f>
        <v>Varbergs BoIS vs Sandvikens IF</v>
      </c>
      <c r="T3669" s="1249">
        <f>base[[#This Row],[Data de liquidação]]</f>
        <v>46243.494849537034</v>
      </c>
    </row>
    <row r="3670" spans="2:20" ht="15" customHeight="1">
      <c r="B3670" s="1242" t="s">
        <v>4356</v>
      </c>
      <c r="C3670" s="935" t="s">
        <v>3556</v>
      </c>
      <c r="D3670" s="1243">
        <v>46243.495069444441</v>
      </c>
      <c r="E3670" s="1244">
        <v>-450</v>
      </c>
      <c r="F3670" s="654">
        <v>4.4999999999999998E-2</v>
      </c>
      <c r="G3670" s="1245">
        <f t="shared" si="121"/>
        <v>-450</v>
      </c>
      <c r="H3670" s="1245" t="s">
        <v>179</v>
      </c>
      <c r="I3670" s="1246" t="s">
        <v>392</v>
      </c>
      <c r="J3670" s="1245">
        <v>4</v>
      </c>
      <c r="K3670" s="1245">
        <v>450</v>
      </c>
      <c r="L3670" s="1243">
        <f>INT(base[[#This Row],[Data de liquidação]])</f>
        <v>46243</v>
      </c>
      <c r="M3670" s="1245">
        <f>base[[#This Row],[L/P Bruto]]-base[[#This Row],[L/P Líquido]]</f>
        <v>0</v>
      </c>
      <c r="N3670" s="1245">
        <f>base[[#This Row],[L/P Líquido]]/base[[#This Row],[Stake/Responsabilidade]]</f>
        <v>-1</v>
      </c>
      <c r="O3670" s="1247">
        <f>IF(base[[#This Row],[L/P Líquido]]&gt;0,1,0)</f>
        <v>0</v>
      </c>
      <c r="P3670" s="1247"/>
      <c r="Q3670" s="1247" t="str">
        <f>LEFT(base[[#This Row],[Evento / Mercado]],FIND("vs",base[[#This Row],[Evento / Mercado]])-2)</f>
        <v>Varbergs BoIS</v>
      </c>
      <c r="R367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7" t="str">
        <f>LEFT(base[[#This Row],[Evento / Mercado]],FIND("/",base[[#This Row],[Evento / Mercado]])-2)</f>
        <v>Varbergs BoIS vs Sandvikens IF</v>
      </c>
      <c r="T3670" s="1249">
        <f>base[[#This Row],[Data de liquidação]]</f>
        <v>46243.495069444441</v>
      </c>
    </row>
    <row r="3671" spans="2:20" ht="15" customHeight="1">
      <c r="B3671" s="1242" t="s">
        <v>4356</v>
      </c>
      <c r="C3671" s="1242" t="s">
        <v>3555</v>
      </c>
      <c r="D3671" s="1243">
        <v>46243.495069444441</v>
      </c>
      <c r="E3671" s="1244">
        <v>-250</v>
      </c>
      <c r="F3671" s="654">
        <v>4.4999999999999998E-2</v>
      </c>
      <c r="G3671" s="1245">
        <f t="shared" si="121"/>
        <v>-250</v>
      </c>
      <c r="H3671" s="1245" t="s">
        <v>3330</v>
      </c>
      <c r="I3671" s="1246" t="s">
        <v>4365</v>
      </c>
      <c r="J3671" s="1245">
        <f>(1.94+4)/2</f>
        <v>2.9699999999999998</v>
      </c>
      <c r="K3671" s="1245">
        <v>250</v>
      </c>
      <c r="L3671" s="1243">
        <f>INT(base[[#This Row],[Data de liquidação]])</f>
        <v>46243</v>
      </c>
      <c r="M3671" s="1245">
        <f>base[[#This Row],[L/P Bruto]]-base[[#This Row],[L/P Líquido]]</f>
        <v>0</v>
      </c>
      <c r="N3671" s="1245">
        <f>base[[#This Row],[L/P Líquido]]/base[[#This Row],[Stake/Responsabilidade]]</f>
        <v>-1</v>
      </c>
      <c r="O3671" s="1247">
        <f>IF(base[[#This Row],[L/P Líquido]]&gt;0,1,0)</f>
        <v>0</v>
      </c>
      <c r="P3671" s="1247"/>
      <c r="Q3671" s="1247" t="str">
        <f>LEFT(base[[#This Row],[Evento / Mercado]],FIND("vs",base[[#This Row],[Evento / Mercado]])-2)</f>
        <v>Varbergs BoIS</v>
      </c>
      <c r="R3671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7" t="str">
        <f>LEFT(base[[#This Row],[Evento / Mercado]],FIND("/",base[[#This Row],[Evento / Mercado]])-2)</f>
        <v>Varbergs BoIS vs Sandvikens IF</v>
      </c>
      <c r="T3671" s="1249">
        <f>base[[#This Row],[Data de liquidação]]</f>
        <v>46243.495069444441</v>
      </c>
    </row>
    <row r="3672" spans="2:20" ht="15" customHeight="1">
      <c r="B3672" s="1242" t="s">
        <v>4355</v>
      </c>
      <c r="C3672" s="935" t="s">
        <v>3556</v>
      </c>
      <c r="D3672" s="1243">
        <v>46243.577696759261</v>
      </c>
      <c r="E3672" s="1244">
        <v>7.12</v>
      </c>
      <c r="F3672" s="654">
        <v>4.4999999999999998E-2</v>
      </c>
      <c r="G3672" s="1245">
        <f t="shared" si="121"/>
        <v>7.4554973821989536</v>
      </c>
      <c r="H3672" s="1245" t="s">
        <v>3334</v>
      </c>
      <c r="I3672" s="1246" t="s">
        <v>627</v>
      </c>
      <c r="J3672" s="1245">
        <v>60</v>
      </c>
      <c r="K3672" s="1245">
        <v>440.14</v>
      </c>
      <c r="L3672" s="1243">
        <f>INT(base[[#This Row],[Data de liquidação]])</f>
        <v>46243</v>
      </c>
      <c r="M3672" s="1245">
        <f>base[[#This Row],[L/P Bruto]]-base[[#This Row],[L/P Líquido]]</f>
        <v>0.33549738219895353</v>
      </c>
      <c r="N3672" s="1245">
        <f>base[[#This Row],[L/P Líquido]]/base[[#This Row],[Stake/Responsabilidade]]</f>
        <v>1.6176671059208433E-2</v>
      </c>
      <c r="O3672" s="1247">
        <f>IF(base[[#This Row],[L/P Líquido]]&gt;0,1,0)</f>
        <v>1</v>
      </c>
      <c r="P3672" s="1247"/>
      <c r="Q3672" s="1247" t="str">
        <f>LEFT(base[[#This Row],[Evento / Mercado]],FIND("vs",base[[#This Row],[Evento / Mercado]])-2)</f>
        <v>Strømsgodset</v>
      </c>
      <c r="R367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7" t="str">
        <f>LEFT(base[[#This Row],[Evento / Mercado]],FIND("/",base[[#This Row],[Evento / Mercado]])-2)</f>
        <v>Strømsgodset vs Egersund</v>
      </c>
      <c r="T3672" s="1249">
        <f>base[[#This Row],[Data de liquidação]]</f>
        <v>46243.577696759261</v>
      </c>
    </row>
    <row r="3673" spans="2:20" ht="15" customHeight="1">
      <c r="B3673" s="1242" t="s">
        <v>4354</v>
      </c>
      <c r="C3673" s="935" t="s">
        <v>3556</v>
      </c>
      <c r="D3673" s="1243">
        <v>46243.579097222224</v>
      </c>
      <c r="E3673" s="1244">
        <v>46.58</v>
      </c>
      <c r="F3673" s="654">
        <v>4.4999999999999998E-2</v>
      </c>
      <c r="G3673" s="1245">
        <f t="shared" si="121"/>
        <v>48.774869109947645</v>
      </c>
      <c r="H3673" s="1245" t="s">
        <v>179</v>
      </c>
      <c r="I3673" s="1246" t="s">
        <v>392</v>
      </c>
      <c r="J3673" s="1245">
        <v>9.1999999999999993</v>
      </c>
      <c r="K3673" s="1245">
        <v>400</v>
      </c>
      <c r="L3673" s="1243">
        <f>INT(base[[#This Row],[Data de liquidação]])</f>
        <v>46243</v>
      </c>
      <c r="M3673" s="1245">
        <f>base[[#This Row],[L/P Bruto]]-base[[#This Row],[L/P Líquido]]</f>
        <v>2.1948691099476463</v>
      </c>
      <c r="N3673" s="1245">
        <f>base[[#This Row],[L/P Líquido]]/base[[#This Row],[Stake/Responsabilidade]]</f>
        <v>0.11645</v>
      </c>
      <c r="O3673" s="1247">
        <f>IF(base[[#This Row],[L/P Líquido]]&gt;0,1,0)</f>
        <v>1</v>
      </c>
      <c r="P3673" s="1247"/>
      <c r="Q3673" s="1247" t="str">
        <f>LEFT(base[[#This Row],[Evento / Mercado]],FIND("vs",base[[#This Row],[Evento / Mercado]])-2)</f>
        <v>Haugesund</v>
      </c>
      <c r="R367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7" t="str">
        <f>LEFT(base[[#This Row],[Evento / Mercado]],FIND("/",base[[#This Row],[Evento / Mercado]])-2)</f>
        <v>Haugesund vs Raufoss</v>
      </c>
      <c r="T3673" s="1249">
        <f>base[[#This Row],[Data de liquidação]]</f>
        <v>46243.579097222224</v>
      </c>
    </row>
    <row r="3674" spans="2:20" ht="15" customHeight="1">
      <c r="B3674" s="1242" t="s">
        <v>4353</v>
      </c>
      <c r="C3674" s="935" t="s">
        <v>3556</v>
      </c>
      <c r="D3674" s="1243">
        <v>46243.58</v>
      </c>
      <c r="E3674" s="1244">
        <v>80.84</v>
      </c>
      <c r="F3674" s="654">
        <v>4.4999999999999998E-2</v>
      </c>
      <c r="G3674" s="1245">
        <f t="shared" si="121"/>
        <v>84.649214659685867</v>
      </c>
      <c r="H3674" s="1245" t="s">
        <v>3330</v>
      </c>
      <c r="I3674" s="1246" t="s">
        <v>4365</v>
      </c>
      <c r="J3674" s="1245">
        <f>(3.45+1.77)/2</f>
        <v>2.6100000000000003</v>
      </c>
      <c r="K3674" s="1245">
        <v>250</v>
      </c>
      <c r="L3674" s="1243">
        <f>INT(base[[#This Row],[Data de liquidação]])</f>
        <v>46243</v>
      </c>
      <c r="M3674" s="1245">
        <f>base[[#This Row],[L/P Bruto]]-base[[#This Row],[L/P Líquido]]</f>
        <v>3.809214659685864</v>
      </c>
      <c r="N3674" s="1245">
        <f>base[[#This Row],[L/P Líquido]]/base[[#This Row],[Stake/Responsabilidade]]</f>
        <v>0.32336000000000004</v>
      </c>
      <c r="O3674" s="1247">
        <f>IF(base[[#This Row],[L/P Líquido]]&gt;0,1,0)</f>
        <v>1</v>
      </c>
      <c r="P3674" s="1247"/>
      <c r="Q3674" s="1247" t="str">
        <f>LEFT(base[[#This Row],[Evento / Mercado]],FIND("vs",base[[#This Row],[Evento / Mercado]])-2)</f>
        <v>Hamarkameratene</v>
      </c>
      <c r="R367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7" t="str">
        <f>LEFT(base[[#This Row],[Evento / Mercado]],FIND("/",base[[#This Row],[Evento / Mercado]])-2)</f>
        <v>Hamarkameratene vs Aalesunds FK</v>
      </c>
      <c r="T3674" s="1249">
        <f>base[[#This Row],[Data de liquidação]]</f>
        <v>46243.58</v>
      </c>
    </row>
    <row r="3675" spans="2:20" ht="15" customHeight="1">
      <c r="B3675" s="1242" t="s">
        <v>4352</v>
      </c>
      <c r="C3675" s="935" t="s">
        <v>3556</v>
      </c>
      <c r="D3675" s="1243">
        <v>46243.600393518522</v>
      </c>
      <c r="E3675" s="1244">
        <v>6.37</v>
      </c>
      <c r="F3675" s="654">
        <v>4.4999999999999998E-2</v>
      </c>
      <c r="G3675" s="1245">
        <f t="shared" si="121"/>
        <v>6.6701570680628279</v>
      </c>
      <c r="H3675" s="1245" t="s">
        <v>1666</v>
      </c>
      <c r="I3675" s="1246" t="s">
        <v>1759</v>
      </c>
      <c r="J3675" s="1245">
        <v>19</v>
      </c>
      <c r="K3675" s="1245">
        <v>120.06</v>
      </c>
      <c r="L3675" s="1243">
        <f>INT(base[[#This Row],[Data de liquidação]])</f>
        <v>46243</v>
      </c>
      <c r="M3675" s="1245">
        <f>base[[#This Row],[L/P Bruto]]-base[[#This Row],[L/P Líquido]]</f>
        <v>0.30015706806282783</v>
      </c>
      <c r="N3675" s="1245">
        <f>base[[#This Row],[L/P Líquido]]/base[[#This Row],[Stake/Responsabilidade]]</f>
        <v>5.3056804930867903E-2</v>
      </c>
      <c r="O3675" s="1247">
        <f>IF(base[[#This Row],[L/P Líquido]]&gt;0,1,0)</f>
        <v>1</v>
      </c>
      <c r="P3675" s="1247"/>
      <c r="Q3675" s="1247" t="str">
        <f>LEFT(base[[#This Row],[Evento / Mercado]],FIND("vs",base[[#This Row],[Evento / Mercado]])-2)</f>
        <v>Debreceni VSC</v>
      </c>
      <c r="R367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7" t="str">
        <f>LEFT(base[[#This Row],[Evento / Mercado]],FIND("/",base[[#This Row],[Evento / Mercado]])-2)</f>
        <v>Debreceni VSC vs Nyíregyháza Spartacus</v>
      </c>
      <c r="T3675" s="1249">
        <f>base[[#This Row],[Data de liquidação]]</f>
        <v>46243.600393518522</v>
      </c>
    </row>
    <row r="3676" spans="2:20" ht="15" customHeight="1">
      <c r="B3676" s="1242" t="s">
        <v>4351</v>
      </c>
      <c r="C3676" s="935" t="s">
        <v>3556</v>
      </c>
      <c r="D3676" s="1243">
        <v>46243.618726851855</v>
      </c>
      <c r="E3676" s="1244">
        <v>-20</v>
      </c>
      <c r="F3676" s="654">
        <v>4.4999999999999998E-2</v>
      </c>
      <c r="G3676" s="1245">
        <f t="shared" si="121"/>
        <v>-20</v>
      </c>
      <c r="H3676" s="1231" t="s">
        <v>4311</v>
      </c>
      <c r="I3676" s="1246" t="s">
        <v>13</v>
      </c>
      <c r="J3676" s="1245">
        <v>1.3</v>
      </c>
      <c r="K3676" s="1245">
        <v>20</v>
      </c>
      <c r="L3676" s="1243">
        <f>INT(base[[#This Row],[Data de liquidação]])</f>
        <v>46243</v>
      </c>
      <c r="M3676" s="1245">
        <f>base[[#This Row],[L/P Bruto]]-base[[#This Row],[L/P Líquido]]</f>
        <v>0</v>
      </c>
      <c r="N3676" s="1245">
        <f>base[[#This Row],[L/P Líquido]]/base[[#This Row],[Stake/Responsabilidade]]</f>
        <v>-1</v>
      </c>
      <c r="O3676" s="1247">
        <f>IF(base[[#This Row],[L/P Líquido]]&gt;0,1,0)</f>
        <v>0</v>
      </c>
      <c r="P3676" s="1247"/>
      <c r="Q3676" s="1247" t="str">
        <f>LEFT(base[[#This Row],[Evento / Mercado]],FIND("vs",base[[#This Row],[Evento / Mercado]])-2)</f>
        <v>AC Oulu</v>
      </c>
      <c r="R367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7" t="str">
        <f>LEFT(base[[#This Row],[Evento / Mercado]],FIND("/",base[[#This Row],[Evento / Mercado]])-2)</f>
        <v>AC Oulu vs HJK Helsinki</v>
      </c>
      <c r="T3676" s="1249">
        <f>base[[#This Row],[Data de liquidação]]</f>
        <v>46243.618726851855</v>
      </c>
    </row>
    <row r="3677" spans="2:20" ht="15" customHeight="1">
      <c r="B3677" s="1242" t="s">
        <v>4350</v>
      </c>
      <c r="C3677" s="935" t="s">
        <v>3556</v>
      </c>
      <c r="D3677" s="1243">
        <v>46243.704791666663</v>
      </c>
      <c r="E3677" s="1244">
        <v>8.3800000000000008</v>
      </c>
      <c r="F3677" s="654">
        <v>4.4999999999999998E-2</v>
      </c>
      <c r="G3677" s="1245">
        <f t="shared" si="121"/>
        <v>8.7748691099476446</v>
      </c>
      <c r="H3677" s="1245" t="s">
        <v>3334</v>
      </c>
      <c r="I3677" s="1246" t="s">
        <v>627</v>
      </c>
      <c r="J3677" s="1245">
        <v>48</v>
      </c>
      <c r="K3677" s="1245">
        <v>412.66</v>
      </c>
      <c r="L3677" s="1243">
        <f>INT(base[[#This Row],[Data de liquidação]])</f>
        <v>46243</v>
      </c>
      <c r="M3677" s="1245">
        <f>base[[#This Row],[L/P Bruto]]-base[[#This Row],[L/P Líquido]]</f>
        <v>0.39486910994764379</v>
      </c>
      <c r="N3677" s="1245">
        <f>base[[#This Row],[L/P Líquido]]/base[[#This Row],[Stake/Responsabilidade]]</f>
        <v>2.03072747540348E-2</v>
      </c>
      <c r="O3677" s="1247">
        <f>IF(base[[#This Row],[L/P Líquido]]&gt;0,1,0)</f>
        <v>1</v>
      </c>
      <c r="P3677" s="1247"/>
      <c r="Q3677" s="1247" t="str">
        <f>LEFT(base[[#This Row],[Evento / Mercado]],FIND("vs",base[[#This Row],[Evento / Mercado]])-2)</f>
        <v>Víkingur</v>
      </c>
      <c r="R367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7" t="str">
        <f>LEFT(base[[#This Row],[Evento / Mercado]],FIND("/",base[[#This Row],[Evento / Mercado]])-2)</f>
        <v>Víkingur vs ÍB Vestmannaeyja</v>
      </c>
      <c r="T3677" s="1249">
        <f>base[[#This Row],[Data de liquidação]]</f>
        <v>46243.704791666663</v>
      </c>
    </row>
    <row r="3678" spans="2:20" ht="15" customHeight="1">
      <c r="B3678" s="1242" t="s">
        <v>4349</v>
      </c>
      <c r="C3678" s="935" t="s">
        <v>3556</v>
      </c>
      <c r="D3678" s="1243">
        <v>46243.704907407409</v>
      </c>
      <c r="E3678" s="1244">
        <v>47.56</v>
      </c>
      <c r="F3678" s="654">
        <v>4.4999999999999998E-2</v>
      </c>
      <c r="G3678" s="1245">
        <f t="shared" si="121"/>
        <v>49.801047120418851</v>
      </c>
      <c r="H3678" s="1245" t="s">
        <v>179</v>
      </c>
      <c r="I3678" s="1246" t="s">
        <v>392</v>
      </c>
      <c r="J3678" s="1245">
        <v>9.8000000000000007</v>
      </c>
      <c r="K3678" s="1245">
        <v>438.26</v>
      </c>
      <c r="L3678" s="1243">
        <f>INT(base[[#This Row],[Data de liquidação]])</f>
        <v>46243</v>
      </c>
      <c r="M3678" s="1245">
        <f>base[[#This Row],[L/P Bruto]]-base[[#This Row],[L/P Líquido]]</f>
        <v>2.2410471204188482</v>
      </c>
      <c r="N3678" s="1245">
        <f>base[[#This Row],[L/P Líquido]]/base[[#This Row],[Stake/Responsabilidade]]</f>
        <v>0.10852005658741387</v>
      </c>
      <c r="O3678" s="1247">
        <f>IF(base[[#This Row],[L/P Líquido]]&gt;0,1,0)</f>
        <v>1</v>
      </c>
      <c r="P3678" s="1247"/>
      <c r="Q3678" s="1247" t="str">
        <f>LEFT(base[[#This Row],[Evento / Mercado]],FIND("vs",base[[#This Row],[Evento / Mercado]])-2)</f>
        <v>Víkingur</v>
      </c>
      <c r="R367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7" t="str">
        <f>LEFT(base[[#This Row],[Evento / Mercado]],FIND("/",base[[#This Row],[Evento / Mercado]])-2)</f>
        <v>Víkingur vs ÍB Vestmannaeyja</v>
      </c>
      <c r="T3678" s="1249">
        <f>base[[#This Row],[Data de liquidação]]</f>
        <v>46243.704907407409</v>
      </c>
    </row>
    <row r="3679" spans="2:20" ht="15" customHeight="1">
      <c r="B3679" s="1242" t="s">
        <v>4348</v>
      </c>
      <c r="C3679" s="935" t="s">
        <v>3556</v>
      </c>
      <c r="D3679" s="1243">
        <v>46243.719884259262</v>
      </c>
      <c r="E3679" s="1244">
        <v>7.93</v>
      </c>
      <c r="F3679" s="654">
        <v>4.4999999999999998E-2</v>
      </c>
      <c r="G3679" s="1245">
        <f t="shared" si="121"/>
        <v>8.3036649214659679</v>
      </c>
      <c r="H3679" s="1231" t="s">
        <v>4311</v>
      </c>
      <c r="I3679" s="1217" t="s">
        <v>75</v>
      </c>
      <c r="J3679" s="1245">
        <v>1.42</v>
      </c>
      <c r="K3679" s="1245">
        <v>19.78</v>
      </c>
      <c r="L3679" s="1243">
        <f>INT(base[[#This Row],[Data de liquidação]])</f>
        <v>46243</v>
      </c>
      <c r="M3679" s="1245">
        <f>base[[#This Row],[L/P Bruto]]-base[[#This Row],[L/P Líquido]]</f>
        <v>0.37366492146596819</v>
      </c>
      <c r="N3679" s="1245">
        <f>base[[#This Row],[L/P Líquido]]/base[[#This Row],[Stake/Responsabilidade]]</f>
        <v>0.4009100101112234</v>
      </c>
      <c r="O3679" s="1247">
        <f>IF(base[[#This Row],[L/P Líquido]]&gt;0,1,0)</f>
        <v>1</v>
      </c>
      <c r="P3679" s="1247"/>
      <c r="Q3679" s="1247" t="str">
        <f>LEFT(base[[#This Row],[Evento / Mercado]],FIND("vs",base[[#This Row],[Evento / Mercado]])-2)</f>
        <v>Gremio Novorizontino</v>
      </c>
      <c r="R367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7" t="str">
        <f>LEFT(base[[#This Row],[Evento / Mercado]],FIND("/",base[[#This Row],[Evento / Mercado]])-2)</f>
        <v>Gremio Novorizontino vs EC Juventude</v>
      </c>
      <c r="T3679" s="1249">
        <f>base[[#This Row],[Data de liquidação]]</f>
        <v>46243.719884259262</v>
      </c>
    </row>
    <row r="3680" spans="2:20" ht="15" customHeight="1">
      <c r="B3680" s="1242" t="s">
        <v>4347</v>
      </c>
      <c r="C3680" s="935" t="s">
        <v>3556</v>
      </c>
      <c r="D3680" s="1243">
        <v>46243.750810185185</v>
      </c>
      <c r="E3680" s="1244">
        <v>-20</v>
      </c>
      <c r="F3680" s="654">
        <v>4.4999999999999998E-2</v>
      </c>
      <c r="G3680" s="1245">
        <f t="shared" si="121"/>
        <v>-20</v>
      </c>
      <c r="H3680" s="1231" t="s">
        <v>4311</v>
      </c>
      <c r="I3680" s="1217" t="s">
        <v>75</v>
      </c>
      <c r="J3680" s="1245">
        <v>1.35</v>
      </c>
      <c r="K3680" s="1245">
        <v>20</v>
      </c>
      <c r="L3680" s="1243">
        <f>INT(base[[#This Row],[Data de liquidação]])</f>
        <v>46243</v>
      </c>
      <c r="M3680" s="1245">
        <f>base[[#This Row],[L/P Bruto]]-base[[#This Row],[L/P Líquido]]</f>
        <v>0</v>
      </c>
      <c r="N3680" s="1245">
        <f>base[[#This Row],[L/P Líquido]]/base[[#This Row],[Stake/Responsabilidade]]</f>
        <v>-1</v>
      </c>
      <c r="O3680" s="1247">
        <f>IF(base[[#This Row],[L/P Líquido]]&gt;0,1,0)</f>
        <v>0</v>
      </c>
      <c r="P3680" s="1247"/>
      <c r="Q3680" s="1247" t="str">
        <f>LEFT(base[[#This Row],[Evento / Mercado]],FIND("vs",base[[#This Row],[Evento / Mercado]])-2)</f>
        <v>Palmeiras</v>
      </c>
      <c r="R368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7" t="str">
        <f>LEFT(base[[#This Row],[Evento / Mercado]],FIND("/",base[[#This Row],[Evento / Mercado]])-2)</f>
        <v>Palmeiras vs SC Internacional</v>
      </c>
      <c r="T3680" s="1249">
        <f>base[[#This Row],[Data de liquidação]]</f>
        <v>46243.750810185185</v>
      </c>
    </row>
    <row r="3681" spans="2:20" ht="15" customHeight="1">
      <c r="B3681" s="1242" t="s">
        <v>4346</v>
      </c>
      <c r="C3681" s="935" t="s">
        <v>3556</v>
      </c>
      <c r="D3681" s="1243">
        <v>46243.750925925924</v>
      </c>
      <c r="E3681" s="1244">
        <v>72.45</v>
      </c>
      <c r="F3681" s="654">
        <v>4.4999999999999998E-2</v>
      </c>
      <c r="G3681" s="1245">
        <f t="shared" si="121"/>
        <v>75.863874345549746</v>
      </c>
      <c r="H3681" s="1245" t="s">
        <v>179</v>
      </c>
      <c r="I3681" s="1246" t="s">
        <v>392</v>
      </c>
      <c r="J3681" s="1245">
        <v>6.8</v>
      </c>
      <c r="K3681" s="1245">
        <v>439.99</v>
      </c>
      <c r="L3681" s="1243">
        <f>INT(base[[#This Row],[Data de liquidação]])</f>
        <v>46243</v>
      </c>
      <c r="M3681" s="1245">
        <f>base[[#This Row],[L/P Bruto]]-base[[#This Row],[L/P Líquido]]</f>
        <v>3.4138743455497433</v>
      </c>
      <c r="N3681" s="1245">
        <f>base[[#This Row],[L/P Líquido]]/base[[#This Row],[Stake/Responsabilidade]]</f>
        <v>0.16466283324621014</v>
      </c>
      <c r="O3681" s="1247">
        <f>IF(base[[#This Row],[L/P Líquido]]&gt;0,1,0)</f>
        <v>1</v>
      </c>
      <c r="P3681" s="1247"/>
      <c r="Q3681" s="1247" t="str">
        <f>LEFT(base[[#This Row],[Evento / Mercado]],FIND("vs",base[[#This Row],[Evento / Mercado]])-2)</f>
        <v>Palmeiras</v>
      </c>
      <c r="R3681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7" t="str">
        <f>LEFT(base[[#This Row],[Evento / Mercado]],FIND("/",base[[#This Row],[Evento / Mercado]])-2)</f>
        <v>Palmeiras vs SC Internacional</v>
      </c>
      <c r="T3681" s="1249">
        <f>base[[#This Row],[Data de liquidação]]</f>
        <v>46243.750925925924</v>
      </c>
    </row>
    <row r="3682" spans="2:20" ht="15" customHeight="1">
      <c r="B3682" s="1242" t="s">
        <v>4345</v>
      </c>
      <c r="C3682" s="935" t="s">
        <v>3556</v>
      </c>
      <c r="D3682" s="1243">
        <v>46243.751087962963</v>
      </c>
      <c r="E3682" s="1244">
        <v>-20</v>
      </c>
      <c r="F3682" s="654">
        <v>4.4999999999999998E-2</v>
      </c>
      <c r="G3682" s="1245">
        <f t="shared" si="121"/>
        <v>-20</v>
      </c>
      <c r="H3682" s="1231" t="s">
        <v>4311</v>
      </c>
      <c r="I3682" s="1217" t="s">
        <v>75</v>
      </c>
      <c r="J3682" s="1245">
        <v>1.35</v>
      </c>
      <c r="K3682" s="1245">
        <v>20</v>
      </c>
      <c r="L3682" s="1243">
        <f>INT(base[[#This Row],[Data de liquidação]])</f>
        <v>46243</v>
      </c>
      <c r="M3682" s="1245">
        <f>base[[#This Row],[L/P Bruto]]-base[[#This Row],[L/P Líquido]]</f>
        <v>0</v>
      </c>
      <c r="N3682" s="1245">
        <f>base[[#This Row],[L/P Líquido]]/base[[#This Row],[Stake/Responsabilidade]]</f>
        <v>-1</v>
      </c>
      <c r="O3682" s="1247">
        <f>IF(base[[#This Row],[L/P Líquido]]&gt;0,1,0)</f>
        <v>0</v>
      </c>
      <c r="P3682" s="1247"/>
      <c r="Q3682" s="1247" t="str">
        <f>LEFT(base[[#This Row],[Evento / Mercado]],FIND("vs",base[[#This Row],[Evento / Mercado]])-2)</f>
        <v>Esporte Clube Bahia</v>
      </c>
      <c r="R368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7" t="str">
        <f>LEFT(base[[#This Row],[Evento / Mercado]],FIND("/",base[[#This Row],[Evento / Mercado]])-2)</f>
        <v>Esporte Clube Bahia vs Vasco da Gama</v>
      </c>
      <c r="T3682" s="1249">
        <f>base[[#This Row],[Data de liquidação]]</f>
        <v>46243.751087962963</v>
      </c>
    </row>
    <row r="3683" spans="2:20" ht="15" customHeight="1">
      <c r="B3683" s="1242" t="s">
        <v>4344</v>
      </c>
      <c r="C3683" s="935" t="s">
        <v>3556</v>
      </c>
      <c r="D3683" s="1243">
        <v>46243.793657407405</v>
      </c>
      <c r="E3683" s="1244">
        <v>12.55</v>
      </c>
      <c r="F3683" s="654">
        <v>4.4999999999999998E-2</v>
      </c>
      <c r="G3683" s="1245">
        <f t="shared" si="121"/>
        <v>13.141361256544505</v>
      </c>
      <c r="H3683" s="1245" t="s">
        <v>3334</v>
      </c>
      <c r="I3683" s="1246" t="s">
        <v>627</v>
      </c>
      <c r="J3683" s="1245">
        <v>36</v>
      </c>
      <c r="K3683" s="1245">
        <v>459.9</v>
      </c>
      <c r="L3683" s="1243">
        <f>INT(base[[#This Row],[Data de liquidação]])</f>
        <v>46243</v>
      </c>
      <c r="M3683" s="1245">
        <f>base[[#This Row],[L/P Bruto]]-base[[#This Row],[L/P Líquido]]</f>
        <v>0.59136125654450389</v>
      </c>
      <c r="N3683" s="1245">
        <f>base[[#This Row],[L/P Líquido]]/base[[#This Row],[Stake/Responsabilidade]]</f>
        <v>2.7288540987171126E-2</v>
      </c>
      <c r="O3683" s="1247">
        <f>IF(base[[#This Row],[L/P Líquido]]&gt;0,1,0)</f>
        <v>1</v>
      </c>
      <c r="P3683" s="1247"/>
      <c r="Q3683" s="1247" t="str">
        <f>LEFT(base[[#This Row],[Evento / Mercado]],FIND("vs",base[[#This Row],[Evento / Mercado]])-2)</f>
        <v>Breidablik</v>
      </c>
      <c r="R368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7" t="str">
        <f>LEFT(base[[#This Row],[Evento / Mercado]],FIND("/",base[[#This Row],[Evento / Mercado]])-2)</f>
        <v>Breidablik vs Valur</v>
      </c>
      <c r="T3683" s="1249">
        <f>base[[#This Row],[Data de liquidação]]</f>
        <v>46243.793657407405</v>
      </c>
    </row>
    <row r="3684" spans="2:20" ht="15" customHeight="1">
      <c r="B3684" s="1242" t="s">
        <v>4343</v>
      </c>
      <c r="C3684" s="935" t="s">
        <v>3556</v>
      </c>
      <c r="D3684" s="1243">
        <v>46243.828067129631</v>
      </c>
      <c r="E3684" s="1244">
        <v>9.17</v>
      </c>
      <c r="F3684" s="654">
        <v>4.4999999999999998E-2</v>
      </c>
      <c r="G3684" s="1245">
        <f t="shared" si="121"/>
        <v>9.6020942408376975</v>
      </c>
      <c r="H3684" s="1231" t="s">
        <v>4311</v>
      </c>
      <c r="I3684" s="1217" t="s">
        <v>75</v>
      </c>
      <c r="J3684" s="1245">
        <v>1.48</v>
      </c>
      <c r="K3684" s="1245">
        <v>20</v>
      </c>
      <c r="L3684" s="1243">
        <f>INT(base[[#This Row],[Data de liquidação]])</f>
        <v>46243</v>
      </c>
      <c r="M3684" s="1245">
        <f>base[[#This Row],[L/P Bruto]]-base[[#This Row],[L/P Líquido]]</f>
        <v>0.43209424083769754</v>
      </c>
      <c r="N3684" s="1245">
        <f>base[[#This Row],[L/P Líquido]]/base[[#This Row],[Stake/Responsabilidade]]</f>
        <v>0.45850000000000002</v>
      </c>
      <c r="O3684" s="1247">
        <f>IF(base[[#This Row],[L/P Líquido]]&gt;0,1,0)</f>
        <v>1</v>
      </c>
      <c r="P3684" s="1247"/>
      <c r="Q3684" s="1247" t="str">
        <f>LEFT(base[[#This Row],[Evento / Mercado]],FIND("vs",base[[#This Row],[Evento / Mercado]])-2)</f>
        <v>Red Bull Bragantino</v>
      </c>
      <c r="R368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7" t="str">
        <f>LEFT(base[[#This Row],[Evento / Mercado]],FIND("/",base[[#This Row],[Evento / Mercado]])-2)</f>
        <v>Red Bull Bragantino vs Corinthians</v>
      </c>
      <c r="T3684" s="1249">
        <f>base[[#This Row],[Data de liquidação]]</f>
        <v>46243.828067129631</v>
      </c>
    </row>
    <row r="3685" spans="2:20" ht="15" customHeight="1">
      <c r="B3685" s="1242" t="s">
        <v>4342</v>
      </c>
      <c r="C3685" s="935" t="s">
        <v>3556</v>
      </c>
      <c r="D3685" s="1243">
        <v>46243.851076388892</v>
      </c>
      <c r="E3685" s="1244">
        <v>-28.57</v>
      </c>
      <c r="F3685" s="654">
        <v>4.4999999999999998E-2</v>
      </c>
      <c r="G3685" s="1245">
        <f t="shared" si="121"/>
        <v>-28.57</v>
      </c>
      <c r="H3685" s="1245" t="s">
        <v>3866</v>
      </c>
      <c r="I3685" s="1246" t="s">
        <v>627</v>
      </c>
      <c r="J3685" s="1245">
        <v>22</v>
      </c>
      <c r="K3685" s="1245">
        <v>599.97</v>
      </c>
      <c r="L3685" s="1243">
        <f>INT(base[[#This Row],[Data de liquidação]])</f>
        <v>46243</v>
      </c>
      <c r="M3685" s="1245">
        <f>base[[#This Row],[L/P Bruto]]-base[[#This Row],[L/P Líquido]]</f>
        <v>0</v>
      </c>
      <c r="N3685" s="1245">
        <f>base[[#This Row],[L/P Líquido]]/base[[#This Row],[Stake/Responsabilidade]]</f>
        <v>-4.7619047619047616E-2</v>
      </c>
      <c r="O3685" s="1247">
        <f>IF(base[[#This Row],[L/P Líquido]]&gt;0,1,0)</f>
        <v>0</v>
      </c>
      <c r="P3685" s="1247"/>
      <c r="Q3685" s="1247" t="str">
        <f>LEFT(base[[#This Row],[Evento / Mercado]],FIND("vs",base[[#This Row],[Evento / Mercado]])-2)</f>
        <v>Club Nacional</v>
      </c>
      <c r="R368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7" t="str">
        <f>LEFT(base[[#This Row],[Evento / Mercado]],FIND("/",base[[#This Row],[Evento / Mercado]])-2)</f>
        <v>Club Nacional vs CA Boston River</v>
      </c>
      <c r="T3685" s="1249">
        <f>base[[#This Row],[Data de liquidação]]</f>
        <v>46243.851076388892</v>
      </c>
    </row>
    <row r="3686" spans="2:20" ht="15" customHeight="1">
      <c r="B3686" s="1242" t="s">
        <v>4341</v>
      </c>
      <c r="C3686" s="935" t="s">
        <v>3556</v>
      </c>
      <c r="D3686" s="1243">
        <v>46243.853009259263</v>
      </c>
      <c r="E3686" s="1244">
        <v>-249.99</v>
      </c>
      <c r="F3686" s="654">
        <v>4.4999999999999998E-2</v>
      </c>
      <c r="G3686" s="1245">
        <f t="shared" si="121"/>
        <v>-249.99</v>
      </c>
      <c r="H3686" s="1245" t="s">
        <v>3330</v>
      </c>
      <c r="I3686" s="1246" t="s">
        <v>4365</v>
      </c>
      <c r="J3686" s="1245">
        <f>(3.8+1.42)/2</f>
        <v>2.61</v>
      </c>
      <c r="K3686" s="1245">
        <v>249.99</v>
      </c>
      <c r="L3686" s="1243">
        <f>INT(base[[#This Row],[Data de liquidação]])</f>
        <v>46243</v>
      </c>
      <c r="M3686" s="1245">
        <f>base[[#This Row],[L/P Bruto]]-base[[#This Row],[L/P Líquido]]</f>
        <v>0</v>
      </c>
      <c r="N3686" s="1245">
        <f>base[[#This Row],[L/P Líquido]]/base[[#This Row],[Stake/Responsabilidade]]</f>
        <v>-1</v>
      </c>
      <c r="O3686" s="1247">
        <f>IF(base[[#This Row],[L/P Líquido]]&gt;0,1,0)</f>
        <v>0</v>
      </c>
      <c r="P3686" s="1247"/>
      <c r="Q3686" s="1247" t="str">
        <f>LEFT(base[[#This Row],[Evento / Mercado]],FIND("vs",base[[#This Row],[Evento / Mercado]])-2)</f>
        <v>Red Bull Bragantino</v>
      </c>
      <c r="R368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7" t="str">
        <f>LEFT(base[[#This Row],[Evento / Mercado]],FIND("/",base[[#This Row],[Evento / Mercado]])-2)</f>
        <v>Red Bull Bragantino vs Corinthians</v>
      </c>
      <c r="T3686" s="1249">
        <f>base[[#This Row],[Data de liquidação]]</f>
        <v>46243.853009259263</v>
      </c>
    </row>
    <row r="3687" spans="2:20" ht="15" customHeight="1">
      <c r="B3687" s="1242" t="s">
        <v>4340</v>
      </c>
      <c r="C3687" s="935" t="s">
        <v>3556</v>
      </c>
      <c r="D3687" s="1243">
        <v>46243.891793981478</v>
      </c>
      <c r="E3687" s="1244">
        <v>5.45</v>
      </c>
      <c r="F3687" s="654">
        <v>4.4999999999999998E-2</v>
      </c>
      <c r="G3687" s="1245">
        <f t="shared" si="121"/>
        <v>5.7068062827225132</v>
      </c>
      <c r="H3687" s="1245" t="s">
        <v>1666</v>
      </c>
      <c r="I3687" s="1246" t="s">
        <v>1759</v>
      </c>
      <c r="J3687" s="1245">
        <v>23</v>
      </c>
      <c r="K3687" s="1245">
        <v>125.62</v>
      </c>
      <c r="L3687" s="1243">
        <f>INT(base[[#This Row],[Data de liquidação]])</f>
        <v>46243</v>
      </c>
      <c r="M3687" s="1245">
        <f>base[[#This Row],[L/P Bruto]]-base[[#This Row],[L/P Líquido]]</f>
        <v>0.25680628272251305</v>
      </c>
      <c r="N3687" s="1245">
        <f>base[[#This Row],[L/P Líquido]]/base[[#This Row],[Stake/Responsabilidade]]</f>
        <v>4.3384811335774556E-2</v>
      </c>
      <c r="O3687" s="1247">
        <f>IF(base[[#This Row],[L/P Líquido]]&gt;0,1,0)</f>
        <v>1</v>
      </c>
      <c r="P3687" s="1247"/>
      <c r="Q3687" s="1247" t="str">
        <f>LEFT(base[[#This Row],[Evento / Mercado]],FIND("vs",base[[#This Row],[Evento / Mercado]])-2)</f>
        <v>Metropolitanos FC</v>
      </c>
      <c r="R368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7" t="str">
        <f>LEFT(base[[#This Row],[Evento / Mercado]],FIND("/",base[[#This Row],[Evento / Mercado]])-2)</f>
        <v>Metropolitanos FC vs Universidad Central de Venezuela FC</v>
      </c>
      <c r="T3687" s="1249">
        <f>base[[#This Row],[Data de liquidação]]</f>
        <v>46243.891793981478</v>
      </c>
    </row>
    <row r="3688" spans="2:20" ht="15" customHeight="1">
      <c r="B3688" s="1242" t="s">
        <v>4339</v>
      </c>
      <c r="C3688" s="935" t="s">
        <v>3556</v>
      </c>
      <c r="D3688" s="1243">
        <v>46243.892094907409</v>
      </c>
      <c r="E3688" s="1244">
        <v>38.36</v>
      </c>
      <c r="F3688" s="654">
        <v>4.4999999999999998E-2</v>
      </c>
      <c r="G3688" s="1245">
        <f t="shared" si="121"/>
        <v>40.167539267015705</v>
      </c>
      <c r="H3688" s="1245" t="s">
        <v>179</v>
      </c>
      <c r="I3688" s="1246" t="s">
        <v>392</v>
      </c>
      <c r="J3688" s="1245">
        <f>(15*490+15.5*74.97)/base[[#This Row],[Stake/Responsabilidade]]</f>
        <v>15.066348655680832</v>
      </c>
      <c r="K3688" s="1245">
        <f>490+74.97</f>
        <v>564.97</v>
      </c>
      <c r="L3688" s="1243">
        <f>INT(base[[#This Row],[Data de liquidação]])</f>
        <v>46243</v>
      </c>
      <c r="M3688" s="1245">
        <f>base[[#This Row],[L/P Bruto]]-base[[#This Row],[L/P Líquido]]</f>
        <v>1.8075392670157058</v>
      </c>
      <c r="N3688" s="1245">
        <f>base[[#This Row],[L/P Líquido]]/base[[#This Row],[Stake/Responsabilidade]]</f>
        <v>6.7897410481972495E-2</v>
      </c>
      <c r="O3688" s="1247">
        <f>IF(base[[#This Row],[L/P Líquido]]&gt;0,1,0)</f>
        <v>1</v>
      </c>
      <c r="P3688" s="1247"/>
      <c r="Q3688" s="1247" t="str">
        <f>LEFT(base[[#This Row],[Evento / Mercado]],FIND("vs",base[[#This Row],[Evento / Mercado]])-2)</f>
        <v>Flamengo</v>
      </c>
      <c r="R368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7" t="str">
        <f>LEFT(base[[#This Row],[Evento / Mercado]],FIND("/",base[[#This Row],[Evento / Mercado]])-2)</f>
        <v>Flamengo vs EC Vitória</v>
      </c>
      <c r="T3688" s="1249">
        <f>base[[#This Row],[Data de liquidação]]</f>
        <v>46243.892094907409</v>
      </c>
    </row>
    <row r="3689" spans="2:20" ht="15" customHeight="1">
      <c r="B3689" s="1242" t="s">
        <v>4338</v>
      </c>
      <c r="C3689" s="935" t="s">
        <v>3556</v>
      </c>
      <c r="D3689" s="1243">
        <v>46243.943078703705</v>
      </c>
      <c r="E3689" s="1244">
        <v>4.78</v>
      </c>
      <c r="F3689" s="654">
        <v>4.4999999999999998E-2</v>
      </c>
      <c r="G3689" s="1245">
        <f t="shared" si="121"/>
        <v>5.005235602094241</v>
      </c>
      <c r="H3689" s="1231" t="s">
        <v>4311</v>
      </c>
      <c r="I3689" s="1246" t="s">
        <v>3627</v>
      </c>
      <c r="J3689" s="1245">
        <v>1.25</v>
      </c>
      <c r="K3689" s="1245">
        <v>20</v>
      </c>
      <c r="L3689" s="1243">
        <f>INT(base[[#This Row],[Data de liquidação]])</f>
        <v>46243</v>
      </c>
      <c r="M3689" s="1245">
        <f>base[[#This Row],[L/P Bruto]]-base[[#This Row],[L/P Líquido]]</f>
        <v>0.22523560209424076</v>
      </c>
      <c r="N3689" s="1245">
        <f>base[[#This Row],[L/P Líquido]]/base[[#This Row],[Stake/Responsabilidade]]</f>
        <v>0.23900000000000002</v>
      </c>
      <c r="O3689" s="1247">
        <f>IF(base[[#This Row],[L/P Líquido]]&gt;0,1,0)</f>
        <v>1</v>
      </c>
      <c r="P3689" s="1247"/>
      <c r="Q3689" s="1247" t="str">
        <f>LEFT(base[[#This Row],[Evento / Mercado]],FIND("vs",base[[#This Row],[Evento / Mercado]])-2)</f>
        <v>Universidad de Chile</v>
      </c>
      <c r="R368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7" t="str">
        <f>LEFT(base[[#This Row],[Evento / Mercado]],FIND("/",base[[#This Row],[Evento / Mercado]])-2)</f>
        <v>Universidad de Chile vs Palestino</v>
      </c>
      <c r="T3689" s="1249">
        <f>base[[#This Row],[Data de liquidação]]</f>
        <v>46243.943078703705</v>
      </c>
    </row>
    <row r="3690" spans="2:20" ht="15" customHeight="1">
      <c r="B3690" s="1242" t="s">
        <v>4337</v>
      </c>
      <c r="C3690" s="935" t="s">
        <v>3556</v>
      </c>
      <c r="D3690" s="1243">
        <v>46243.957638888889</v>
      </c>
      <c r="E3690" s="1244">
        <v>-20</v>
      </c>
      <c r="F3690" s="654">
        <v>4.4999999999999998E-2</v>
      </c>
      <c r="G3690" s="1245">
        <f t="shared" si="121"/>
        <v>-20</v>
      </c>
      <c r="H3690" s="1245" t="s">
        <v>1666</v>
      </c>
      <c r="I3690" s="1246" t="s">
        <v>2301</v>
      </c>
      <c r="J3690" s="1245">
        <v>1.52</v>
      </c>
      <c r="K3690" s="1245">
        <v>20</v>
      </c>
      <c r="L3690" s="1243">
        <f>INT(base[[#This Row],[Data de liquidação]])</f>
        <v>46243</v>
      </c>
      <c r="M3690" s="1245">
        <f>base[[#This Row],[L/P Bruto]]-base[[#This Row],[L/P Líquido]]</f>
        <v>0</v>
      </c>
      <c r="N3690" s="1245">
        <f>base[[#This Row],[L/P Líquido]]/base[[#This Row],[Stake/Responsabilidade]]</f>
        <v>-1</v>
      </c>
      <c r="O3690" s="1247">
        <f>IF(base[[#This Row],[L/P Líquido]]&gt;0,1,0)</f>
        <v>0</v>
      </c>
      <c r="P3690" s="1247"/>
      <c r="Q3690" s="1247" t="str">
        <f>LEFT(base[[#This Row],[Evento / Mercado]],FIND("vs",base[[#This Row],[Evento / Mercado]])-2)</f>
        <v>Guayaquil City FC</v>
      </c>
      <c r="R369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7" t="str">
        <f>LEFT(base[[#This Row],[Evento / Mercado]],FIND("/",base[[#This Row],[Evento / Mercado]])-2)</f>
        <v>Guayaquil City FC vs Emelec</v>
      </c>
      <c r="T3690" s="1249">
        <f>base[[#This Row],[Data de liquidação]]</f>
        <v>46243.957638888889</v>
      </c>
    </row>
    <row r="3691" spans="2:20" ht="15" customHeight="1">
      <c r="B3691" s="1263" t="s">
        <v>4377</v>
      </c>
      <c r="C3691" s="935" t="s">
        <v>3556</v>
      </c>
      <c r="D3691" s="1264">
        <v>46244.600937499999</v>
      </c>
      <c r="E3691" s="1265">
        <v>91.68</v>
      </c>
      <c r="F3691" s="654">
        <v>4.4999999999999998E-2</v>
      </c>
      <c r="G3691" s="1266">
        <f t="shared" ref="G3691:G3702" si="122">IF(E3691&gt;0,E3691/(1-F3691),E3691)</f>
        <v>96.000000000000014</v>
      </c>
      <c r="H3691" s="1266" t="s">
        <v>314</v>
      </c>
      <c r="I3691" s="1267" t="s">
        <v>349</v>
      </c>
      <c r="J3691" s="1266">
        <v>1.8</v>
      </c>
      <c r="K3691" s="1266">
        <v>120</v>
      </c>
      <c r="L3691" s="1264">
        <f>INT(base[[#This Row],[Data de liquidação]])</f>
        <v>46244</v>
      </c>
      <c r="M3691" s="1266">
        <f>base[[#This Row],[L/P Bruto]]-base[[#This Row],[L/P Líquido]]</f>
        <v>4.3200000000000074</v>
      </c>
      <c r="N3691" s="1266">
        <f>base[[#This Row],[L/P Líquido]]/base[[#This Row],[Stake/Responsabilidade]]</f>
        <v>0.76400000000000001</v>
      </c>
      <c r="O3691" s="1268">
        <f>IF(base[[#This Row],[L/P Líquido]]&gt;0,1,0)</f>
        <v>1</v>
      </c>
      <c r="P3691" s="1268"/>
      <c r="Q3691" s="1268" t="str">
        <f>LEFT(base[[#This Row],[Evento / Mercado]],FIND("vs",base[[#This Row],[Evento / Mercado]])-2)</f>
        <v>IK Sirius</v>
      </c>
      <c r="R3691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68" t="str">
        <f>LEFT(base[[#This Row],[Evento / Mercado]],FIND("/",base[[#This Row],[Evento / Mercado]])-2)</f>
        <v>IK Sirius vs IF Brommapojkarna</v>
      </c>
      <c r="T3691" s="1269">
        <f>base[[#This Row],[Data de liquidação]]</f>
        <v>46244.600937499999</v>
      </c>
    </row>
    <row r="3692" spans="2:20" ht="15" customHeight="1">
      <c r="B3692" s="1263" t="s">
        <v>4376</v>
      </c>
      <c r="C3692" s="935" t="s">
        <v>3556</v>
      </c>
      <c r="D3692" s="1264">
        <v>46244.661273148151</v>
      </c>
      <c r="E3692" s="1265">
        <v>16.37</v>
      </c>
      <c r="F3692" s="654">
        <v>4.4999999999999998E-2</v>
      </c>
      <c r="G3692" s="1266">
        <f t="shared" si="122"/>
        <v>17.141361256544503</v>
      </c>
      <c r="H3692" s="1266" t="s">
        <v>74</v>
      </c>
      <c r="I3692" s="1267" t="s">
        <v>694</v>
      </c>
      <c r="J3692" s="1266">
        <v>29</v>
      </c>
      <c r="K3692" s="1266">
        <v>479.92</v>
      </c>
      <c r="L3692" s="1264">
        <f>INT(base[[#This Row],[Data de liquidação]])</f>
        <v>46244</v>
      </c>
      <c r="M3692" s="1266">
        <f>base[[#This Row],[L/P Bruto]]-base[[#This Row],[L/P Líquido]]</f>
        <v>0.77136125654450183</v>
      </c>
      <c r="N3692" s="1266">
        <f>base[[#This Row],[L/P Líquido]]/base[[#This Row],[Stake/Responsabilidade]]</f>
        <v>3.4109851641940324E-2</v>
      </c>
      <c r="O3692" s="1268">
        <f>IF(base[[#This Row],[L/P Líquido]]&gt;0,1,0)</f>
        <v>1</v>
      </c>
      <c r="P3692" s="1268"/>
      <c r="Q3692" s="1268" t="str">
        <f>LEFT(base[[#This Row],[Evento / Mercado]],FIND("vs",base[[#This Row],[Evento / Mercado]])-2)</f>
        <v>Moss</v>
      </c>
      <c r="R3692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68" t="str">
        <f>LEFT(base[[#This Row],[Evento / Mercado]],FIND("/",base[[#This Row],[Evento / Mercado]])-2)</f>
        <v>Moss vs Odds Ballklubb</v>
      </c>
      <c r="T3692" s="1269">
        <f>base[[#This Row],[Data de liquidação]]</f>
        <v>46244.661273148151</v>
      </c>
    </row>
    <row r="3693" spans="2:20" ht="15" customHeight="1">
      <c r="B3693" s="1263" t="s">
        <v>4375</v>
      </c>
      <c r="C3693" s="935" t="s">
        <v>3556</v>
      </c>
      <c r="D3693" s="1264">
        <v>46244.662280092591</v>
      </c>
      <c r="E3693" s="1265">
        <v>15.92</v>
      </c>
      <c r="F3693" s="654">
        <v>4.4999999999999998E-2</v>
      </c>
      <c r="G3693" s="1266">
        <f t="shared" si="122"/>
        <v>16.670157068062828</v>
      </c>
      <c r="H3693" s="1266" t="s">
        <v>1666</v>
      </c>
      <c r="I3693" s="1267" t="s">
        <v>1759</v>
      </c>
      <c r="J3693" s="1266">
        <v>8.6</v>
      </c>
      <c r="K3693" s="1266">
        <v>126.69</v>
      </c>
      <c r="L3693" s="1264">
        <f>INT(base[[#This Row],[Data de liquidação]])</f>
        <v>46244</v>
      </c>
      <c r="M3693" s="1266">
        <f>base[[#This Row],[L/P Bruto]]-base[[#This Row],[L/P Líquido]]</f>
        <v>0.750157068062828</v>
      </c>
      <c r="N3693" s="1266">
        <f>base[[#This Row],[L/P Líquido]]/base[[#This Row],[Stake/Responsabilidade]]</f>
        <v>0.12566106243586708</v>
      </c>
      <c r="O3693" s="1268">
        <f>IF(base[[#This Row],[L/P Líquido]]&gt;0,1,0)</f>
        <v>1</v>
      </c>
      <c r="P3693" s="1268"/>
      <c r="Q3693" s="1268" t="str">
        <f>LEFT(base[[#This Row],[Evento / Mercado]],FIND("vs",base[[#This Row],[Evento / Mercado]])-2)</f>
        <v>Västerås SK FK</v>
      </c>
      <c r="R3693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68" t="str">
        <f>LEFT(base[[#This Row],[Evento / Mercado]],FIND("/",base[[#This Row],[Evento / Mercado]])-2)</f>
        <v>Västerås SK FK vs Djurgårdens IF</v>
      </c>
      <c r="T3693" s="1269">
        <f>base[[#This Row],[Data de liquidação]]</f>
        <v>46244.662280092591</v>
      </c>
    </row>
    <row r="3694" spans="2:20" ht="15" customHeight="1">
      <c r="B3694" s="1263" t="s">
        <v>4374</v>
      </c>
      <c r="C3694" s="935" t="s">
        <v>3556</v>
      </c>
      <c r="D3694" s="1264">
        <v>46244.663159722222</v>
      </c>
      <c r="E3694" s="1265">
        <v>9.8699999999999992</v>
      </c>
      <c r="F3694" s="654">
        <v>4.4999999999999998E-2</v>
      </c>
      <c r="G3694" s="1266">
        <f t="shared" si="122"/>
        <v>10.335078534031414</v>
      </c>
      <c r="H3694" s="1266" t="s">
        <v>3334</v>
      </c>
      <c r="I3694" s="1267" t="s">
        <v>627</v>
      </c>
      <c r="J3694" s="1266">
        <v>46</v>
      </c>
      <c r="K3694" s="1266">
        <v>464.85</v>
      </c>
      <c r="L3694" s="1264">
        <f>INT(base[[#This Row],[Data de liquidação]])</f>
        <v>46244</v>
      </c>
      <c r="M3694" s="1266">
        <f>base[[#This Row],[L/P Bruto]]-base[[#This Row],[L/P Líquido]]</f>
        <v>0.46507853403141475</v>
      </c>
      <c r="N3694" s="1266">
        <f>base[[#This Row],[L/P Líquido]]/base[[#This Row],[Stake/Responsabilidade]]</f>
        <v>2.1232655695385606E-2</v>
      </c>
      <c r="O3694" s="1268">
        <f>IF(base[[#This Row],[L/P Líquido]]&gt;0,1,0)</f>
        <v>1</v>
      </c>
      <c r="P3694" s="1268"/>
      <c r="Q3694" s="1268" t="str">
        <f>LEFT(base[[#This Row],[Evento / Mercado]],FIND("vs",base[[#This Row],[Evento / Mercado]])-2)</f>
        <v>IK Sirius</v>
      </c>
      <c r="R3694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68" t="str">
        <f>LEFT(base[[#This Row],[Evento / Mercado]],FIND("/",base[[#This Row],[Evento / Mercado]])-2)</f>
        <v>IK Sirius vs IF Brommapojkarna</v>
      </c>
      <c r="T3694" s="1269">
        <f>base[[#This Row],[Data de liquidação]]</f>
        <v>46244.663159722222</v>
      </c>
    </row>
    <row r="3695" spans="2:20" ht="15" customHeight="1">
      <c r="B3695" s="1263" t="s">
        <v>4373</v>
      </c>
      <c r="C3695" s="935" t="s">
        <v>3556</v>
      </c>
      <c r="D3695" s="1264">
        <v>46244.663182870368</v>
      </c>
      <c r="E3695" s="1265">
        <v>9.5500000000000007</v>
      </c>
      <c r="F3695" s="654">
        <v>4.4999999999999998E-2</v>
      </c>
      <c r="G3695" s="1266">
        <f t="shared" si="122"/>
        <v>10.000000000000002</v>
      </c>
      <c r="H3695" s="1266" t="s">
        <v>1666</v>
      </c>
      <c r="I3695" s="1267" t="s">
        <v>1759</v>
      </c>
      <c r="J3695" s="1266">
        <v>13.5</v>
      </c>
      <c r="K3695" s="1266">
        <v>125</v>
      </c>
      <c r="L3695" s="1264">
        <f>INT(base[[#This Row],[Data de liquidação]])</f>
        <v>46244</v>
      </c>
      <c r="M3695" s="1266">
        <f>base[[#This Row],[L/P Bruto]]-base[[#This Row],[L/P Líquido]]</f>
        <v>0.45000000000000107</v>
      </c>
      <c r="N3695" s="1266">
        <f>base[[#This Row],[L/P Líquido]]/base[[#This Row],[Stake/Responsabilidade]]</f>
        <v>7.640000000000001E-2</v>
      </c>
      <c r="O3695" s="1268">
        <f>IF(base[[#This Row],[L/P Líquido]]&gt;0,1,0)</f>
        <v>1</v>
      </c>
      <c r="P3695" s="1268"/>
      <c r="Q3695" s="1268" t="str">
        <f>LEFT(base[[#This Row],[Evento / Mercado]],FIND("vs",base[[#This Row],[Evento / Mercado]])-2)</f>
        <v>Silkeborg IF</v>
      </c>
      <c r="R3695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68" t="str">
        <f>LEFT(base[[#This Row],[Evento / Mercado]],FIND("/",base[[#This Row],[Evento / Mercado]])-2)</f>
        <v>Silkeborg IF vs Odense BK</v>
      </c>
      <c r="T3695" s="1269">
        <f>base[[#This Row],[Data de liquidação]]</f>
        <v>46244.663182870368</v>
      </c>
    </row>
    <row r="3696" spans="2:20" ht="15" customHeight="1">
      <c r="B3696" s="1263" t="s">
        <v>4372</v>
      </c>
      <c r="C3696" s="935" t="s">
        <v>3556</v>
      </c>
      <c r="D3696" s="1264">
        <v>46244.66333333333</v>
      </c>
      <c r="E3696" s="1265">
        <v>47.75</v>
      </c>
      <c r="F3696" s="654">
        <v>4.4999999999999998E-2</v>
      </c>
      <c r="G3696" s="1266">
        <f t="shared" si="122"/>
        <v>50</v>
      </c>
      <c r="H3696" s="1266" t="s">
        <v>179</v>
      </c>
      <c r="I3696" s="1267" t="s">
        <v>392</v>
      </c>
      <c r="J3696" s="1266">
        <v>9</v>
      </c>
      <c r="K3696" s="1266">
        <v>400</v>
      </c>
      <c r="L3696" s="1264">
        <f>INT(base[[#This Row],[Data de liquidação]])</f>
        <v>46244</v>
      </c>
      <c r="M3696" s="1266">
        <f>base[[#This Row],[L/P Bruto]]-base[[#This Row],[L/P Líquido]]</f>
        <v>2.25</v>
      </c>
      <c r="N3696" s="1266">
        <f>base[[#This Row],[L/P Líquido]]/base[[#This Row],[Stake/Responsabilidade]]</f>
        <v>0.119375</v>
      </c>
      <c r="O3696" s="1268">
        <f>IF(base[[#This Row],[L/P Líquido]]&gt;0,1,0)</f>
        <v>1</v>
      </c>
      <c r="P3696" s="1268"/>
      <c r="Q3696" s="1268" t="str">
        <f>LEFT(base[[#This Row],[Evento / Mercado]],FIND("vs",base[[#This Row],[Evento / Mercado]])-2)</f>
        <v>IK Sirius</v>
      </c>
      <c r="R3696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68" t="str">
        <f>LEFT(base[[#This Row],[Evento / Mercado]],FIND("/",base[[#This Row],[Evento / Mercado]])-2)</f>
        <v>IK Sirius vs IF Brommapojkarna</v>
      </c>
      <c r="T3696" s="1269">
        <f>base[[#This Row],[Data de liquidação]]</f>
        <v>46244.66333333333</v>
      </c>
    </row>
    <row r="3697" spans="2:20" ht="15" customHeight="1">
      <c r="B3697" s="1263" t="s">
        <v>4372</v>
      </c>
      <c r="C3697" s="1242" t="s">
        <v>3555</v>
      </c>
      <c r="D3697" s="1264">
        <v>46244.66333333333</v>
      </c>
      <c r="E3697" s="1265">
        <v>27.77</v>
      </c>
      <c r="F3697" s="654">
        <v>4.4999999999999998E-2</v>
      </c>
      <c r="G3697" s="1266">
        <f t="shared" si="122"/>
        <v>29.078534031413614</v>
      </c>
      <c r="H3697" s="1266" t="s">
        <v>3866</v>
      </c>
      <c r="I3697" s="1267" t="s">
        <v>4378</v>
      </c>
      <c r="J3697" s="1266">
        <v>8</v>
      </c>
      <c r="K3697" s="1266">
        <v>199.99</v>
      </c>
      <c r="L3697" s="1264">
        <f>INT(base[[#This Row],[Data de liquidação]])</f>
        <v>46244</v>
      </c>
      <c r="M3697" s="1266">
        <f>base[[#This Row],[L/P Bruto]]-base[[#This Row],[L/P Líquido]]</f>
        <v>1.3085340314136147</v>
      </c>
      <c r="N3697" s="1266">
        <f>base[[#This Row],[L/P Líquido]]/base[[#This Row],[Stake/Responsabilidade]]</f>
        <v>0.13885694284714234</v>
      </c>
      <c r="O3697" s="1268">
        <f>IF(base[[#This Row],[L/P Líquido]]&gt;0,1,0)</f>
        <v>1</v>
      </c>
      <c r="P3697" s="1268"/>
      <c r="Q3697" s="1268" t="str">
        <f>LEFT(base[[#This Row],[Evento / Mercado]],FIND("vs",base[[#This Row],[Evento / Mercado]])-2)</f>
        <v>IK Sirius</v>
      </c>
      <c r="R3697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68" t="str">
        <f>LEFT(base[[#This Row],[Evento / Mercado]],FIND("/",base[[#This Row],[Evento / Mercado]])-2)</f>
        <v>IK Sirius vs IF Brommapojkarna</v>
      </c>
      <c r="T3697" s="1269">
        <f>base[[#This Row],[Data de liquidação]]</f>
        <v>46244.66333333333</v>
      </c>
    </row>
    <row r="3698" spans="2:20" ht="15" customHeight="1">
      <c r="B3698" s="1263" t="s">
        <v>4371</v>
      </c>
      <c r="C3698" s="935" t="s">
        <v>3556</v>
      </c>
      <c r="D3698" s="1264">
        <v>46244.72483796296</v>
      </c>
      <c r="E3698" s="1265">
        <v>6.12</v>
      </c>
      <c r="F3698" s="654">
        <v>4.4999999999999998E-2</v>
      </c>
      <c r="G3698" s="1266">
        <f t="shared" si="122"/>
        <v>6.4083769633507854</v>
      </c>
      <c r="H3698" s="1266" t="s">
        <v>1666</v>
      </c>
      <c r="I3698" s="1267" t="s">
        <v>2950</v>
      </c>
      <c r="J3698" s="1266">
        <v>8.8000000000000007</v>
      </c>
      <c r="K3698" s="1266">
        <v>50</v>
      </c>
      <c r="L3698" s="1264">
        <f>INT(base[[#This Row],[Data de liquidação]])</f>
        <v>46244</v>
      </c>
      <c r="M3698" s="1266">
        <f>base[[#This Row],[L/P Bruto]]-base[[#This Row],[L/P Líquido]]</f>
        <v>0.28837696335078533</v>
      </c>
      <c r="N3698" s="1266">
        <f>base[[#This Row],[L/P Líquido]]/base[[#This Row],[Stake/Responsabilidade]]</f>
        <v>0.12240000000000001</v>
      </c>
      <c r="O3698" s="1268">
        <f>IF(base[[#This Row],[L/P Líquido]]&gt;0,1,0)</f>
        <v>1</v>
      </c>
      <c r="P3698" s="1268"/>
      <c r="Q3698" s="1268" t="str">
        <f>LEFT(base[[#This Row],[Evento / Mercado]],FIND("vs",base[[#This Row],[Evento / Mercado]])-2)</f>
        <v>Sepsi OSK Sfantu Gheorghe</v>
      </c>
      <c r="R3698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68" t="str">
        <f>LEFT(base[[#This Row],[Evento / Mercado]],FIND("/",base[[#This Row],[Evento / Mercado]])-2)</f>
        <v>Sepsi OSK Sfantu Gheorghe vs FC FCSB</v>
      </c>
      <c r="T3698" s="1269">
        <f>base[[#This Row],[Data de liquidação]]</f>
        <v>46244.72483796296</v>
      </c>
    </row>
    <row r="3699" spans="2:20" ht="15" customHeight="1">
      <c r="B3699" s="1263" t="s">
        <v>4370</v>
      </c>
      <c r="C3699" s="935" t="s">
        <v>3556</v>
      </c>
      <c r="D3699" s="1264">
        <v>46244.840289351851</v>
      </c>
      <c r="E3699" s="1265">
        <v>7.45</v>
      </c>
      <c r="F3699" s="654">
        <v>4.4999999999999998E-2</v>
      </c>
      <c r="G3699" s="1266">
        <f t="shared" si="122"/>
        <v>7.8010471204188487</v>
      </c>
      <c r="H3699" s="1266" t="s">
        <v>4311</v>
      </c>
      <c r="I3699" s="1267" t="s">
        <v>75</v>
      </c>
      <c r="J3699" s="1266">
        <v>1.39</v>
      </c>
      <c r="K3699" s="1266">
        <v>20</v>
      </c>
      <c r="L3699" s="1264">
        <f>INT(base[[#This Row],[Data de liquidação]])</f>
        <v>46244</v>
      </c>
      <c r="M3699" s="1266">
        <f>base[[#This Row],[L/P Bruto]]-base[[#This Row],[L/P Líquido]]</f>
        <v>0.35104712041884856</v>
      </c>
      <c r="N3699" s="1266">
        <f>base[[#This Row],[L/P Líquido]]/base[[#This Row],[Stake/Responsabilidade]]</f>
        <v>0.3725</v>
      </c>
      <c r="O3699" s="1268">
        <f>IF(base[[#This Row],[L/P Líquido]]&gt;0,1,0)</f>
        <v>1</v>
      </c>
      <c r="P3699" s="1268"/>
      <c r="Q3699" s="1268" t="str">
        <f>LEFT(base[[#This Row],[Evento / Mercado]],FIND("vs",base[[#This Row],[Evento / Mercado]])-2)</f>
        <v>Banfield</v>
      </c>
      <c r="R3699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68" t="str">
        <f>LEFT(base[[#This Row],[Evento / Mercado]],FIND("/",base[[#This Row],[Evento / Mercado]])-2)</f>
        <v>Banfield vs Belgrano</v>
      </c>
      <c r="T3699" s="1269">
        <f>base[[#This Row],[Data de liquidação]]</f>
        <v>46244.840289351851</v>
      </c>
    </row>
    <row r="3700" spans="2:20" ht="15" customHeight="1">
      <c r="B3700" s="1263" t="s">
        <v>4369</v>
      </c>
      <c r="C3700" s="935" t="s">
        <v>3556</v>
      </c>
      <c r="D3700" s="1264">
        <v>46244.844375000001</v>
      </c>
      <c r="E3700" s="1265">
        <v>5.89</v>
      </c>
      <c r="F3700" s="654">
        <v>4.4999999999999998E-2</v>
      </c>
      <c r="G3700" s="1266">
        <f t="shared" si="122"/>
        <v>6.167539267015707</v>
      </c>
      <c r="H3700" s="1266" t="s">
        <v>4311</v>
      </c>
      <c r="I3700" s="1267" t="s">
        <v>3254</v>
      </c>
      <c r="J3700" s="1266">
        <v>1.31</v>
      </c>
      <c r="K3700" s="1266">
        <v>19.88</v>
      </c>
      <c r="L3700" s="1264">
        <f>INT(base[[#This Row],[Data de liquidação]])</f>
        <v>46244</v>
      </c>
      <c r="M3700" s="1266">
        <f>base[[#This Row],[L/P Bruto]]-base[[#This Row],[L/P Líquido]]</f>
        <v>0.2775392670157073</v>
      </c>
      <c r="N3700" s="1266">
        <f>base[[#This Row],[L/P Líquido]]/base[[#This Row],[Stake/Responsabilidade]]</f>
        <v>0.29627766599597588</v>
      </c>
      <c r="O3700" s="1268">
        <f>IF(base[[#This Row],[L/P Líquido]]&gt;0,1,0)</f>
        <v>1</v>
      </c>
      <c r="P3700" s="1268"/>
      <c r="Q3700" s="1268" t="str">
        <f>LEFT(base[[#This Row],[Evento / Mercado]],FIND("vs",base[[#This Row],[Evento / Mercado]])-2)</f>
        <v>Club Libertad Asunción</v>
      </c>
      <c r="R3700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68" t="str">
        <f>LEFT(base[[#This Row],[Evento / Mercado]],FIND("/",base[[#This Row],[Evento / Mercado]])-2)</f>
        <v>Club Libertad Asunción vs Club Sportivo Trinidense</v>
      </c>
      <c r="T3700" s="1269">
        <f>base[[#This Row],[Data de liquidação]]</f>
        <v>46244.844375000001</v>
      </c>
    </row>
    <row r="3701" spans="2:20" ht="15" customHeight="1">
      <c r="B3701" s="1263" t="s">
        <v>4368</v>
      </c>
      <c r="C3701" s="935" t="s">
        <v>3556</v>
      </c>
      <c r="D3701" s="1264">
        <v>46244.858043981483</v>
      </c>
      <c r="E3701" s="1265">
        <v>8.49</v>
      </c>
      <c r="F3701" s="654">
        <v>4.4999999999999998E-2</v>
      </c>
      <c r="G3701" s="1266">
        <f t="shared" si="122"/>
        <v>8.8900523560209432</v>
      </c>
      <c r="H3701" s="1266" t="s">
        <v>1666</v>
      </c>
      <c r="I3701" s="1267" t="s">
        <v>1759</v>
      </c>
      <c r="J3701" s="1266">
        <v>14.5</v>
      </c>
      <c r="K3701" s="1266">
        <v>120.02</v>
      </c>
      <c r="L3701" s="1264">
        <f>INT(base[[#This Row],[Data de liquidação]])</f>
        <v>46244</v>
      </c>
      <c r="M3701" s="1266">
        <f>base[[#This Row],[L/P Bruto]]-base[[#This Row],[L/P Líquido]]</f>
        <v>0.40005235602094302</v>
      </c>
      <c r="N3701" s="1266">
        <f>base[[#This Row],[L/P Líquido]]/base[[#This Row],[Stake/Responsabilidade]]</f>
        <v>7.073821029828363E-2</v>
      </c>
      <c r="O3701" s="1268">
        <f>IF(base[[#This Row],[L/P Líquido]]&gt;0,1,0)</f>
        <v>1</v>
      </c>
      <c r="P3701" s="1268"/>
      <c r="Q3701" s="1268" t="str">
        <f>LEFT(base[[#This Row],[Evento / Mercado]],FIND("vs",base[[#This Row],[Evento / Mercado]])-2)</f>
        <v>Libertad FC</v>
      </c>
      <c r="R3701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68" t="str">
        <f>LEFT(base[[#This Row],[Evento / Mercado]],FIND("/",base[[#This Row],[Evento / Mercado]])-2)</f>
        <v>Libertad FC vs Universidad Católica del Ecuador</v>
      </c>
      <c r="T3701" s="1269">
        <f>base[[#This Row],[Data de liquidação]]</f>
        <v>46244.858043981483</v>
      </c>
    </row>
    <row r="3702" spans="2:20" ht="15" customHeight="1">
      <c r="B3702" s="1263" t="s">
        <v>4367</v>
      </c>
      <c r="C3702" s="935" t="s">
        <v>3556</v>
      </c>
      <c r="D3702" s="1264">
        <v>46244.954571759263</v>
      </c>
      <c r="E3702" s="1265">
        <v>1.68</v>
      </c>
      <c r="F3702" s="654">
        <v>4.4999999999999998E-2</v>
      </c>
      <c r="G3702" s="1266">
        <f t="shared" si="122"/>
        <v>1.7591623036649215</v>
      </c>
      <c r="H3702" s="1266" t="s">
        <v>1666</v>
      </c>
      <c r="I3702" s="1267" t="s">
        <v>3333</v>
      </c>
      <c r="J3702" s="1266">
        <v>1.88</v>
      </c>
      <c r="K3702" s="1266">
        <v>2</v>
      </c>
      <c r="L3702" s="1264">
        <f>INT(base[[#This Row],[Data de liquidação]])</f>
        <v>46244</v>
      </c>
      <c r="M3702" s="1266">
        <f>base[[#This Row],[L/P Bruto]]-base[[#This Row],[L/P Líquido]]</f>
        <v>7.9162303664921607E-2</v>
      </c>
      <c r="N3702" s="1266">
        <f>base[[#This Row],[L/P Líquido]]/base[[#This Row],[Stake/Responsabilidade]]</f>
        <v>0.84</v>
      </c>
      <c r="O3702" s="1268">
        <f>IF(base[[#This Row],[L/P Líquido]]&gt;0,1,0)</f>
        <v>1</v>
      </c>
      <c r="P3702" s="1268"/>
      <c r="Q3702" s="1268" t="str">
        <f>LEFT(base[[#This Row],[Evento / Mercado]],FIND("vs",base[[#This Row],[Evento / Mercado]])-2)</f>
        <v>Audax Italiano</v>
      </c>
      <c r="R3702" s="12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68" t="str">
        <f>LEFT(base[[#This Row],[Evento / Mercado]],FIND("/",base[[#This Row],[Evento / Mercado]])-2)</f>
        <v>Audax Italiano vs Ñublense</v>
      </c>
      <c r="T3702" s="1269">
        <f>base[[#This Row],[Data de liquidação]]</f>
        <v>46244.954571759263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4"/>
  <sheetViews>
    <sheetView showGridLines="0" topLeftCell="A2" zoomScale="80" zoomScaleNormal="80" workbookViewId="0">
      <selection activeCell="E3" sqref="E3:F14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4377</v>
      </c>
      <c r="D3" s="1003">
        <v>46244.583333333336</v>
      </c>
      <c r="E3" s="1003">
        <v>46244.600937499999</v>
      </c>
      <c r="F3" s="1004">
        <v>91.68</v>
      </c>
      <c r="G3" s="934" t="str">
        <f>SUBSTITUTE(E3,",","")</f>
        <v>462446009375</v>
      </c>
    </row>
    <row r="4" spans="2:7" ht="13.8" thickBot="1">
      <c r="B4" s="1001" t="s">
        <v>204</v>
      </c>
      <c r="C4" s="1002" t="s">
        <v>4376</v>
      </c>
      <c r="D4" s="1003">
        <v>46244.583333333336</v>
      </c>
      <c r="E4" s="1003">
        <v>46244.661273148151</v>
      </c>
      <c r="F4" s="1004">
        <v>16.37</v>
      </c>
      <c r="G4" s="934" t="str">
        <f>SUBSTITUTE(E4,",","")</f>
        <v>462446612731482</v>
      </c>
    </row>
    <row r="5" spans="2:7" ht="13.8" thickBot="1">
      <c r="B5" s="1001" t="s">
        <v>204</v>
      </c>
      <c r="C5" s="1002" t="s">
        <v>4375</v>
      </c>
      <c r="D5" s="1003">
        <v>46244.583333333336</v>
      </c>
      <c r="E5" s="1003">
        <v>46244.662280092591</v>
      </c>
      <c r="F5" s="1004">
        <v>15.92</v>
      </c>
      <c r="G5" s="934" t="str">
        <f>SUBSTITUTE(E5,",","")</f>
        <v>462446622800926</v>
      </c>
    </row>
    <row r="6" spans="2:7" ht="13.8" thickBot="1">
      <c r="B6" s="1001" t="s">
        <v>204</v>
      </c>
      <c r="C6" s="1002" t="s">
        <v>4374</v>
      </c>
      <c r="D6" s="1003">
        <v>46244.583333333336</v>
      </c>
      <c r="E6" s="1003">
        <v>46244.663159722222</v>
      </c>
      <c r="F6" s="1004">
        <v>9.8699999999999992</v>
      </c>
      <c r="G6" s="934" t="str">
        <f>SUBSTITUTE(E6,",","")</f>
        <v>462446631597222</v>
      </c>
    </row>
    <row r="7" spans="2:7" ht="13.8" thickBot="1">
      <c r="B7" s="1001" t="s">
        <v>204</v>
      </c>
      <c r="C7" s="1002" t="s">
        <v>4373</v>
      </c>
      <c r="D7" s="1003">
        <v>46244.583333333336</v>
      </c>
      <c r="E7" s="1003">
        <v>46244.663182870368</v>
      </c>
      <c r="F7" s="1004">
        <v>9.5500000000000007</v>
      </c>
      <c r="G7" s="934" t="str">
        <f>SUBSTITUTE(E7,",","")</f>
        <v>462446631828704</v>
      </c>
    </row>
    <row r="8" spans="2:7" ht="13.8" thickBot="1">
      <c r="B8" s="1001" t="s">
        <v>204</v>
      </c>
      <c r="C8" s="1002" t="s">
        <v>4372</v>
      </c>
      <c r="D8" s="1003">
        <v>46244.583333333336</v>
      </c>
      <c r="E8" s="1003">
        <v>46244.66333333333</v>
      </c>
      <c r="F8" s="1004">
        <v>47.75</v>
      </c>
      <c r="G8" s="934" t="str">
        <f>SUBSTITUTE(E8,",","")</f>
        <v>462446633333333</v>
      </c>
    </row>
    <row r="9" spans="2:7" ht="13.8" thickBot="1">
      <c r="B9" s="1238" t="s">
        <v>204</v>
      </c>
      <c r="C9" s="1239" t="s">
        <v>4372</v>
      </c>
      <c r="D9" s="1240">
        <v>46244.583333333336</v>
      </c>
      <c r="E9" s="1240">
        <v>46244.66333333333</v>
      </c>
      <c r="F9" s="1262">
        <v>27.77</v>
      </c>
      <c r="G9" s="1241" t="str">
        <f>SUBSTITUTE(E9,",","")</f>
        <v>462446633333333</v>
      </c>
    </row>
    <row r="10" spans="2:7" ht="13.8" thickBot="1">
      <c r="B10" s="1001" t="s">
        <v>204</v>
      </c>
      <c r="C10" s="1002" t="s">
        <v>4371</v>
      </c>
      <c r="D10" s="1003">
        <v>46244.647222222222</v>
      </c>
      <c r="E10" s="1003">
        <v>46244.72483796296</v>
      </c>
      <c r="F10" s="1004">
        <v>6.12</v>
      </c>
      <c r="G10" s="934" t="str">
        <f>SUBSTITUTE(E10,",","")</f>
        <v>46244724837963</v>
      </c>
    </row>
    <row r="11" spans="2:7" ht="13.8" thickBot="1">
      <c r="B11" s="1001" t="s">
        <v>204</v>
      </c>
      <c r="C11" s="1002" t="s">
        <v>4370</v>
      </c>
      <c r="D11" s="1003">
        <v>46244.793055555558</v>
      </c>
      <c r="E11" s="1003">
        <v>46244.840289351851</v>
      </c>
      <c r="F11" s="1004">
        <v>7.45</v>
      </c>
      <c r="G11" s="934" t="str">
        <f>SUBSTITUTE(E11,",","")</f>
        <v>462448402893519</v>
      </c>
    </row>
    <row r="12" spans="2:7" ht="13.8" thickBot="1">
      <c r="B12" s="1001" t="s">
        <v>204</v>
      </c>
      <c r="C12" s="1002" t="s">
        <v>4369</v>
      </c>
      <c r="D12" s="1003">
        <v>46244.770833333336</v>
      </c>
      <c r="E12" s="1003">
        <v>46244.844375000001</v>
      </c>
      <c r="F12" s="1004">
        <v>5.89</v>
      </c>
      <c r="G12" s="934" t="str">
        <f>SUBSTITUTE(E12,",","")</f>
        <v>46244844375</v>
      </c>
    </row>
    <row r="13" spans="2:7" ht="13.8" thickBot="1">
      <c r="B13" s="1001" t="s">
        <v>204</v>
      </c>
      <c r="C13" s="1002" t="s">
        <v>4368</v>
      </c>
      <c r="D13" s="1003">
        <v>46244.770833333336</v>
      </c>
      <c r="E13" s="1003">
        <v>46244.858043981483</v>
      </c>
      <c r="F13" s="1004">
        <v>8.49</v>
      </c>
      <c r="G13" s="934" t="str">
        <f>SUBSTITUTE(E13,",","")</f>
        <v>462448580439814</v>
      </c>
    </row>
    <row r="14" spans="2:7" ht="13.8" thickBot="1">
      <c r="B14" s="1001" t="s">
        <v>204</v>
      </c>
      <c r="C14" s="1002" t="s">
        <v>4367</v>
      </c>
      <c r="D14" s="1003">
        <v>46244.875</v>
      </c>
      <c r="E14" s="1003">
        <v>46244.954571759263</v>
      </c>
      <c r="F14" s="1004">
        <v>1.68</v>
      </c>
      <c r="G14" s="934" t="str">
        <f>SUBSTITUTE(E14,",","")</f>
        <v>462449545717593</v>
      </c>
    </row>
  </sheetData>
  <autoFilter ref="B2:G2"/>
  <sortState ref="B3:G14">
    <sortCondition ref="E3:E1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3928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4124</v>
      </c>
      <c r="D6" s="22" t="s">
        <v>3932</v>
      </c>
      <c r="E6" s="22" t="s">
        <v>156</v>
      </c>
      <c r="F6" s="22" t="s">
        <v>3924</v>
      </c>
      <c r="G6" s="22" t="s">
        <v>3915</v>
      </c>
      <c r="H6" s="22" t="s">
        <v>3916</v>
      </c>
      <c r="I6" s="22" t="s">
        <v>3917</v>
      </c>
      <c r="J6" s="22" t="s">
        <v>3426</v>
      </c>
      <c r="K6" s="22" t="s">
        <v>3935</v>
      </c>
      <c r="L6" s="22" t="s">
        <v>3431</v>
      </c>
      <c r="M6" s="22" t="s">
        <v>3927</v>
      </c>
      <c r="N6" s="22" t="s">
        <v>3434</v>
      </c>
      <c r="O6" s="1128" t="s">
        <v>3929</v>
      </c>
      <c r="P6" s="22" t="s">
        <v>3918</v>
      </c>
      <c r="Q6" s="22" t="s">
        <v>3931</v>
      </c>
      <c r="R6" s="22" t="s">
        <v>3926</v>
      </c>
      <c r="S6" s="22" t="s">
        <v>3917</v>
      </c>
      <c r="T6" s="22" t="s">
        <v>3930</v>
      </c>
      <c r="U6" s="1129" t="s">
        <v>3454</v>
      </c>
    </row>
    <row r="7" spans="2:21" ht="15" customHeight="1">
      <c r="B7" s="1091" t="s">
        <v>3330</v>
      </c>
      <c r="C7" s="1156" t="s">
        <v>4125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3934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3919</v>
      </c>
      <c r="C9" s="1156"/>
      <c r="D9" s="1099" t="s">
        <v>3866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4125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3925</v>
      </c>
      <c r="C11" s="1156" t="s">
        <v>4125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3933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3920</v>
      </c>
      <c r="C13" s="1156"/>
      <c r="D13" s="1099" t="s">
        <v>3866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3914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3913</v>
      </c>
      <c r="C15" s="1156" t="s">
        <v>4125</v>
      </c>
      <c r="D15" s="1099" t="s">
        <v>3866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4125</v>
      </c>
      <c r="D16" s="1099" t="s">
        <v>3933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3659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3912</v>
      </c>
      <c r="C18" s="1156" t="s">
        <v>4125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3815</v>
      </c>
      <c r="C19" s="1156"/>
      <c r="D19" s="1099" t="s">
        <v>3866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4153</v>
      </c>
      <c r="C20" s="1175"/>
      <c r="D20" s="1099" t="s">
        <v>3866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4125</v>
      </c>
      <c r="D21" s="1099" t="s">
        <v>3933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3663</v>
      </c>
      <c r="F2" s="4" t="s">
        <v>3662</v>
      </c>
      <c r="G2" s="4" t="s">
        <v>3664</v>
      </c>
      <c r="H2" s="4" t="s">
        <v>3661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3665</v>
      </c>
    </row>
    <row r="3" spans="2:16" ht="15" customHeight="1">
      <c r="B3" s="613">
        <v>46204</v>
      </c>
      <c r="C3" s="612" t="s">
        <v>3655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3666</v>
      </c>
    </row>
    <row r="4" spans="2:16" ht="15" customHeight="1">
      <c r="B4" s="613">
        <v>46214</v>
      </c>
      <c r="C4" s="612" t="s">
        <v>3739</v>
      </c>
      <c r="D4" s="612" t="s">
        <v>3331</v>
      </c>
      <c r="E4" s="614">
        <v>60</v>
      </c>
      <c r="F4" s="614">
        <v>1000</v>
      </c>
      <c r="G4" s="968" t="s">
        <v>3767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3770</v>
      </c>
      <c r="D5" s="612" t="s">
        <v>3791</v>
      </c>
      <c r="E5" s="614">
        <v>7.7726672431412629</v>
      </c>
      <c r="F5" s="614">
        <v>1000</v>
      </c>
      <c r="G5" s="968" t="s">
        <v>3767</v>
      </c>
      <c r="H5" s="1042" t="s">
        <v>3792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3795</v>
      </c>
      <c r="D6" s="612" t="s">
        <v>3791</v>
      </c>
      <c r="E6" s="614">
        <v>16.458385267982791</v>
      </c>
      <c r="F6" s="614">
        <v>1000</v>
      </c>
      <c r="G6" s="968" t="s">
        <v>3767</v>
      </c>
      <c r="H6" s="1042" t="s">
        <v>3680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3875</v>
      </c>
      <c r="D7" s="612" t="s">
        <v>3766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3881</v>
      </c>
      <c r="D8" s="612" t="s">
        <v>3793</v>
      </c>
      <c r="E8" s="614">
        <v>30</v>
      </c>
      <c r="F8" s="614">
        <v>30</v>
      </c>
      <c r="G8" s="968" t="s">
        <v>3767</v>
      </c>
      <c r="H8" s="1042" t="s">
        <v>3680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3635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3650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80" t="s">
        <v>266</v>
      </c>
      <c r="C2" s="1267" t="s">
        <v>386</v>
      </c>
      <c r="E2" s="1280" t="s">
        <v>266</v>
      </c>
      <c r="F2" s="1267" t="s">
        <v>386</v>
      </c>
      <c r="G2" s="1267" t="s">
        <v>3999</v>
      </c>
      <c r="H2" s="1267" t="s">
        <v>3996</v>
      </c>
      <c r="J2" s="1280" t="s">
        <v>266</v>
      </c>
      <c r="K2" s="1267" t="s">
        <v>386</v>
      </c>
      <c r="L2" s="1267" t="s">
        <v>3996</v>
      </c>
      <c r="N2" s="1280" t="s">
        <v>266</v>
      </c>
      <c r="O2" s="1267" t="s">
        <v>386</v>
      </c>
      <c r="P2" s="1267" t="s">
        <v>3996</v>
      </c>
      <c r="R2" s="1280" t="s">
        <v>266</v>
      </c>
      <c r="S2" s="1267" t="s">
        <v>386</v>
      </c>
      <c r="T2" s="1267" t="s">
        <v>3996</v>
      </c>
    </row>
    <row r="3" spans="2:20" ht="15" customHeight="1">
      <c r="B3" s="1281" t="s">
        <v>3233</v>
      </c>
      <c r="C3" s="1266">
        <v>430.91</v>
      </c>
      <c r="E3" s="1281" t="s">
        <v>3233</v>
      </c>
      <c r="F3" s="1266">
        <v>343.95</v>
      </c>
      <c r="G3" s="1266">
        <v>4.1289795918367354</v>
      </c>
      <c r="H3" s="1268">
        <v>49</v>
      </c>
      <c r="I3" s="1126"/>
      <c r="J3" s="1281" t="s">
        <v>3998</v>
      </c>
      <c r="K3" s="1266">
        <v>167.39000000000004</v>
      </c>
      <c r="L3" s="1268">
        <v>38</v>
      </c>
      <c r="M3" s="1126"/>
      <c r="N3" s="1281" t="s">
        <v>3229</v>
      </c>
      <c r="O3" s="1266">
        <v>-0.25000000000001066</v>
      </c>
      <c r="P3" s="1268">
        <v>38</v>
      </c>
      <c r="R3" s="1281" t="s">
        <v>3232</v>
      </c>
      <c r="S3" s="1266">
        <v>254.81000000000012</v>
      </c>
      <c r="T3" s="1268">
        <v>35</v>
      </c>
    </row>
    <row r="4" spans="2:20" ht="15" customHeight="1">
      <c r="B4" s="1286" t="s">
        <v>3977</v>
      </c>
      <c r="C4" s="1266">
        <v>114.71</v>
      </c>
      <c r="E4" s="1281" t="s">
        <v>3328</v>
      </c>
      <c r="F4" s="1266">
        <v>-144.39999999999998</v>
      </c>
      <c r="G4" s="1266">
        <v>6.1157894736842104</v>
      </c>
      <c r="H4" s="1268">
        <v>19</v>
      </c>
      <c r="I4" s="1126"/>
      <c r="J4" s="1281" t="s">
        <v>3997</v>
      </c>
      <c r="K4" s="1266">
        <v>119.11999999999996</v>
      </c>
      <c r="L4" s="1268">
        <v>27</v>
      </c>
      <c r="M4" s="1126"/>
      <c r="N4" s="1281" t="s">
        <v>3230</v>
      </c>
      <c r="O4" s="1266">
        <v>286.7600000000001</v>
      </c>
      <c r="P4" s="1268">
        <v>27</v>
      </c>
      <c r="R4" s="1281" t="s">
        <v>3240</v>
      </c>
      <c r="S4" s="1266">
        <v>31.699999999999964</v>
      </c>
      <c r="T4" s="1268">
        <v>30</v>
      </c>
    </row>
    <row r="5" spans="2:20" ht="15" customHeight="1">
      <c r="B5" s="1286" t="s">
        <v>3978</v>
      </c>
      <c r="C5" s="1266">
        <v>-86.91</v>
      </c>
      <c r="E5" s="1281" t="s">
        <v>267</v>
      </c>
      <c r="F5" s="1266">
        <v>199.55</v>
      </c>
      <c r="G5" s="1266">
        <v>4.6841176470588231</v>
      </c>
      <c r="H5" s="1268">
        <v>68</v>
      </c>
      <c r="I5" s="1126"/>
      <c r="J5" s="1281" t="s">
        <v>267</v>
      </c>
      <c r="K5" s="1266">
        <v>286.51000000000005</v>
      </c>
      <c r="L5" s="1268">
        <v>65</v>
      </c>
      <c r="M5" s="1126"/>
      <c r="N5" s="1281" t="s">
        <v>267</v>
      </c>
      <c r="O5" s="1266">
        <v>286.5100000000001</v>
      </c>
      <c r="P5" s="1268">
        <v>65</v>
      </c>
      <c r="R5" s="1281" t="s">
        <v>267</v>
      </c>
      <c r="S5" s="1266">
        <v>286.51000000000028</v>
      </c>
      <c r="T5" s="1268">
        <v>65</v>
      </c>
    </row>
    <row r="6" spans="2:20" ht="15" customHeight="1">
      <c r="B6" s="1286" t="s">
        <v>3979</v>
      </c>
      <c r="C6" s="1266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86" t="s">
        <v>3980</v>
      </c>
      <c r="C7" s="1266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86" t="s">
        <v>3981</v>
      </c>
      <c r="C8" s="1266">
        <v>-148.69</v>
      </c>
      <c r="E8" s="1280" t="s">
        <v>12</v>
      </c>
      <c r="F8" s="1267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86" t="s">
        <v>3982</v>
      </c>
      <c r="C9" s="1266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86" t="s">
        <v>3983</v>
      </c>
      <c r="C10" s="1266">
        <v>76.830000000000013</v>
      </c>
      <c r="E10" s="1280" t="s">
        <v>266</v>
      </c>
      <c r="F10" s="1267" t="s">
        <v>386</v>
      </c>
      <c r="G10" s="1267" t="s">
        <v>3999</v>
      </c>
      <c r="H10" s="1267" t="s">
        <v>3996</v>
      </c>
    </row>
    <row r="11" spans="2:20" ht="15" customHeight="1">
      <c r="B11" s="1286" t="s">
        <v>3984</v>
      </c>
      <c r="C11" s="1266">
        <v>50.230000000000004</v>
      </c>
      <c r="E11" s="1281" t="s">
        <v>75</v>
      </c>
      <c r="F11" s="1266">
        <v>-484.33000000000004</v>
      </c>
      <c r="G11" s="1266">
        <v>3.6079999999999997</v>
      </c>
      <c r="H11" s="1268">
        <v>5</v>
      </c>
    </row>
    <row r="12" spans="2:20" ht="15" customHeight="1">
      <c r="B12" s="1286" t="s">
        <v>3985</v>
      </c>
      <c r="C12" s="1266">
        <v>26.75</v>
      </c>
      <c r="E12" s="1281" t="s">
        <v>3388</v>
      </c>
      <c r="F12" s="1266">
        <v>68.160000000000011</v>
      </c>
      <c r="G12" s="1266">
        <v>3.625</v>
      </c>
      <c r="H12" s="1268">
        <v>4</v>
      </c>
    </row>
    <row r="13" spans="2:20" ht="15" customHeight="1">
      <c r="B13" s="1286" t="s">
        <v>3986</v>
      </c>
      <c r="C13" s="1266">
        <v>78.309999999999988</v>
      </c>
      <c r="E13" s="1281" t="s">
        <v>3254</v>
      </c>
      <c r="F13" s="1266">
        <v>-51.780000000000008</v>
      </c>
      <c r="G13" s="1266">
        <v>3.8920000000000003</v>
      </c>
      <c r="H13" s="1268">
        <v>5</v>
      </c>
    </row>
    <row r="14" spans="2:20" ht="15" customHeight="1">
      <c r="B14" s="1286" t="s">
        <v>3987</v>
      </c>
      <c r="C14" s="1266">
        <v>27.9</v>
      </c>
      <c r="E14" s="1281" t="s">
        <v>3633</v>
      </c>
      <c r="F14" s="1266">
        <v>-56.7</v>
      </c>
      <c r="G14" s="1266">
        <v>3.9249999999999998</v>
      </c>
      <c r="H14" s="1268">
        <v>2</v>
      </c>
    </row>
    <row r="15" spans="2:20" ht="15" customHeight="1">
      <c r="B15" s="1286" t="s">
        <v>3988</v>
      </c>
      <c r="C15" s="1266">
        <v>44.44</v>
      </c>
      <c r="E15" s="1281" t="s">
        <v>3627</v>
      </c>
      <c r="F15" s="1266">
        <v>595.61999999999989</v>
      </c>
      <c r="G15" s="1266">
        <v>4.2961111111111112</v>
      </c>
      <c r="H15" s="1268">
        <v>18</v>
      </c>
    </row>
    <row r="16" spans="2:20" ht="15" customHeight="1">
      <c r="B16" s="1286" t="s">
        <v>3990</v>
      </c>
      <c r="C16" s="1266">
        <v>10.86</v>
      </c>
      <c r="E16" s="1281" t="s">
        <v>3680</v>
      </c>
      <c r="F16" s="1266">
        <v>19.579999999999998</v>
      </c>
      <c r="G16" s="1266">
        <v>4.4666666666666668</v>
      </c>
      <c r="H16" s="1268">
        <v>3</v>
      </c>
    </row>
    <row r="17" spans="2:8" ht="15" customHeight="1">
      <c r="B17" s="1286" t="s">
        <v>3991</v>
      </c>
      <c r="C17" s="1266">
        <v>29.54</v>
      </c>
      <c r="E17" s="1281" t="s">
        <v>3626</v>
      </c>
      <c r="F17" s="1266">
        <v>44.739999999999995</v>
      </c>
      <c r="G17" s="1266">
        <v>4.3449999999999998</v>
      </c>
      <c r="H17" s="1268">
        <v>2</v>
      </c>
    </row>
    <row r="18" spans="2:8" ht="15" customHeight="1">
      <c r="B18" s="1281" t="s">
        <v>3328</v>
      </c>
      <c r="C18" s="1266">
        <v>-144.39999999999998</v>
      </c>
      <c r="E18" s="1281" t="s">
        <v>3628</v>
      </c>
      <c r="F18" s="1266">
        <v>295.62</v>
      </c>
      <c r="G18" s="1266">
        <v>4.2642857142857142</v>
      </c>
      <c r="H18" s="1268">
        <v>7</v>
      </c>
    </row>
    <row r="19" spans="2:8" ht="15" customHeight="1">
      <c r="B19" s="1286" t="s">
        <v>3986</v>
      </c>
      <c r="C19" s="1266">
        <v>12.41</v>
      </c>
      <c r="E19" s="1281" t="s">
        <v>267</v>
      </c>
      <c r="F19" s="1266">
        <v>430.91000000000014</v>
      </c>
      <c r="G19" s="1266">
        <v>4.1113043478260867</v>
      </c>
      <c r="H19" s="1268">
        <v>46</v>
      </c>
    </row>
    <row r="20" spans="2:8" ht="15" customHeight="1">
      <c r="B20" s="1286" t="s">
        <v>3988</v>
      </c>
      <c r="C20" s="1266">
        <v>-142.26999999999998</v>
      </c>
      <c r="E20" s="1122"/>
      <c r="F20" s="1122"/>
      <c r="G20" s="1122"/>
      <c r="H20" s="1122"/>
    </row>
    <row r="21" spans="2:8" ht="15" customHeight="1">
      <c r="B21" s="1286" t="s">
        <v>3989</v>
      </c>
      <c r="C21" s="1266">
        <v>50.61</v>
      </c>
      <c r="E21" s="1122"/>
      <c r="F21" s="1122"/>
      <c r="G21" s="1122"/>
      <c r="H21" s="1122"/>
    </row>
    <row r="22" spans="2:8" ht="15" customHeight="1">
      <c r="B22" s="1286" t="s">
        <v>3990</v>
      </c>
      <c r="C22" s="1266">
        <v>-14.3</v>
      </c>
      <c r="E22" s="1122"/>
      <c r="F22" s="1122"/>
      <c r="G22" s="1122"/>
      <c r="H22" s="1122"/>
    </row>
    <row r="23" spans="2:8" ht="15" customHeight="1">
      <c r="B23" s="1286" t="s">
        <v>3991</v>
      </c>
      <c r="C23" s="1266">
        <v>-8.36</v>
      </c>
      <c r="E23" s="1122"/>
      <c r="F23" s="1122"/>
      <c r="G23" s="1122"/>
      <c r="H23" s="1122"/>
    </row>
    <row r="24" spans="2:8" ht="15" customHeight="1">
      <c r="B24" s="1286" t="s">
        <v>3992</v>
      </c>
      <c r="C24" s="1266">
        <v>-0.91000000000000014</v>
      </c>
      <c r="E24" s="1122"/>
      <c r="F24" s="1122"/>
      <c r="G24" s="1122"/>
      <c r="H24" s="1122"/>
    </row>
    <row r="25" spans="2:8" ht="15" customHeight="1">
      <c r="B25" s="1286" t="s">
        <v>3993</v>
      </c>
      <c r="C25" s="1266">
        <v>-100.96</v>
      </c>
      <c r="E25" s="1122"/>
      <c r="F25" s="1122"/>
      <c r="G25" s="1122"/>
      <c r="H25" s="1122"/>
    </row>
    <row r="26" spans="2:8" ht="15" customHeight="1">
      <c r="B26" s="1286" t="s">
        <v>3994</v>
      </c>
      <c r="C26" s="1266">
        <v>27.269999999999996</v>
      </c>
      <c r="E26" s="1122"/>
      <c r="F26" s="1122"/>
      <c r="G26" s="1122"/>
    </row>
    <row r="27" spans="2:8" ht="15" customHeight="1">
      <c r="B27" s="1286" t="s">
        <v>3995</v>
      </c>
      <c r="C27" s="1266">
        <v>32.11</v>
      </c>
      <c r="E27" s="1122"/>
      <c r="F27" s="1122"/>
      <c r="G27" s="1122"/>
    </row>
    <row r="28" spans="2:8" ht="15" customHeight="1">
      <c r="B28" s="1281" t="s">
        <v>267</v>
      </c>
      <c r="C28" s="1266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4020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3626</v>
      </c>
      <c r="G3" s="1136" t="s">
        <v>3271</v>
      </c>
      <c r="H3" s="1127" t="s">
        <v>3997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3628</v>
      </c>
      <c r="G4" s="1136" t="s">
        <v>3271</v>
      </c>
      <c r="H4" s="1127" t="s">
        <v>3998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3627</v>
      </c>
      <c r="G5" s="1136" t="s">
        <v>3271</v>
      </c>
      <c r="H5" s="1127" t="s">
        <v>3998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3628</v>
      </c>
      <c r="G6" s="1136" t="s">
        <v>3271</v>
      </c>
      <c r="H6" s="1127" t="s">
        <v>3998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3572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3998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3599</v>
      </c>
      <c r="D8" s="612" t="s">
        <v>3327</v>
      </c>
      <c r="E8" s="614">
        <v>5</v>
      </c>
      <c r="F8" s="944" t="s">
        <v>3627</v>
      </c>
      <c r="G8" s="1136" t="s">
        <v>3271</v>
      </c>
      <c r="H8" s="1127" t="s">
        <v>3998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3594</v>
      </c>
      <c r="D9" s="612" t="s">
        <v>3631</v>
      </c>
      <c r="E9" s="614">
        <v>4.5999999999999996</v>
      </c>
      <c r="F9" s="944" t="s">
        <v>3626</v>
      </c>
      <c r="G9" s="1136" t="s">
        <v>3271</v>
      </c>
      <c r="H9" s="1127" t="s">
        <v>3997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3592</v>
      </c>
      <c r="D10" s="612" t="s">
        <v>3237</v>
      </c>
      <c r="E10" s="614">
        <v>3.6</v>
      </c>
      <c r="F10" s="944" t="s">
        <v>3628</v>
      </c>
      <c r="G10" s="1136" t="s">
        <v>3271</v>
      </c>
      <c r="H10" s="1127" t="s">
        <v>3998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3590</v>
      </c>
      <c r="D11" s="612" t="s">
        <v>3632</v>
      </c>
      <c r="E11" s="614">
        <v>3.75</v>
      </c>
      <c r="F11" s="944" t="s">
        <v>3633</v>
      </c>
      <c r="G11" s="1136" t="s">
        <v>3271</v>
      </c>
      <c r="H11" s="1127" t="s">
        <v>3997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3588</v>
      </c>
      <c r="D12" s="612" t="s">
        <v>3632</v>
      </c>
      <c r="E12" s="614">
        <v>3.84</v>
      </c>
      <c r="F12" s="944" t="s">
        <v>75</v>
      </c>
      <c r="G12" s="1136" t="s">
        <v>3271</v>
      </c>
      <c r="H12" s="1127" t="s">
        <v>3997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3580</v>
      </c>
      <c r="D13" s="612" t="s">
        <v>3238</v>
      </c>
      <c r="E13" s="614">
        <v>5.2</v>
      </c>
      <c r="F13" s="944" t="s">
        <v>3628</v>
      </c>
      <c r="G13" s="1136" t="s">
        <v>3271</v>
      </c>
      <c r="H13" s="1127" t="s">
        <v>3998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3586</v>
      </c>
      <c r="D14" s="612" t="s">
        <v>3237</v>
      </c>
      <c r="E14" s="614">
        <v>3.3</v>
      </c>
      <c r="F14" s="944" t="s">
        <v>3627</v>
      </c>
      <c r="G14" s="1136" t="s">
        <v>3271</v>
      </c>
      <c r="H14" s="1127" t="s">
        <v>3997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3583</v>
      </c>
      <c r="D15" s="612" t="s">
        <v>3237</v>
      </c>
      <c r="E15" s="614">
        <v>5</v>
      </c>
      <c r="F15" s="944" t="s">
        <v>3627</v>
      </c>
      <c r="G15" s="1136" t="s">
        <v>3271</v>
      </c>
      <c r="H15" s="1127" t="s">
        <v>3998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3582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3997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3636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3998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3644</v>
      </c>
      <c r="D18" s="612" t="s">
        <v>3331</v>
      </c>
      <c r="E18" s="614">
        <v>2.96</v>
      </c>
      <c r="F18" s="944" t="s">
        <v>3627</v>
      </c>
      <c r="G18" s="1136" t="s">
        <v>3271</v>
      </c>
      <c r="H18" s="1127" t="s">
        <v>3997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3652</v>
      </c>
      <c r="D19" s="612" t="s">
        <v>3331</v>
      </c>
      <c r="E19" s="614">
        <v>5.4</v>
      </c>
      <c r="F19" s="944" t="s">
        <v>3627</v>
      </c>
      <c r="G19" s="1136" t="s">
        <v>3271</v>
      </c>
      <c r="H19" s="1127" t="s">
        <v>3998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3670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3998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3668</v>
      </c>
      <c r="D21" s="612" t="s">
        <v>3331</v>
      </c>
      <c r="E21" s="614">
        <v>3.8</v>
      </c>
      <c r="F21" s="944" t="s">
        <v>3680</v>
      </c>
      <c r="G21" s="1136" t="s">
        <v>3271</v>
      </c>
      <c r="H21" s="1127" t="s">
        <v>3997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3667</v>
      </c>
      <c r="D22" s="612" t="s">
        <v>3237</v>
      </c>
      <c r="E22" s="614">
        <v>6.8</v>
      </c>
      <c r="F22" s="944" t="s">
        <v>3628</v>
      </c>
      <c r="G22" s="1136" t="s">
        <v>3271</v>
      </c>
      <c r="H22" s="1127" t="s">
        <v>3998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3690</v>
      </c>
      <c r="D23" s="612" t="s">
        <v>3631</v>
      </c>
      <c r="E23" s="614">
        <v>5.87</v>
      </c>
      <c r="F23" s="944" t="s">
        <v>3627</v>
      </c>
      <c r="G23" s="1136" t="s">
        <v>3271</v>
      </c>
      <c r="H23" s="1127" t="s">
        <v>3997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3714</v>
      </c>
      <c r="D24" s="612" t="s">
        <v>3331</v>
      </c>
      <c r="E24" s="614">
        <v>4.5</v>
      </c>
      <c r="F24" s="944" t="s">
        <v>3628</v>
      </c>
      <c r="G24" s="1136" t="s">
        <v>3271</v>
      </c>
      <c r="H24" s="1127" t="s">
        <v>3998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3706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3997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3705</v>
      </c>
      <c r="D26" s="612" t="s">
        <v>3237</v>
      </c>
      <c r="E26" s="614">
        <v>3.45</v>
      </c>
      <c r="F26" s="944" t="s">
        <v>3627</v>
      </c>
      <c r="G26" s="1136" t="s">
        <v>3271</v>
      </c>
      <c r="H26" s="1127" t="s">
        <v>3997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3709</v>
      </c>
      <c r="D27" s="612" t="s">
        <v>3632</v>
      </c>
      <c r="E27" s="614">
        <v>6.8</v>
      </c>
      <c r="F27" s="987" t="s">
        <v>3627</v>
      </c>
      <c r="G27" s="1136" t="s">
        <v>3271</v>
      </c>
      <c r="H27" s="1127" t="s">
        <v>3998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3704</v>
      </c>
      <c r="D28" s="612" t="s">
        <v>3237</v>
      </c>
      <c r="E28" s="614">
        <v>3.45</v>
      </c>
      <c r="F28" s="987" t="s">
        <v>3628</v>
      </c>
      <c r="G28" s="1136" t="s">
        <v>3271</v>
      </c>
      <c r="H28" s="1127" t="s">
        <v>3997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3723</v>
      </c>
      <c r="D29" s="612" t="s">
        <v>3237</v>
      </c>
      <c r="E29" s="614">
        <v>3.65</v>
      </c>
      <c r="F29" s="987" t="s">
        <v>3627</v>
      </c>
      <c r="G29" s="1136" t="s">
        <v>3271</v>
      </c>
      <c r="H29" s="1127" t="s">
        <v>3997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3726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3998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3734</v>
      </c>
      <c r="D31" s="612" t="s">
        <v>3331</v>
      </c>
      <c r="E31" s="614">
        <v>4</v>
      </c>
      <c r="F31" s="987" t="s">
        <v>3627</v>
      </c>
      <c r="G31" s="1136" t="s">
        <v>3271</v>
      </c>
      <c r="H31" s="1127" t="s">
        <v>3998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3760</v>
      </c>
      <c r="D32" s="612" t="s">
        <v>3632</v>
      </c>
      <c r="E32" s="614">
        <v>4.3</v>
      </c>
      <c r="F32" s="987" t="s">
        <v>3628</v>
      </c>
      <c r="G32" s="1136" t="s">
        <v>3271</v>
      </c>
      <c r="H32" s="1127" t="s">
        <v>3997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3757</v>
      </c>
      <c r="D33" s="612" t="s">
        <v>3327</v>
      </c>
      <c r="E33" s="614">
        <v>4.0999999999999996</v>
      </c>
      <c r="F33" s="987" t="s">
        <v>3633</v>
      </c>
      <c r="G33" s="1136" t="s">
        <v>3271</v>
      </c>
      <c r="H33" s="1127" t="s">
        <v>3997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3750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3997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3745</v>
      </c>
      <c r="D35" s="612" t="s">
        <v>3632</v>
      </c>
      <c r="E35" s="614">
        <v>6.2</v>
      </c>
      <c r="F35" s="987" t="s">
        <v>3680</v>
      </c>
      <c r="G35" s="1136" t="s">
        <v>3271</v>
      </c>
      <c r="H35" s="1127" t="s">
        <v>3998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3743</v>
      </c>
      <c r="D36" s="612" t="s">
        <v>3766</v>
      </c>
      <c r="E36" s="614">
        <v>4.2</v>
      </c>
      <c r="F36" s="987" t="s">
        <v>3627</v>
      </c>
      <c r="G36" s="1136" t="s">
        <v>3271</v>
      </c>
      <c r="H36" s="1127" t="s">
        <v>3997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3738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3998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3778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3998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3776</v>
      </c>
      <c r="D39" s="612" t="s">
        <v>3793</v>
      </c>
      <c r="E39" s="614">
        <v>5.6</v>
      </c>
      <c r="F39" s="987" t="s">
        <v>3627</v>
      </c>
      <c r="G39" s="1136" t="s">
        <v>3271</v>
      </c>
      <c r="H39" s="1127" t="s">
        <v>3998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3774</v>
      </c>
      <c r="D40" s="612" t="s">
        <v>3793</v>
      </c>
      <c r="E40" s="614">
        <v>4.2</v>
      </c>
      <c r="F40" s="987" t="s">
        <v>3627</v>
      </c>
      <c r="G40" s="1136" t="s">
        <v>3271</v>
      </c>
      <c r="H40" s="1127" t="s">
        <v>3997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3769</v>
      </c>
      <c r="D41" s="612" t="s">
        <v>3791</v>
      </c>
      <c r="E41" s="614">
        <v>5.8</v>
      </c>
      <c r="F41" s="987" t="s">
        <v>3680</v>
      </c>
      <c r="G41" s="1136" t="s">
        <v>3271</v>
      </c>
      <c r="H41" s="1127" t="s">
        <v>3997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3797</v>
      </c>
      <c r="D42" s="612" t="s">
        <v>3791</v>
      </c>
      <c r="E42" s="614">
        <v>7.8</v>
      </c>
      <c r="F42" s="987" t="s">
        <v>3627</v>
      </c>
      <c r="G42" s="1136" t="s">
        <v>3271</v>
      </c>
      <c r="H42" s="1127" t="s">
        <v>3998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3803</v>
      </c>
      <c r="D43" s="612" t="s">
        <v>3814</v>
      </c>
      <c r="E43" s="614">
        <v>5.5</v>
      </c>
      <c r="F43" s="987" t="s">
        <v>3627</v>
      </c>
      <c r="G43" s="1136" t="s">
        <v>3271</v>
      </c>
      <c r="H43" s="1127" t="s">
        <v>3998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3802</v>
      </c>
      <c r="D44" s="612" t="s">
        <v>3814</v>
      </c>
      <c r="E44" s="614">
        <v>6.4</v>
      </c>
      <c r="F44" s="987" t="s">
        <v>3680</v>
      </c>
      <c r="G44" s="1136" t="s">
        <v>3271</v>
      </c>
      <c r="H44" s="1127" t="s">
        <v>3998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3822</v>
      </c>
      <c r="D45" s="612" t="s">
        <v>3814</v>
      </c>
      <c r="E45" s="614">
        <v>6.4</v>
      </c>
      <c r="F45" s="987" t="s">
        <v>75</v>
      </c>
      <c r="G45" s="1136" t="s">
        <v>3271</v>
      </c>
      <c r="H45" s="1127" t="s">
        <v>3998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3817</v>
      </c>
      <c r="D46" s="612" t="s">
        <v>3827</v>
      </c>
      <c r="E46" s="614">
        <v>4.2</v>
      </c>
      <c r="F46" s="987" t="s">
        <v>3254</v>
      </c>
      <c r="G46" s="1136" t="s">
        <v>3271</v>
      </c>
      <c r="H46" s="1127" t="s">
        <v>3998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3839</v>
      </c>
      <c r="D47" s="612" t="s">
        <v>3844</v>
      </c>
      <c r="E47" s="614">
        <v>5</v>
      </c>
      <c r="F47" s="987" t="s">
        <v>3627</v>
      </c>
      <c r="G47" s="1136" t="s">
        <v>3271</v>
      </c>
      <c r="H47" s="1127" t="s">
        <v>3998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3836</v>
      </c>
      <c r="D48" s="612" t="s">
        <v>1218</v>
      </c>
      <c r="E48" s="614">
        <v>6</v>
      </c>
      <c r="F48" s="987" t="s">
        <v>3627</v>
      </c>
      <c r="G48" s="1136" t="s">
        <v>3271</v>
      </c>
      <c r="H48" s="1127" t="s">
        <v>3998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3857</v>
      </c>
      <c r="D49" s="612" t="s">
        <v>3865</v>
      </c>
      <c r="E49" s="614">
        <v>6</v>
      </c>
      <c r="F49" s="987" t="s">
        <v>3254</v>
      </c>
      <c r="G49" s="1136" t="s">
        <v>3271</v>
      </c>
      <c r="H49" s="1127" t="s">
        <v>3998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3850</v>
      </c>
      <c r="D50" s="612" t="s">
        <v>3237</v>
      </c>
      <c r="E50" s="614">
        <v>3.05</v>
      </c>
      <c r="F50" s="987" t="s">
        <v>3627</v>
      </c>
      <c r="G50" s="1136" t="s">
        <v>3271</v>
      </c>
      <c r="H50" s="1127" t="s">
        <v>3997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3846</v>
      </c>
      <c r="D51" s="612" t="s">
        <v>3888</v>
      </c>
      <c r="E51" s="614">
        <v>3.65</v>
      </c>
      <c r="F51" s="987" t="s">
        <v>3254</v>
      </c>
      <c r="G51" s="1136" t="s">
        <v>3271</v>
      </c>
      <c r="H51" s="1127" t="s">
        <v>3997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3883</v>
      </c>
      <c r="D52" s="612" t="s">
        <v>3865</v>
      </c>
      <c r="E52" s="614">
        <v>5.4</v>
      </c>
      <c r="F52" s="987" t="s">
        <v>75</v>
      </c>
      <c r="G52" s="1136" t="s">
        <v>3271</v>
      </c>
      <c r="H52" s="1127" t="s">
        <v>3998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3880</v>
      </c>
      <c r="D53" s="612" t="s">
        <v>3793</v>
      </c>
      <c r="E53" s="614">
        <v>4.4000000000000004</v>
      </c>
      <c r="F53" s="987" t="s">
        <v>3680</v>
      </c>
      <c r="G53" s="1136" t="s">
        <v>3271</v>
      </c>
      <c r="H53" s="1127" t="s">
        <v>3997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3876</v>
      </c>
      <c r="D54" s="612" t="s">
        <v>3766</v>
      </c>
      <c r="E54" s="614">
        <v>6.8</v>
      </c>
      <c r="F54" s="987" t="s">
        <v>3680</v>
      </c>
      <c r="G54" s="1136" t="s">
        <v>3271</v>
      </c>
      <c r="H54" s="1127" t="s">
        <v>3998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3874</v>
      </c>
      <c r="D55" s="612" t="s">
        <v>3766</v>
      </c>
      <c r="E55" s="614">
        <v>4.3</v>
      </c>
      <c r="F55" s="987" t="s">
        <v>3388</v>
      </c>
      <c r="G55" s="1136" t="s">
        <v>3271</v>
      </c>
      <c r="H55" s="1127" t="s">
        <v>3997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3871</v>
      </c>
      <c r="D56" s="612" t="s">
        <v>3237</v>
      </c>
      <c r="E56" s="614">
        <v>3.4</v>
      </c>
      <c r="F56" s="987" t="s">
        <v>3627</v>
      </c>
      <c r="G56" s="1136" t="s">
        <v>3271</v>
      </c>
      <c r="H56" s="1127" t="s">
        <v>3998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3869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3997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3890</v>
      </c>
      <c r="D58" s="612" t="s">
        <v>3793</v>
      </c>
      <c r="E58" s="614">
        <v>7.8</v>
      </c>
      <c r="F58" s="987" t="s">
        <v>3627</v>
      </c>
      <c r="G58" s="1136" t="s">
        <v>3271</v>
      </c>
      <c r="H58" s="1127" t="s">
        <v>3998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3889</v>
      </c>
      <c r="D59" s="612" t="s">
        <v>3909</v>
      </c>
      <c r="E59" s="614">
        <v>5.2</v>
      </c>
      <c r="F59" s="987" t="s">
        <v>3680</v>
      </c>
      <c r="G59" s="1136" t="s">
        <v>3271</v>
      </c>
      <c r="H59" s="1127" t="s">
        <v>3998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3891</v>
      </c>
      <c r="D60" s="612" t="s">
        <v>3910</v>
      </c>
      <c r="E60" s="614">
        <v>5.7</v>
      </c>
      <c r="F60" s="987" t="s">
        <v>16</v>
      </c>
      <c r="G60" s="1136" t="s">
        <v>3271</v>
      </c>
      <c r="H60" s="1127" t="s">
        <v>3998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3896</v>
      </c>
      <c r="D61" s="612" t="s">
        <v>3911</v>
      </c>
      <c r="E61" s="614">
        <v>3.9</v>
      </c>
      <c r="F61" s="987" t="s">
        <v>3254</v>
      </c>
      <c r="G61" s="1136" t="s">
        <v>3271</v>
      </c>
      <c r="H61" s="1127" t="s">
        <v>3998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3895</v>
      </c>
      <c r="D62" s="612" t="s">
        <v>3793</v>
      </c>
      <c r="E62" s="614">
        <v>5</v>
      </c>
      <c r="F62" s="987" t="s">
        <v>3627</v>
      </c>
      <c r="G62" s="1136" t="s">
        <v>3271</v>
      </c>
      <c r="H62" s="1127" t="s">
        <v>3998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3905</v>
      </c>
      <c r="D63" s="612" t="s">
        <v>3793</v>
      </c>
      <c r="E63" s="614">
        <v>3.6</v>
      </c>
      <c r="F63" s="987" t="s">
        <v>3627</v>
      </c>
      <c r="G63" s="1136" t="s">
        <v>3271</v>
      </c>
      <c r="H63" s="1127" t="s">
        <v>3997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3953</v>
      </c>
      <c r="D64" s="612" t="s">
        <v>3954</v>
      </c>
      <c r="E64" s="614">
        <v>6.2</v>
      </c>
      <c r="F64" s="987" t="s">
        <v>3680</v>
      </c>
      <c r="G64" s="1136" t="s">
        <v>3271</v>
      </c>
      <c r="H64" s="1127" t="s">
        <v>3998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3970</v>
      </c>
      <c r="D65" s="612" t="s">
        <v>3237</v>
      </c>
      <c r="E65" s="614">
        <v>5.5</v>
      </c>
      <c r="F65" s="987" t="s">
        <v>3633</v>
      </c>
      <c r="G65" s="1136" t="s">
        <v>3271</v>
      </c>
      <c r="H65" s="1127" t="s">
        <v>3998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3968</v>
      </c>
      <c r="D66" s="612" t="s">
        <v>3975</v>
      </c>
      <c r="E66" s="614">
        <v>3.95</v>
      </c>
      <c r="F66" s="987" t="s">
        <v>75</v>
      </c>
      <c r="G66" s="1136" t="s">
        <v>3271</v>
      </c>
      <c r="H66" s="1127" t="s">
        <v>3997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3959</v>
      </c>
      <c r="D67" s="612" t="s">
        <v>3975</v>
      </c>
      <c r="E67" s="614">
        <v>3.75</v>
      </c>
      <c r="F67" s="987" t="s">
        <v>3627</v>
      </c>
      <c r="G67" s="1136" t="s">
        <v>3271</v>
      </c>
      <c r="H67" s="1127" t="s">
        <v>3997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4015</v>
      </c>
      <c r="D68" s="612" t="s">
        <v>3975</v>
      </c>
      <c r="E68" s="614">
        <v>4.9000000000000004</v>
      </c>
      <c r="F68" s="987" t="s">
        <v>3388</v>
      </c>
      <c r="G68" s="1136" t="s">
        <v>3271</v>
      </c>
      <c r="H68" s="1127" t="s">
        <v>3998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4012</v>
      </c>
      <c r="D69" s="612" t="s">
        <v>3888</v>
      </c>
      <c r="E69" s="614">
        <v>4.4000000000000004</v>
      </c>
      <c r="F69" s="987" t="s">
        <v>3627</v>
      </c>
      <c r="G69" s="1136" t="s">
        <v>3271</v>
      </c>
      <c r="H69" s="1127" t="s">
        <v>3998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4008</v>
      </c>
      <c r="D70" s="612" t="s">
        <v>3888</v>
      </c>
      <c r="E70" s="614">
        <v>3.9</v>
      </c>
      <c r="F70" s="987" t="s">
        <v>75</v>
      </c>
      <c r="G70" s="1137" t="s">
        <v>4023</v>
      </c>
      <c r="H70" s="1127" t="s">
        <v>3997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4003</v>
      </c>
      <c r="D71" s="612" t="s">
        <v>3827</v>
      </c>
      <c r="E71" s="614">
        <v>3.7</v>
      </c>
      <c r="F71" s="987" t="s">
        <v>3254</v>
      </c>
      <c r="G71" s="1136" t="s">
        <v>4021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4029</v>
      </c>
      <c r="D72" s="612" t="s">
        <v>4041</v>
      </c>
      <c r="E72" s="614">
        <v>3.1</v>
      </c>
      <c r="F72" s="987" t="s">
        <v>16</v>
      </c>
      <c r="G72" s="1136" t="s">
        <v>4021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4040</v>
      </c>
      <c r="D73" s="612" t="s">
        <v>3329</v>
      </c>
      <c r="E73" s="614">
        <v>4.8</v>
      </c>
      <c r="F73" s="987" t="s">
        <v>3627</v>
      </c>
      <c r="G73" s="1136" t="s">
        <v>4021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104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2.3173076923076925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25.155067864050483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3601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3737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3765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3773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3771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3772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3768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3812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3813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3811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3808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3810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3807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3806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3820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3819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3818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50" t="s">
        <v>3651</v>
      </c>
      <c r="C6" s="1251"/>
      <c r="E6" s="1250" t="s">
        <v>3543</v>
      </c>
      <c r="F6" s="1251"/>
      <c r="H6" s="1250" t="s">
        <v>3448</v>
      </c>
      <c r="I6" s="1251"/>
      <c r="K6" s="1250" t="s">
        <v>3569</v>
      </c>
      <c r="L6" s="1251"/>
      <c r="N6" s="1250" t="s">
        <v>3570</v>
      </c>
      <c r="O6" s="1251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50" t="s">
        <v>3456</v>
      </c>
      <c r="C24" s="1251"/>
      <c r="E24" s="1250" t="s">
        <v>3455</v>
      </c>
      <c r="F24" s="1251"/>
      <c r="H24" s="1250" t="s">
        <v>3445</v>
      </c>
      <c r="I24" s="1251"/>
      <c r="K24" s="1250" t="s">
        <v>3444</v>
      </c>
      <c r="L24" s="1251"/>
      <c r="N24" s="1250" t="s">
        <v>3571</v>
      </c>
      <c r="O24" s="1251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50" t="s">
        <v>3446</v>
      </c>
      <c r="C5" s="1251"/>
      <c r="E5" s="1250" t="s">
        <v>3450</v>
      </c>
      <c r="F5" s="1251"/>
      <c r="H5" s="1250" t="s">
        <v>3448</v>
      </c>
      <c r="I5" s="1251"/>
      <c r="K5" s="1252" t="s">
        <v>3459</v>
      </c>
      <c r="L5" s="1253"/>
      <c r="N5" s="1250" t="s">
        <v>3455</v>
      </c>
      <c r="O5" s="1251"/>
      <c r="Q5" s="1250" t="s">
        <v>3456</v>
      </c>
      <c r="R5" s="1251"/>
      <c r="T5" s="1250" t="s">
        <v>3445</v>
      </c>
      <c r="U5" s="1251"/>
      <c r="W5" s="1250" t="s">
        <v>3444</v>
      </c>
      <c r="X5" s="1251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70" t="s">
        <v>266</v>
      </c>
      <c r="H19" s="1271" t="s">
        <v>265</v>
      </c>
      <c r="I19" s="1271" t="s">
        <v>284</v>
      </c>
      <c r="J19" s="1271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78" t="s">
        <v>268</v>
      </c>
      <c r="H20" s="1273">
        <v>-52.467278333620868</v>
      </c>
      <c r="I20" s="1279">
        <v>20</v>
      </c>
      <c r="J20" s="1279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78" t="s">
        <v>269</v>
      </c>
      <c r="H21" s="1273">
        <v>275.67452414820855</v>
      </c>
      <c r="I21" s="1279">
        <v>83</v>
      </c>
      <c r="J21" s="1279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70" t="s">
        <v>265</v>
      </c>
      <c r="O21" s="1270" t="s">
        <v>500</v>
      </c>
      <c r="P21" s="1271"/>
      <c r="Q21" s="1271"/>
      <c r="R21" s="1271"/>
      <c r="S21" s="1271"/>
      <c r="T21" s="1271"/>
      <c r="U21" s="1271"/>
      <c r="V21" s="1271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78" t="s">
        <v>270</v>
      </c>
      <c r="H22" s="1273">
        <v>-391.06425014057629</v>
      </c>
      <c r="I22" s="1279">
        <v>112</v>
      </c>
      <c r="J22" s="1279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70" t="s">
        <v>266</v>
      </c>
      <c r="O22" s="1277" t="s">
        <v>499</v>
      </c>
      <c r="P22" s="1277" t="s">
        <v>618</v>
      </c>
      <c r="Q22" s="1277" t="s">
        <v>501</v>
      </c>
      <c r="R22" s="1277" t="s">
        <v>502</v>
      </c>
      <c r="S22" s="1277" t="s">
        <v>503</v>
      </c>
      <c r="T22" s="1277" t="s">
        <v>504</v>
      </c>
      <c r="U22" s="1277" t="s">
        <v>452</v>
      </c>
      <c r="V22" s="1277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78" t="s">
        <v>271</v>
      </c>
      <c r="H23" s="1273">
        <v>51.842105263157933</v>
      </c>
      <c r="I23" s="1279">
        <v>37</v>
      </c>
      <c r="J23" s="1279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78" t="s">
        <v>268</v>
      </c>
      <c r="O23" s="1273"/>
      <c r="P23" s="1273">
        <v>-142.97237076648844</v>
      </c>
      <c r="Q23" s="1273">
        <v>43.435689616755795</v>
      </c>
      <c r="R23" s="1273">
        <v>45.2761485826002</v>
      </c>
      <c r="S23" s="1273">
        <v>-56.564310383244205</v>
      </c>
      <c r="T23" s="1273">
        <v>14.921875</v>
      </c>
      <c r="U23" s="1273">
        <v>43.435689616755795</v>
      </c>
      <c r="V23" s="1273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78" t="s">
        <v>272</v>
      </c>
      <c r="H24" s="1273">
        <v>50.261904761904809</v>
      </c>
      <c r="I24" s="1279">
        <v>64</v>
      </c>
      <c r="J24" s="1279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78" t="s">
        <v>269</v>
      </c>
      <c r="O24" s="1273">
        <v>-110.26575794996847</v>
      </c>
      <c r="P24" s="1273">
        <v>141.03511529169424</v>
      </c>
      <c r="Q24" s="1273">
        <v>68.432749406433629</v>
      </c>
      <c r="R24" s="1273">
        <v>-131.41680778522883</v>
      </c>
      <c r="S24" s="1273">
        <v>100.59743194611615</v>
      </c>
      <c r="T24" s="1273">
        <v>26.40824275692697</v>
      </c>
      <c r="U24" s="1273">
        <v>180.88355048223468</v>
      </c>
      <c r="V24" s="1273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78" t="s">
        <v>273</v>
      </c>
      <c r="H25" s="1273">
        <v>-340.99604743083029</v>
      </c>
      <c r="I25" s="1279">
        <v>62</v>
      </c>
      <c r="J25" s="1279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78" t="s">
        <v>270</v>
      </c>
      <c r="O25" s="1273">
        <v>-140.18740868698325</v>
      </c>
      <c r="P25" s="1273">
        <v>82.932214741205101</v>
      </c>
      <c r="Q25" s="1273">
        <v>151.0094950190668</v>
      </c>
      <c r="R25" s="1273">
        <v>62.907231653296606</v>
      </c>
      <c r="S25" s="1273">
        <v>12.50878231713455</v>
      </c>
      <c r="T25" s="1273">
        <v>-264.28714567480165</v>
      </c>
      <c r="U25" s="1273">
        <v>-295.94741950949413</v>
      </c>
      <c r="V25" s="1273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78" t="s">
        <v>274</v>
      </c>
      <c r="H26" s="1273">
        <v>97.279999999999987</v>
      </c>
      <c r="I26" s="1279">
        <v>54</v>
      </c>
      <c r="J26" s="1279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78" t="s">
        <v>271</v>
      </c>
      <c r="O26" s="1273">
        <v>31.274853801169591</v>
      </c>
      <c r="P26" s="1273">
        <v>-59.78947368421052</v>
      </c>
      <c r="Q26" s="1273">
        <v>93.266081871345037</v>
      </c>
      <c r="R26" s="1273">
        <v>62.549707602339183</v>
      </c>
      <c r="S26" s="1273">
        <v>31.274853801169591</v>
      </c>
      <c r="T26" s="1273">
        <v>-47.502923976608173</v>
      </c>
      <c r="U26" s="1273">
        <v>-59.230994152046776</v>
      </c>
      <c r="V26" s="1273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78" t="s">
        <v>275</v>
      </c>
      <c r="H27" s="1273">
        <v>-190.77065527065528</v>
      </c>
      <c r="I27" s="1279">
        <v>33</v>
      </c>
      <c r="J27" s="1279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78" t="s">
        <v>272</v>
      </c>
      <c r="O27" s="1273">
        <v>56.390476190476178</v>
      </c>
      <c r="P27" s="1273">
        <v>45.930952380952377</v>
      </c>
      <c r="Q27" s="1273">
        <v>12.326190476190467</v>
      </c>
      <c r="R27" s="1273">
        <v>-116.77857142857144</v>
      </c>
      <c r="S27" s="1273">
        <v>-135.42380952380952</v>
      </c>
      <c r="T27" s="1273">
        <v>103.68571428571427</v>
      </c>
      <c r="U27" s="1273">
        <v>84.13095238095238</v>
      </c>
      <c r="V27" s="1273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78" t="s">
        <v>276</v>
      </c>
      <c r="H28" s="1273">
        <v>-58.66256157635469</v>
      </c>
      <c r="I28" s="1279">
        <v>39</v>
      </c>
      <c r="J28" s="1279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78" t="s">
        <v>273</v>
      </c>
      <c r="O28" s="1273">
        <v>-40.359683794466413</v>
      </c>
      <c r="P28" s="1273">
        <v>-239.9822134387351</v>
      </c>
      <c r="Q28" s="1273">
        <v>-157.72332015810275</v>
      </c>
      <c r="R28" s="1273">
        <v>-23.373517786561266</v>
      </c>
      <c r="S28" s="1273">
        <v>76.249011857707501</v>
      </c>
      <c r="T28" s="1273">
        <v>76.249011857707501</v>
      </c>
      <c r="U28" s="1273">
        <v>-32.055335968379445</v>
      </c>
      <c r="V28" s="1273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78" t="s">
        <v>277</v>
      </c>
      <c r="H29" s="1273">
        <v>5.7688172043010475</v>
      </c>
      <c r="I29" s="1279">
        <v>18</v>
      </c>
      <c r="J29" s="1279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78" t="s">
        <v>274</v>
      </c>
      <c r="O29" s="1273">
        <v>38.518333333333331</v>
      </c>
      <c r="P29" s="1273">
        <v>100.91166666666666</v>
      </c>
      <c r="Q29" s="1273">
        <v>-21.371666666666655</v>
      </c>
      <c r="R29" s="1273">
        <v>-69.12166666666667</v>
      </c>
      <c r="S29" s="1273">
        <v>54.435000000000002</v>
      </c>
      <c r="T29" s="1273">
        <v>-45.24666666666667</v>
      </c>
      <c r="U29" s="1273">
        <v>39.155000000000001</v>
      </c>
      <c r="V29" s="1273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78" t="s">
        <v>278</v>
      </c>
      <c r="H30" s="1273">
        <v>-164.52746212121215</v>
      </c>
      <c r="I30" s="1279">
        <v>26</v>
      </c>
      <c r="J30" s="1279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78" t="s">
        <v>275</v>
      </c>
      <c r="O30" s="1273">
        <v>43.260683760683754</v>
      </c>
      <c r="P30" s="1273">
        <v>29.384615384615383</v>
      </c>
      <c r="Q30" s="1273">
        <v>-35.245014245014247</v>
      </c>
      <c r="R30" s="1273">
        <v>-192.92592592592592</v>
      </c>
      <c r="S30" s="1273">
        <v>28.840455840455839</v>
      </c>
      <c r="T30" s="1273">
        <v>-85.851851851851848</v>
      </c>
      <c r="U30" s="1273">
        <v>21.766381766381766</v>
      </c>
      <c r="V30" s="1273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78" t="s">
        <v>279</v>
      </c>
      <c r="H31" s="1273">
        <v>4.9697478991596569</v>
      </c>
      <c r="I31" s="1279">
        <v>20</v>
      </c>
      <c r="J31" s="1279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78" t="s">
        <v>276</v>
      </c>
      <c r="O31" s="1273">
        <v>33.166256157635466</v>
      </c>
      <c r="P31" s="1273">
        <v>-53.190886699507402</v>
      </c>
      <c r="Q31" s="1273">
        <v>46.809113300492605</v>
      </c>
      <c r="R31" s="1273">
        <v>60.687192118226591</v>
      </c>
      <c r="S31" s="1273">
        <v>13.407635467980295</v>
      </c>
      <c r="T31" s="1273">
        <v>-66.363300492610833</v>
      </c>
      <c r="U31" s="1273">
        <v>-93.178571428571431</v>
      </c>
      <c r="V31" s="1273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78" t="s">
        <v>280</v>
      </c>
      <c r="H32" s="1273">
        <v>57.500750750750754</v>
      </c>
      <c r="I32" s="1279">
        <v>11</v>
      </c>
      <c r="J32" s="1279">
        <v>11</v>
      </c>
      <c r="K32" s="76">
        <f t="shared" si="1"/>
        <v>1</v>
      </c>
      <c r="N32" s="1278" t="s">
        <v>277</v>
      </c>
      <c r="O32" s="1273">
        <v>18.483870967741932</v>
      </c>
      <c r="P32" s="1273"/>
      <c r="Q32" s="1273">
        <v>37.58387096774193</v>
      </c>
      <c r="R32" s="1273">
        <v>6.1612903225806441</v>
      </c>
      <c r="S32" s="1273">
        <v>12.322580645161288</v>
      </c>
      <c r="T32" s="1273">
        <v>-74.944086021505399</v>
      </c>
      <c r="U32" s="1273">
        <v>6.1612903225806441</v>
      </c>
      <c r="V32" s="1273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78" t="s">
        <v>281</v>
      </c>
      <c r="H33" s="1273">
        <v>-59.78947368421052</v>
      </c>
      <c r="I33" s="1279">
        <v>9</v>
      </c>
      <c r="J33" s="1279">
        <v>8</v>
      </c>
      <c r="K33" s="76">
        <f t="shared" si="1"/>
        <v>0.88888888888888884</v>
      </c>
      <c r="N33" s="1278" t="s">
        <v>278</v>
      </c>
      <c r="O33" s="1273">
        <v>35.269886363636367</v>
      </c>
      <c r="P33" s="1273">
        <v>-182.27462121212122</v>
      </c>
      <c r="Q33" s="1273">
        <v>11.575757575757574</v>
      </c>
      <c r="R33" s="1273">
        <v>-82.455492424242436</v>
      </c>
      <c r="S33" s="1273">
        <v>17.725378787878789</v>
      </c>
      <c r="T33" s="1273">
        <v>11.756628787878787</v>
      </c>
      <c r="U33" s="1273">
        <v>23.875</v>
      </c>
      <c r="V33" s="1273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78" t="s">
        <v>282</v>
      </c>
      <c r="H34" s="1273">
        <v>33.424999999999997</v>
      </c>
      <c r="I34" s="1279">
        <v>7</v>
      </c>
      <c r="J34" s="1279">
        <v>7</v>
      </c>
      <c r="K34" s="76">
        <f t="shared" si="1"/>
        <v>1</v>
      </c>
      <c r="N34" s="1278" t="s">
        <v>279</v>
      </c>
      <c r="O34" s="1273">
        <v>10.914285714285715</v>
      </c>
      <c r="P34" s="1273">
        <v>22.310084033613446</v>
      </c>
      <c r="Q34" s="1273">
        <v>21.989075630252103</v>
      </c>
      <c r="R34" s="1273">
        <v>11.074789915966388</v>
      </c>
      <c r="S34" s="1273">
        <v>16.692436974789917</v>
      </c>
      <c r="T34" s="1273">
        <v>5.4571428571428573</v>
      </c>
      <c r="U34" s="1273">
        <v>-83.468067226890753</v>
      </c>
      <c r="V34" s="1273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78" t="s">
        <v>283</v>
      </c>
      <c r="H35" s="1273">
        <v>72.348484848484873</v>
      </c>
      <c r="I35" s="1279">
        <v>16</v>
      </c>
      <c r="J35" s="1279">
        <v>16</v>
      </c>
      <c r="K35" s="76">
        <f t="shared" si="1"/>
        <v>1</v>
      </c>
      <c r="N35" s="1278" t="s">
        <v>280</v>
      </c>
      <c r="O35" s="1273">
        <v>5.1621621621621614</v>
      </c>
      <c r="P35" s="1273">
        <v>5.3055555555555554</v>
      </c>
      <c r="Q35" s="1273">
        <v>25.954204204204203</v>
      </c>
      <c r="R35" s="1273"/>
      <c r="S35" s="1273"/>
      <c r="T35" s="1273">
        <v>5.1621621621621614</v>
      </c>
      <c r="U35" s="1273">
        <v>15.916666666666666</v>
      </c>
      <c r="V35" s="1273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78" t="s">
        <v>286</v>
      </c>
      <c r="H36" s="1273">
        <v>41.275090045381155</v>
      </c>
      <c r="I36" s="1279">
        <v>41</v>
      </c>
      <c r="J36" s="1279">
        <v>40</v>
      </c>
      <c r="K36" s="76">
        <f t="shared" si="1"/>
        <v>0.97560975609756095</v>
      </c>
      <c r="N36" s="1278" t="s">
        <v>281</v>
      </c>
      <c r="O36" s="1273"/>
      <c r="P36" s="1273">
        <v>5.0263157894736841</v>
      </c>
      <c r="Q36" s="1273">
        <v>-100</v>
      </c>
      <c r="R36" s="1273">
        <v>5.0263157894736841</v>
      </c>
      <c r="S36" s="1273">
        <v>5.0263157894736841</v>
      </c>
      <c r="T36" s="1273">
        <v>10.052631578947368</v>
      </c>
      <c r="U36" s="1273">
        <v>15.078947368421051</v>
      </c>
      <c r="V36" s="1273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78" t="s">
        <v>267</v>
      </c>
      <c r="H37" s="1273">
        <v>-567.93130363611226</v>
      </c>
      <c r="I37" s="1279">
        <v>652</v>
      </c>
      <c r="J37" s="1279">
        <v>594</v>
      </c>
      <c r="K37" s="76"/>
      <c r="N37" s="1278" t="s">
        <v>282</v>
      </c>
      <c r="O37" s="1273">
        <v>4.7749999999999995</v>
      </c>
      <c r="P37" s="1273"/>
      <c r="Q37" s="1273">
        <v>9.5499999999999989</v>
      </c>
      <c r="R37" s="1273">
        <v>9.5499999999999989</v>
      </c>
      <c r="S37" s="1273"/>
      <c r="T37" s="1273">
        <v>4.7749999999999995</v>
      </c>
      <c r="U37" s="1273">
        <v>4.7749999999999995</v>
      </c>
      <c r="V37" s="1273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78" t="s">
        <v>283</v>
      </c>
      <c r="O38" s="1273"/>
      <c r="P38" s="1273">
        <v>13.436147186147185</v>
      </c>
      <c r="Q38" s="1273">
        <v>9.0952380952380949</v>
      </c>
      <c r="R38" s="1273">
        <v>8.8885281385281374</v>
      </c>
      <c r="S38" s="1273">
        <v>31.833333333333332</v>
      </c>
      <c r="T38" s="1273">
        <v>4.5476190476190474</v>
      </c>
      <c r="U38" s="1273">
        <v>4.5476190476190474</v>
      </c>
      <c r="V38" s="1273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78" t="s">
        <v>286</v>
      </c>
      <c r="O39" s="1273">
        <v>17.436706485024061</v>
      </c>
      <c r="P39" s="1273">
        <v>-66.928982867359451</v>
      </c>
      <c r="Q39" s="1273">
        <v>22.534490923730051</v>
      </c>
      <c r="R39" s="1273">
        <v>10.693106060606061</v>
      </c>
      <c r="S39" s="1273">
        <v>18.832085921325049</v>
      </c>
      <c r="T39" s="1273">
        <v>23.623081219595942</v>
      </c>
      <c r="U39" s="1273">
        <v>15.084602302459448</v>
      </c>
      <c r="V39" s="1273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78" t="s">
        <v>267</v>
      </c>
      <c r="O40" s="1273">
        <v>3.8396645047304396</v>
      </c>
      <c r="P40" s="1273">
        <v>-298.86588163849854</v>
      </c>
      <c r="Q40" s="1273">
        <v>239.22195601742462</v>
      </c>
      <c r="R40" s="1273">
        <v>-333.25767183357897</v>
      </c>
      <c r="S40" s="1273">
        <v>227.75718277547224</v>
      </c>
      <c r="T40" s="1273">
        <v>-297.55686513034971</v>
      </c>
      <c r="U40" s="1273">
        <v>-109.06968833131107</v>
      </c>
      <c r="V40" s="1273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54" t="s">
        <v>381</v>
      </c>
      <c r="F3" s="1255"/>
      <c r="G3" s="1255"/>
      <c r="H3" s="1256"/>
      <c r="I3" s="1254" t="s">
        <v>382</v>
      </c>
      <c r="J3" s="1255"/>
      <c r="K3" s="1255"/>
      <c r="L3" s="1256"/>
      <c r="M3" s="1254" t="s">
        <v>73</v>
      </c>
      <c r="N3" s="1255"/>
      <c r="O3" s="1255"/>
      <c r="P3" s="1256"/>
      <c r="Q3" s="1254" t="s">
        <v>179</v>
      </c>
      <c r="R3" s="1255"/>
      <c r="S3" s="1255"/>
      <c r="T3" s="1256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57" t="s">
        <v>627</v>
      </c>
      <c r="Y21" s="1258"/>
      <c r="Z21" s="1258"/>
      <c r="AA21" s="1258"/>
      <c r="AB21" s="1258"/>
      <c r="AC21" s="1259"/>
      <c r="AD21" s="1257" t="s">
        <v>628</v>
      </c>
      <c r="AE21" s="1258"/>
      <c r="AF21" s="1258"/>
      <c r="AG21" s="1259"/>
      <c r="AH21" s="1257" t="s">
        <v>629</v>
      </c>
      <c r="AI21" s="1260"/>
      <c r="AJ21" s="1260"/>
      <c r="AK21" s="1260"/>
      <c r="AL21" s="1260"/>
      <c r="AM21" s="1260"/>
      <c r="AN21" s="1261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D28EB955-CC23-4425-9787-EEC98CAF383E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1A9B4873-AFAD-44CE-B89A-8396ED0DDD47}">
  <ds:schemaRefs/>
</ds:datastoreItem>
</file>

<file path=customXml/itemProps5.xml><?xml version="1.0" encoding="utf-8"?>
<ds:datastoreItem xmlns:ds="http://schemas.openxmlformats.org/officeDocument/2006/customXml" ds:itemID="{EB958FF7-32B5-452C-8F11-8544CBB63F8F}">
  <ds:schemaRefs/>
</ds:datastoreItem>
</file>

<file path=customXml/itemProps6.xml><?xml version="1.0" encoding="utf-8"?>
<ds:datastoreItem xmlns:ds="http://schemas.openxmlformats.org/officeDocument/2006/customXml" ds:itemID="{3E2E56A8-1290-4D72-872F-7ED42363545B}">
  <ds:schemaRefs/>
</ds:datastoreItem>
</file>

<file path=customXml/itemProps7.xml><?xml version="1.0" encoding="utf-8"?>
<ds:datastoreItem xmlns:ds="http://schemas.openxmlformats.org/officeDocument/2006/customXml" ds:itemID="{F743BC9B-F626-443C-8944-CCA557256B30}">
  <ds:schemaRefs/>
</ds:datastoreItem>
</file>

<file path=customXml/itemProps8.xml><?xml version="1.0" encoding="utf-8"?>
<ds:datastoreItem xmlns:ds="http://schemas.openxmlformats.org/officeDocument/2006/customXml" ds:itemID="{F0FF6FAD-D028-4BB2-9872-29442C59B600}">
  <ds:schemaRefs/>
</ds:datastoreItem>
</file>

<file path=customXml/itemProps9.xml><?xml version="1.0" encoding="utf-8"?>
<ds:datastoreItem xmlns:ds="http://schemas.openxmlformats.org/officeDocument/2006/customXml" ds:itemID="{01053647-D1C0-408E-BDFF-47027BB864E6}">
  <ds:schemaRefs/>
</ds:datastoreItem>
</file>

<file path=customXml/itemProps10.xml><?xml version="1.0" encoding="utf-8"?>
<ds:datastoreItem xmlns:ds="http://schemas.openxmlformats.org/officeDocument/2006/customXml" ds:itemID="{1418D668-1050-4A24-AA46-1670C0328D19}">
  <ds:schemaRefs/>
</ds:datastoreItem>
</file>

<file path=customXml/itemProps11.xml><?xml version="1.0" encoding="utf-8"?>
<ds:datastoreItem xmlns:ds="http://schemas.openxmlformats.org/officeDocument/2006/customXml" ds:itemID="{903EB21E-C250-4F6A-B91B-A1775839E030}">
  <ds:schemaRefs/>
</ds:datastoreItem>
</file>

<file path=customXml/itemProps12.xml><?xml version="1.0" encoding="utf-8"?>
<ds:datastoreItem xmlns:ds="http://schemas.openxmlformats.org/officeDocument/2006/customXml" ds:itemID="{5C390BFF-7F94-40C9-8244-56E47562B85E}">
  <ds:schemaRefs/>
</ds:datastoreItem>
</file>

<file path=customXml/itemProps13.xml><?xml version="1.0" encoding="utf-8"?>
<ds:datastoreItem xmlns:ds="http://schemas.openxmlformats.org/officeDocument/2006/customXml" ds:itemID="{A0934C01-3E48-41D6-9342-1AD591BDF257}">
  <ds:schemaRefs/>
</ds:datastoreItem>
</file>

<file path=customXml/itemProps14.xml><?xml version="1.0" encoding="utf-8"?>
<ds:datastoreItem xmlns:ds="http://schemas.openxmlformats.org/officeDocument/2006/customXml" ds:itemID="{3C2DB1DD-3D0B-439B-8CFE-28E9416D116E}">
  <ds:schemaRefs/>
</ds:datastoreItem>
</file>

<file path=customXml/itemProps15.xml><?xml version="1.0" encoding="utf-8"?>
<ds:datastoreItem xmlns:ds="http://schemas.openxmlformats.org/officeDocument/2006/customXml" ds:itemID="{FEF94E45-EB58-4B60-A8DA-12401E2B8391}">
  <ds:schemaRefs/>
</ds:datastoreItem>
</file>

<file path=customXml/itemProps16.xml><?xml version="1.0" encoding="utf-8"?>
<ds:datastoreItem xmlns:ds="http://schemas.openxmlformats.org/officeDocument/2006/customXml" ds:itemID="{C726001D-7FEF-4D60-904E-C515F2AE18B8}">
  <ds:schemaRefs/>
</ds:datastoreItem>
</file>

<file path=customXml/itemProps17.xml><?xml version="1.0" encoding="utf-8"?>
<ds:datastoreItem xmlns:ds="http://schemas.openxmlformats.org/officeDocument/2006/customXml" ds:itemID="{ABEAD05A-C539-4D33-95F2-6638E494C203}">
  <ds:schemaRefs/>
</ds:datastoreItem>
</file>

<file path=customXml/itemProps18.xml><?xml version="1.0" encoding="utf-8"?>
<ds:datastoreItem xmlns:ds="http://schemas.openxmlformats.org/officeDocument/2006/customXml" ds:itemID="{11FE2C8F-83A6-408B-A98A-41B704B98454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2026-08-11T11:41:24Z</dcterms:modified>
</cp:coreProperties>
</file>