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1" r:id="rId25"/>
    <pivotCache cacheId="2" r:id="rId26"/>
    <pivotCache cacheId="3" r:id="rId27"/>
    <pivotCache cacheId="4" r:id="rId28"/>
    <pivotCache cacheId="5" r:id="rId29"/>
    <pivotCache cacheId="6" r:id="rId30"/>
    <pivotCache cacheId="7" r:id="rId31"/>
    <pivotCache cacheId="8" r:id="rId32"/>
    <pivotCache cacheId="9" r:id="rId33"/>
    <pivotCache cacheId="10" r:id="rId34"/>
    <pivotCache cacheId="11" r:id="rId35"/>
  </pivotCaches>
  <extLst>
    <ext xmlns:x14="http://schemas.microsoft.com/office/spreadsheetml/2009/9/main" uri="{876F7934-8845-4945-9796-88D515C7AA90}">
      <x14:pivotCaches>
        <pivotCache cacheId="12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3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54" i="13" l="1"/>
  <c r="AV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G9" i="10"/>
  <c r="G3" i="10"/>
  <c r="G4" i="10"/>
  <c r="G5" i="10"/>
  <c r="G6" i="10"/>
  <c r="G7" i="10"/>
  <c r="G8" i="10"/>
  <c r="G10" i="10"/>
  <c r="G11" i="10"/>
  <c r="G12" i="10"/>
  <c r="G13" i="10"/>
  <c r="G14" i="10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D254" i="13" l="1"/>
  <c r="P254" i="13"/>
  <c r="AB254" i="13"/>
  <c r="AS254" i="13"/>
  <c r="BJ254" i="13"/>
  <c r="E254" i="13"/>
  <c r="Q254" i="13"/>
  <c r="AC254" i="13"/>
  <c r="AT254" i="13"/>
  <c r="BK254" i="13"/>
  <c r="F254" i="13"/>
  <c r="R254" i="13"/>
  <c r="AD254" i="13"/>
  <c r="AU254" i="13"/>
  <c r="BL254" i="13"/>
  <c r="G254" i="13"/>
  <c r="S254" i="13"/>
  <c r="AE254" i="13"/>
  <c r="BM254" i="13"/>
  <c r="H254" i="13"/>
  <c r="T254" i="13"/>
  <c r="AF254" i="13"/>
  <c r="AW254" i="13"/>
  <c r="BN254" i="13"/>
  <c r="I254" i="13"/>
  <c r="U254" i="13"/>
  <c r="AG254" i="13"/>
  <c r="AX254" i="13"/>
  <c r="BO254" i="13"/>
  <c r="J254" i="13"/>
  <c r="V254" i="13"/>
  <c r="AH254" i="13"/>
  <c r="AY254" i="13"/>
  <c r="K254" i="13"/>
  <c r="W254" i="13"/>
  <c r="AI254" i="13"/>
  <c r="AZ254" i="13"/>
  <c r="L254" i="13"/>
  <c r="X254" i="13"/>
  <c r="AJ254" i="13"/>
  <c r="BA254" i="13"/>
  <c r="Y254" i="13"/>
  <c r="AK254" i="13"/>
  <c r="BB254" i="13"/>
  <c r="N254" i="13"/>
  <c r="Z254" i="13"/>
  <c r="AQ254" i="13"/>
  <c r="BC254" i="13"/>
  <c r="O254" i="13"/>
  <c r="AA254" i="13"/>
  <c r="AR254" i="13"/>
  <c r="BD254" i="13"/>
  <c r="O253" i="13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V2925" i="11"/>
  <c r="O4" i="39"/>
  <c r="L21" i="38"/>
  <c r="V2915" i="11"/>
  <c r="O13" i="41"/>
  <c r="O8" i="41"/>
  <c r="O15" i="41" s="1"/>
  <c r="O16" i="41" l="1"/>
  <c r="M206" i="13" l="1"/>
  <c r="AV206" i="13"/>
  <c r="V2910" i="11"/>
  <c r="V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V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BI254" i="13" s="1"/>
  <c r="BR254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C254" i="13" s="1"/>
  <c r="AN254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AP254" i="13" s="1"/>
  <c r="BG254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<sst xmlns="http://schemas.openxmlformats.org/spreadsheetml/2006/main" count="18975" uniqueCount="4379">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</sst>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19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6"/>
      <color rgb="FF020817"/>
      <name val="Inter"/>
    </font>
    <font>
      <sz val="6"/>
      <color rgb="FF16A34A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82" fillId="0" borderId="0" applyFont="0" applyFill="0" applyBorder="0" applyAlignment="0" applyProtection="0"/>
    <xf numFmtId="0" fontId="96" fillId="0" borderId="0"/>
    <xf numFmtId="9" fontId="96" fillId="0" borderId="0" applyFont="0" applyFill="0" applyBorder="0" applyAlignment="0" applyProtection="0"/>
    <xf numFmtId="0" fontId="60" fillId="0" borderId="0"/>
    <xf numFmtId="9" fontId="60" fillId="0" borderId="0" applyFont="0" applyFill="0" applyBorder="0" applyAlignment="0" applyProtection="0"/>
  </cellStyleXfs>
  <cellXfs count="1288">
    <xf numFmtId="0" fontId="0" fillId="0" borderId="0" xfId="0"/>
    <xf numFmtId="0" fontId="179" fillId="0" borderId="0" xfId="0" applyFont="1" applyAlignment="1">
      <alignment horizontal="center" vertical="center"/>
    </xf>
    <xf numFmtId="4" fontId="179" fillId="0" borderId="0" xfId="0" applyNumberFormat="1" applyFont="1" applyAlignment="1">
      <alignment horizontal="center" vertical="center"/>
    </xf>
    <xf numFmtId="0" fontId="179" fillId="0" borderId="0" xfId="0" applyFont="1"/>
    <xf numFmtId="0" fontId="180" fillId="0" borderId="0" xfId="0" applyFont="1" applyAlignment="1">
      <alignment horizontal="center" vertical="center"/>
    </xf>
    <xf numFmtId="0" fontId="179" fillId="0" borderId="0" xfId="0" applyFont="1" applyBorder="1" applyAlignment="1">
      <alignment vertical="center"/>
    </xf>
    <xf numFmtId="0" fontId="181" fillId="2" borderId="1" xfId="0" applyFont="1" applyFill="1" applyBorder="1" applyAlignment="1">
      <alignment horizontal="left" vertical="center" wrapText="1"/>
    </xf>
    <xf numFmtId="0" fontId="181" fillId="2" borderId="1" xfId="0" applyFont="1" applyFill="1" applyBorder="1" applyAlignment="1">
      <alignment horizontal="center" vertical="center" wrapText="1"/>
    </xf>
    <xf numFmtId="0" fontId="181" fillId="2" borderId="0" xfId="0" applyFont="1" applyFill="1" applyAlignment="1">
      <alignment horizontal="right" vertical="center" wrapText="1"/>
    </xf>
    <xf numFmtId="0" fontId="179" fillId="0" borderId="0" xfId="0" applyFont="1" applyAlignment="1">
      <alignment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10" fontId="179" fillId="0" borderId="0" xfId="0" applyNumberFormat="1" applyFont="1" applyAlignment="1">
      <alignment vertical="center"/>
    </xf>
    <xf numFmtId="0" fontId="179" fillId="0" borderId="0" xfId="0" applyFont="1" applyFill="1" applyAlignment="1">
      <alignment vertical="center"/>
    </xf>
    <xf numFmtId="14" fontId="179" fillId="0" borderId="0" xfId="0" applyNumberFormat="1" applyFont="1" applyBorder="1" applyAlignment="1">
      <alignment vertical="center"/>
    </xf>
    <xf numFmtId="4" fontId="179" fillId="0" borderId="0" xfId="0" applyNumberFormat="1" applyFont="1" applyBorder="1" applyAlignment="1">
      <alignment vertical="center"/>
    </xf>
    <xf numFmtId="10" fontId="179" fillId="0" borderId="0" xfId="0" applyNumberFormat="1" applyFont="1" applyBorder="1" applyAlignment="1">
      <alignment vertical="center"/>
    </xf>
    <xf numFmtId="10" fontId="179" fillId="0" borderId="0" xfId="1" applyNumberFormat="1" applyFont="1" applyAlignment="1">
      <alignment horizontal="center" vertical="center"/>
    </xf>
    <xf numFmtId="9" fontId="179" fillId="0" borderId="0" xfId="0" applyNumberFormat="1" applyFont="1" applyAlignment="1">
      <alignment horizontal="center" vertical="center"/>
    </xf>
    <xf numFmtId="164" fontId="179" fillId="0" borderId="0" xfId="0" applyNumberFormat="1" applyFont="1" applyAlignment="1">
      <alignment horizontal="center" vertical="center"/>
    </xf>
    <xf numFmtId="3" fontId="179" fillId="0" borderId="0" xfId="0" applyNumberFormat="1" applyFont="1" applyAlignment="1">
      <alignment horizontal="center" vertical="center"/>
    </xf>
    <xf numFmtId="14" fontId="179" fillId="0" borderId="0" xfId="0" applyNumberFormat="1" applyFont="1" applyAlignment="1">
      <alignment horizontal="center" vertical="center"/>
    </xf>
    <xf numFmtId="0" fontId="180" fillId="0" borderId="0" xfId="0" applyFont="1" applyAlignment="1">
      <alignment horizontal="center" vertical="center" wrapText="1"/>
    </xf>
    <xf numFmtId="4" fontId="180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9" fillId="0" borderId="0" xfId="1" applyNumberFormat="1" applyFont="1" applyAlignment="1">
      <alignment horizontal="center" vertical="center"/>
    </xf>
    <xf numFmtId="1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164" fontId="183" fillId="0" borderId="0" xfId="0" applyNumberFormat="1" applyFont="1" applyAlignment="1">
      <alignment horizontal="center" vertical="center"/>
    </xf>
    <xf numFmtId="10" fontId="183" fillId="0" borderId="0" xfId="1" applyNumberFormat="1" applyFont="1" applyAlignment="1">
      <alignment horizontal="center" vertical="center"/>
    </xf>
    <xf numFmtId="3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 wrapText="1"/>
    </xf>
    <xf numFmtId="16" fontId="180" fillId="0" borderId="0" xfId="0" applyNumberFormat="1" applyFont="1" applyAlignment="1">
      <alignment horizontal="center" vertical="center"/>
    </xf>
    <xf numFmtId="4" fontId="179" fillId="0" borderId="2" xfId="0" applyNumberFormat="1" applyFont="1" applyBorder="1" applyAlignment="1">
      <alignment horizontal="center" vertical="center"/>
    </xf>
    <xf numFmtId="165" fontId="179" fillId="0" borderId="0" xfId="1" applyNumberFormat="1" applyFont="1" applyBorder="1" applyAlignment="1">
      <alignment horizontal="center" vertical="center"/>
    </xf>
    <xf numFmtId="4" fontId="179" fillId="0" borderId="3" xfId="1" applyNumberFormat="1" applyFont="1" applyBorder="1" applyAlignment="1">
      <alignment horizontal="center" vertical="center"/>
    </xf>
    <xf numFmtId="4" fontId="179" fillId="0" borderId="0" xfId="1" applyNumberFormat="1" applyFont="1" applyBorder="1" applyAlignment="1">
      <alignment horizontal="center" vertical="center"/>
    </xf>
    <xf numFmtId="17" fontId="180" fillId="0" borderId="0" xfId="0" applyNumberFormat="1" applyFont="1" applyAlignment="1">
      <alignment horizontal="center" vertical="center"/>
    </xf>
    <xf numFmtId="0" fontId="180" fillId="0" borderId="2" xfId="0" applyFont="1" applyBorder="1" applyAlignment="1">
      <alignment horizontal="center" vertical="center"/>
    </xf>
    <xf numFmtId="0" fontId="180" fillId="0" borderId="0" xfId="0" applyFont="1" applyBorder="1" applyAlignment="1">
      <alignment horizontal="center" vertical="center"/>
    </xf>
    <xf numFmtId="0" fontId="180" fillId="0" borderId="3" xfId="0" applyFont="1" applyBorder="1" applyAlignment="1">
      <alignment horizontal="center" vertical="center"/>
    </xf>
    <xf numFmtId="0" fontId="178" fillId="0" borderId="0" xfId="0" applyFont="1"/>
    <xf numFmtId="0" fontId="178" fillId="0" borderId="0" xfId="0" applyFont="1" applyAlignment="1">
      <alignment vertical="center"/>
    </xf>
    <xf numFmtId="4" fontId="178" fillId="0" borderId="0" xfId="0" applyNumberFormat="1" applyFont="1" applyAlignment="1">
      <alignment vertical="center"/>
    </xf>
    <xf numFmtId="10" fontId="178" fillId="0" borderId="0" xfId="0" applyNumberFormat="1" applyFont="1" applyAlignment="1">
      <alignment vertical="center"/>
    </xf>
    <xf numFmtId="9" fontId="180" fillId="3" borderId="0" xfId="0" applyNumberFormat="1" applyFont="1" applyFill="1" applyBorder="1" applyAlignment="1">
      <alignment horizontal="center" vertical="center"/>
    </xf>
    <xf numFmtId="4" fontId="180" fillId="3" borderId="0" xfId="0" applyNumberFormat="1" applyFont="1" applyFill="1" applyBorder="1" applyAlignment="1">
      <alignment horizontal="center" vertical="center"/>
    </xf>
    <xf numFmtId="0" fontId="178" fillId="0" borderId="0" xfId="0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9" fontId="178" fillId="0" borderId="0" xfId="0" applyNumberFormat="1" applyFont="1" applyAlignment="1">
      <alignment horizontal="center" vertical="center"/>
    </xf>
    <xf numFmtId="166" fontId="178" fillId="0" borderId="0" xfId="0" applyNumberFormat="1" applyFont="1" applyAlignment="1">
      <alignment horizontal="center" vertical="center"/>
    </xf>
    <xf numFmtId="4" fontId="178" fillId="3" borderId="0" xfId="0" applyNumberFormat="1" applyFont="1" applyFill="1" applyAlignment="1">
      <alignment horizontal="center" vertical="center"/>
    </xf>
    <xf numFmtId="9" fontId="178" fillId="3" borderId="0" xfId="0" applyNumberFormat="1" applyFont="1" applyFill="1" applyAlignment="1">
      <alignment horizontal="center" vertical="center"/>
    </xf>
    <xf numFmtId="3" fontId="178" fillId="3" borderId="0" xfId="0" applyNumberFormat="1" applyFont="1" applyFill="1" applyAlignment="1">
      <alignment horizontal="center" vertical="center"/>
    </xf>
    <xf numFmtId="0" fontId="178" fillId="3" borderId="0" xfId="0" applyFont="1" applyFill="1" applyAlignment="1">
      <alignment horizontal="center" vertical="center"/>
    </xf>
    <xf numFmtId="0" fontId="178" fillId="0" borderId="4" xfId="0" applyFont="1" applyBorder="1" applyAlignment="1">
      <alignment horizontal="center" vertical="center"/>
    </xf>
    <xf numFmtId="0" fontId="178" fillId="0" borderId="5" xfId="0" applyFont="1" applyBorder="1" applyAlignment="1">
      <alignment horizontal="center" vertical="center"/>
    </xf>
    <xf numFmtId="0" fontId="178" fillId="0" borderId="6" xfId="0" applyFont="1" applyBorder="1" applyAlignment="1">
      <alignment horizontal="center" vertical="center"/>
    </xf>
    <xf numFmtId="0" fontId="178" fillId="0" borderId="0" xfId="0" applyFont="1" applyAlignment="1">
      <alignment horizontal="center" vertical="center" wrapText="1"/>
    </xf>
    <xf numFmtId="0" fontId="183" fillId="0" borderId="0" xfId="0" applyFont="1" applyAlignment="1">
      <alignment vertical="center"/>
    </xf>
    <xf numFmtId="14" fontId="183" fillId="0" borderId="0" xfId="0" applyNumberFormat="1" applyFont="1" applyAlignment="1">
      <alignment vertical="center"/>
    </xf>
    <xf numFmtId="4" fontId="183" fillId="0" borderId="0" xfId="0" applyNumberFormat="1" applyFont="1" applyAlignment="1">
      <alignment vertical="center"/>
    </xf>
    <xf numFmtId="14" fontId="178" fillId="0" borderId="0" xfId="0" applyNumberFormat="1" applyFont="1" applyAlignment="1">
      <alignment vertical="center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10" fontId="177" fillId="0" borderId="0" xfId="0" applyNumberFormat="1" applyFont="1" applyAlignment="1">
      <alignment vertical="center"/>
    </xf>
    <xf numFmtId="0" fontId="176" fillId="0" borderId="0" xfId="0" applyFont="1" applyAlignment="1">
      <alignment vertical="center"/>
    </xf>
    <xf numFmtId="0" fontId="176" fillId="0" borderId="0" xfId="0" applyFont="1" applyAlignment="1">
      <alignment horizontal="center" vertical="center"/>
    </xf>
    <xf numFmtId="16" fontId="176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4" fontId="176" fillId="0" borderId="0" xfId="0" applyNumberFormat="1" applyFont="1" applyAlignment="1">
      <alignment vertical="center"/>
    </xf>
    <xf numFmtId="10" fontId="176" fillId="0" borderId="0" xfId="1" applyNumberFormat="1" applyFont="1" applyAlignment="1">
      <alignment vertical="center"/>
    </xf>
    <xf numFmtId="0" fontId="176" fillId="0" borderId="0" xfId="0" applyFont="1"/>
    <xf numFmtId="16" fontId="176" fillId="0" borderId="0" xfId="0" applyNumberFormat="1" applyFont="1" applyAlignment="1">
      <alignment vertical="center"/>
    </xf>
    <xf numFmtId="10" fontId="176" fillId="0" borderId="0" xfId="1" applyNumberFormat="1" applyFont="1" applyAlignment="1">
      <alignment horizontal="center" vertical="center"/>
    </xf>
    <xf numFmtId="165" fontId="176" fillId="0" borderId="0" xfId="1" applyNumberFormat="1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horizontal="center" vertical="center"/>
    </xf>
    <xf numFmtId="0" fontId="175" fillId="0" borderId="0" xfId="0" applyFont="1" applyAlignment="1">
      <alignment horizontal="center" vertical="center"/>
    </xf>
    <xf numFmtId="14" fontId="176" fillId="0" borderId="0" xfId="0" applyNumberFormat="1" applyFont="1" applyAlignment="1">
      <alignment vertical="center"/>
    </xf>
    <xf numFmtId="0" fontId="180" fillId="0" borderId="2" xfId="0" applyFont="1" applyBorder="1" applyAlignment="1">
      <alignment horizontal="center" vertical="center"/>
    </xf>
    <xf numFmtId="0" fontId="180" fillId="0" borderId="0" xfId="0" applyFont="1" applyBorder="1" applyAlignment="1">
      <alignment horizontal="center" vertical="center"/>
    </xf>
    <xf numFmtId="0" fontId="180" fillId="0" borderId="3" xfId="0" applyFont="1" applyBorder="1" applyAlignment="1">
      <alignment horizontal="center" vertical="center"/>
    </xf>
    <xf numFmtId="3" fontId="183" fillId="0" borderId="0" xfId="0" applyNumberFormat="1" applyFont="1" applyAlignment="1">
      <alignment vertical="center"/>
    </xf>
    <xf numFmtId="3" fontId="183" fillId="0" borderId="0" xfId="0" applyNumberFormat="1" applyFont="1" applyBorder="1" applyAlignment="1">
      <alignment vertical="center"/>
    </xf>
    <xf numFmtId="0" fontId="174" fillId="0" borderId="0" xfId="0" applyFont="1" applyAlignment="1">
      <alignment horizontal="center" vertical="center"/>
    </xf>
    <xf numFmtId="0" fontId="174" fillId="0" borderId="0" xfId="0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14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164" fontId="174" fillId="0" borderId="0" xfId="0" applyNumberFormat="1" applyFont="1" applyAlignment="1">
      <alignment horizontal="center" vertical="center"/>
    </xf>
    <xf numFmtId="10" fontId="174" fillId="0" borderId="0" xfId="1" applyNumberFormat="1" applyFont="1" applyAlignment="1">
      <alignment horizontal="center" vertical="center"/>
    </xf>
    <xf numFmtId="3" fontId="174" fillId="0" borderId="0" xfId="0" applyNumberFormat="1" applyFont="1" applyAlignment="1">
      <alignment horizontal="center" vertical="center"/>
    </xf>
    <xf numFmtId="0" fontId="173" fillId="0" borderId="0" xfId="0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0" fontId="172" fillId="0" borderId="0" xfId="0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16" fontId="183" fillId="0" borderId="0" xfId="0" applyNumberFormat="1" applyFont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0" fontId="170" fillId="0" borderId="0" xfId="0" applyFont="1" applyAlignment="1">
      <alignment horizontal="center" vertical="center"/>
    </xf>
    <xf numFmtId="0" fontId="169" fillId="0" borderId="0" xfId="0" applyFont="1" applyAlignment="1">
      <alignment horizontal="center" vertical="center"/>
    </xf>
    <xf numFmtId="4" fontId="178" fillId="0" borderId="0" xfId="0" applyNumberFormat="1" applyFont="1" applyFill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8" fillId="0" borderId="0" xfId="0" applyFont="1" applyAlignment="1">
      <alignment horizontal="center" vertical="center"/>
    </xf>
    <xf numFmtId="14" fontId="168" fillId="0" borderId="0" xfId="0" applyNumberFormat="1" applyFont="1" applyAlignment="1">
      <alignment horizontal="center" vertical="center"/>
    </xf>
    <xf numFmtId="4" fontId="168" fillId="0" borderId="0" xfId="0" applyNumberFormat="1" applyFont="1" applyAlignment="1">
      <alignment horizontal="center" vertical="center"/>
    </xf>
    <xf numFmtId="164" fontId="168" fillId="0" borderId="0" xfId="0" applyNumberFormat="1" applyFont="1" applyAlignment="1">
      <alignment horizontal="center" vertical="center"/>
    </xf>
    <xf numFmtId="10" fontId="168" fillId="0" borderId="0" xfId="1" applyNumberFormat="1" applyFont="1" applyAlignment="1">
      <alignment horizontal="center" vertical="center"/>
    </xf>
    <xf numFmtId="3" fontId="168" fillId="0" borderId="0" xfId="0" applyNumberFormat="1" applyFont="1" applyAlignment="1">
      <alignment horizontal="center" vertical="center"/>
    </xf>
    <xf numFmtId="0" fontId="178" fillId="4" borderId="0" xfId="0" applyFont="1" applyFill="1" applyAlignment="1">
      <alignment horizontal="center" vertical="center"/>
    </xf>
    <xf numFmtId="0" fontId="178" fillId="4" borderId="5" xfId="0" applyFont="1" applyFill="1" applyBorder="1" applyAlignment="1">
      <alignment horizontal="center" vertical="center"/>
    </xf>
    <xf numFmtId="0" fontId="167" fillId="0" borderId="0" xfId="0" applyFont="1" applyAlignment="1">
      <alignment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0" fontId="166" fillId="0" borderId="0" xfId="0" applyFont="1" applyAlignment="1">
      <alignment horizontal="center" vertical="center"/>
    </xf>
    <xf numFmtId="9" fontId="178" fillId="4" borderId="0" xfId="0" applyNumberFormat="1" applyFont="1" applyFill="1" applyAlignment="1">
      <alignment horizontal="center" vertical="center"/>
    </xf>
    <xf numFmtId="0" fontId="165" fillId="0" borderId="0" xfId="0" applyFont="1" applyAlignment="1">
      <alignment horizontal="center"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6" fontId="184" fillId="0" borderId="0" xfId="0" applyNumberFormat="1" applyFont="1" applyAlignment="1">
      <alignment horizontal="center" vertical="center"/>
    </xf>
    <xf numFmtId="4" fontId="184" fillId="0" borderId="0" xfId="0" applyNumberFormat="1" applyFont="1" applyAlignment="1">
      <alignment horizontal="center" vertical="center"/>
    </xf>
    <xf numFmtId="0" fontId="184" fillId="0" borderId="0" xfId="0" applyFont="1" applyAlignment="1">
      <alignment horizontal="center" vertical="center"/>
    </xf>
    <xf numFmtId="0" fontId="163" fillId="0" borderId="0" xfId="0" applyFont="1" applyAlignment="1">
      <alignment horizontal="center" vertical="center"/>
    </xf>
    <xf numFmtId="4" fontId="178" fillId="0" borderId="11" xfId="0" applyNumberFormat="1" applyFont="1" applyBorder="1" applyAlignment="1">
      <alignment horizontal="center" vertical="center"/>
    </xf>
    <xf numFmtId="166" fontId="178" fillId="0" borderId="11" xfId="0" applyNumberFormat="1" applyFont="1" applyBorder="1" applyAlignment="1">
      <alignment horizontal="center" vertical="center"/>
    </xf>
    <xf numFmtId="0" fontId="178" fillId="0" borderId="11" xfId="0" applyFont="1" applyBorder="1" applyAlignment="1">
      <alignment horizontal="center" vertical="center"/>
    </xf>
    <xf numFmtId="165" fontId="178" fillId="0" borderId="11" xfId="1" applyNumberFormat="1" applyFont="1" applyBorder="1" applyAlignment="1">
      <alignment horizontal="center" vertical="center"/>
    </xf>
    <xf numFmtId="0" fontId="163" fillId="0" borderId="13" xfId="0" applyFont="1" applyBorder="1" applyAlignment="1">
      <alignment horizontal="center" vertical="center" wrapText="1"/>
    </xf>
    <xf numFmtId="0" fontId="178" fillId="0" borderId="0" xfId="0" applyFont="1" applyBorder="1" applyAlignment="1">
      <alignment horizontal="center" vertical="center" wrapText="1"/>
    </xf>
    <xf numFmtId="0" fontId="163" fillId="0" borderId="0" xfId="0" applyFont="1" applyBorder="1" applyAlignment="1">
      <alignment horizontal="center" vertical="center" wrapText="1"/>
    </xf>
    <xf numFmtId="0" fontId="178" fillId="0" borderId="14" xfId="0" applyFont="1" applyBorder="1" applyAlignment="1">
      <alignment horizontal="center" vertical="center" wrapText="1"/>
    </xf>
    <xf numFmtId="0" fontId="178" fillId="0" borderId="13" xfId="0" applyFont="1" applyBorder="1" applyAlignment="1">
      <alignment horizontal="center" vertical="center" wrapText="1"/>
    </xf>
    <xf numFmtId="0" fontId="163" fillId="0" borderId="14" xfId="0" applyFont="1" applyBorder="1" applyAlignment="1">
      <alignment horizontal="center" vertical="center" wrapText="1"/>
    </xf>
    <xf numFmtId="0" fontId="180" fillId="5" borderId="8" xfId="0" applyFont="1" applyFill="1" applyBorder="1" applyAlignment="1">
      <alignment horizontal="center" vertical="center" wrapText="1"/>
    </xf>
    <xf numFmtId="0" fontId="180" fillId="6" borderId="15" xfId="0" applyFont="1" applyFill="1" applyBorder="1" applyAlignment="1">
      <alignment horizontal="center" vertical="center" wrapText="1"/>
    </xf>
    <xf numFmtId="0" fontId="180" fillId="6" borderId="9" xfId="0" applyFont="1" applyFill="1" applyBorder="1" applyAlignment="1">
      <alignment horizontal="center" vertical="center" wrapText="1"/>
    </xf>
    <xf numFmtId="0" fontId="180" fillId="6" borderId="8" xfId="0" applyFont="1" applyFill="1" applyBorder="1" applyAlignment="1">
      <alignment horizontal="center" vertical="center" wrapText="1"/>
    </xf>
    <xf numFmtId="4" fontId="178" fillId="0" borderId="12" xfId="0" applyNumberFormat="1" applyFont="1" applyBorder="1" applyAlignment="1">
      <alignment horizontal="center" vertical="center"/>
    </xf>
    <xf numFmtId="0" fontId="180" fillId="0" borderId="7" xfId="0" applyFont="1" applyBorder="1" applyAlignment="1">
      <alignment horizontal="center" vertical="center" wrapText="1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0" fontId="161" fillId="0" borderId="0" xfId="0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6" fontId="160" fillId="0" borderId="0" xfId="0" applyNumberFormat="1" applyFont="1" applyAlignment="1">
      <alignment horizontal="center" vertical="center"/>
    </xf>
    <xf numFmtId="4" fontId="160" fillId="0" borderId="0" xfId="0" applyNumberFormat="1" applyFont="1" applyAlignment="1">
      <alignment horizontal="center"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0" fontId="157" fillId="0" borderId="0" xfId="0" applyFont="1" applyAlignment="1">
      <alignment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83" fillId="0" borderId="0" xfId="0" applyNumberFormat="1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73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67" fillId="0" borderId="0" xfId="0" applyNumberFormat="1" applyFont="1" applyAlignment="1">
      <alignment vertical="center"/>
    </xf>
    <xf numFmtId="2" fontId="164" fillId="0" borderId="0" xfId="0" applyNumberFormat="1" applyFont="1" applyAlignment="1">
      <alignment vertical="center"/>
    </xf>
    <xf numFmtId="2" fontId="162" fillId="0" borderId="0" xfId="0" applyNumberFormat="1" applyFont="1" applyAlignment="1">
      <alignment vertical="center"/>
    </xf>
    <xf numFmtId="2" fontId="161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7" fillId="0" borderId="0" xfId="0" applyNumberFormat="1" applyFont="1" applyAlignment="1">
      <alignment vertical="center"/>
    </xf>
    <xf numFmtId="0" fontId="154" fillId="0" borderId="0" xfId="0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0" fontId="154" fillId="0" borderId="0" xfId="0" applyFont="1" applyBorder="1" applyAlignment="1">
      <alignment horizontal="center" vertical="center" wrapText="1"/>
    </xf>
    <xf numFmtId="0" fontId="154" fillId="0" borderId="14" xfId="0" applyFont="1" applyBorder="1" applyAlignment="1">
      <alignment horizontal="center" vertical="center" wrapText="1"/>
    </xf>
    <xf numFmtId="16" fontId="185" fillId="0" borderId="0" xfId="0" applyNumberFormat="1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0" fontId="153" fillId="0" borderId="0" xfId="0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78" fillId="0" borderId="11" xfId="0" applyFont="1" applyFill="1" applyBorder="1" applyAlignment="1">
      <alignment horizontal="center"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2" fillId="0" borderId="0" xfId="0" applyFont="1" applyAlignment="1">
      <alignment horizontal="left" vertical="center"/>
    </xf>
    <xf numFmtId="0" fontId="178" fillId="0" borderId="16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18" xfId="0" applyFont="1" applyBorder="1" applyAlignment="1">
      <alignment horizontal="center" vertical="center"/>
    </xf>
    <xf numFmtId="0" fontId="178" fillId="0" borderId="10" xfId="0" applyFont="1" applyBorder="1" applyAlignment="1">
      <alignment horizontal="center" vertical="center"/>
    </xf>
    <xf numFmtId="0" fontId="178" fillId="0" borderId="12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78" fillId="0" borderId="20" xfId="0" applyFont="1" applyBorder="1" applyAlignment="1">
      <alignment horizontal="center" vertical="center"/>
    </xf>
    <xf numFmtId="0" fontId="178" fillId="0" borderId="21" xfId="0" applyFont="1" applyBorder="1" applyAlignment="1">
      <alignment horizontal="center" vertical="center"/>
    </xf>
    <xf numFmtId="166" fontId="178" fillId="0" borderId="11" xfId="0" applyNumberFormat="1" applyFont="1" applyFill="1" applyBorder="1" applyAlignment="1">
      <alignment horizontal="center"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4" fontId="178" fillId="0" borderId="11" xfId="0" applyNumberFormat="1" applyFont="1" applyFill="1" applyBorder="1" applyAlignment="1">
      <alignment horizontal="center" vertical="center"/>
    </xf>
    <xf numFmtId="0" fontId="180" fillId="0" borderId="8" xfId="0" applyFont="1" applyBorder="1" applyAlignment="1">
      <alignment horizontal="center" vertical="center" wrapText="1"/>
    </xf>
    <xf numFmtId="0" fontId="180" fillId="0" borderId="11" xfId="0" applyFont="1" applyBorder="1" applyAlignment="1">
      <alignment horizontal="center" vertical="center"/>
    </xf>
    <xf numFmtId="16" fontId="178" fillId="0" borderId="10" xfId="0" applyNumberFormat="1" applyFont="1" applyBorder="1" applyAlignment="1">
      <alignment horizontal="center" vertical="center"/>
    </xf>
    <xf numFmtId="0" fontId="150" fillId="0" borderId="0" xfId="0" applyFont="1" applyAlignment="1">
      <alignment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4" fontId="149" fillId="0" borderId="11" xfId="0" applyNumberFormat="1" applyFont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48" fillId="0" borderId="11" xfId="0" applyNumberFormat="1" applyFont="1" applyBorder="1" applyAlignment="1">
      <alignment horizontal="center" vertical="center"/>
    </xf>
    <xf numFmtId="0" fontId="147" fillId="0" borderId="0" xfId="0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10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0" fontId="143" fillId="0" borderId="0" xfId="0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0" fontId="140" fillId="0" borderId="0" xfId="0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0" fontId="139" fillId="0" borderId="0" xfId="0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3" fontId="186" fillId="0" borderId="0" xfId="0" applyNumberFormat="1" applyFont="1" applyAlignment="1">
      <alignment vertical="center"/>
    </xf>
    <xf numFmtId="3" fontId="186" fillId="0" borderId="0" xfId="0" applyNumberFormat="1" applyFont="1" applyBorder="1" applyAlignment="1">
      <alignment vertical="center"/>
    </xf>
    <xf numFmtId="0" fontId="186" fillId="0" borderId="0" xfId="0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2" fillId="0" borderId="0" xfId="0" applyFont="1" applyAlignment="1">
      <alignment horizontal="center" vertical="center"/>
    </xf>
    <xf numFmtId="9" fontId="132" fillId="0" borderId="0" xfId="1" applyFont="1" applyAlignment="1">
      <alignment horizontal="center" vertical="center"/>
    </xf>
    <xf numFmtId="4" fontId="132" fillId="0" borderId="0" xfId="0" applyNumberFormat="1" applyFont="1" applyAlignment="1">
      <alignment horizontal="center" vertical="center"/>
    </xf>
    <xf numFmtId="0" fontId="132" fillId="7" borderId="0" xfId="0" applyFont="1" applyFill="1" applyAlignment="1">
      <alignment horizontal="center" vertical="center"/>
    </xf>
    <xf numFmtId="0" fontId="180" fillId="0" borderId="0" xfId="0" applyFont="1" applyFill="1" applyAlignment="1">
      <alignment horizontal="center" vertical="center"/>
    </xf>
    <xf numFmtId="0" fontId="132" fillId="0" borderId="0" xfId="0" applyFont="1" applyFill="1" applyAlignment="1">
      <alignment horizontal="center" vertical="center"/>
    </xf>
    <xf numFmtId="9" fontId="132" fillId="0" borderId="0" xfId="0" applyNumberFormat="1" applyFont="1" applyAlignment="1">
      <alignment horizontal="center" vertical="center"/>
    </xf>
    <xf numFmtId="0" fontId="132" fillId="8" borderId="0" xfId="0" applyFont="1" applyFill="1" applyAlignment="1">
      <alignment horizontal="center"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0" fontId="125" fillId="0" borderId="0" xfId="0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0" fontId="124" fillId="0" borderId="0" xfId="0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0" fontId="118" fillId="0" borderId="0" xfId="0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0" fontId="115" fillId="0" borderId="0" xfId="0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2" fillId="0" borderId="0" xfId="0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8" fillId="0" borderId="0" xfId="0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0" fontId="137" fillId="0" borderId="0" xfId="0" applyFont="1" applyFill="1" applyAlignment="1">
      <alignment vertical="center"/>
    </xf>
    <xf numFmtId="0" fontId="0" fillId="0" borderId="0" xfId="0" applyFill="1"/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1" fillId="0" borderId="0" xfId="0" applyNumberFormat="1" applyFont="1" applyBorder="1" applyAlignment="1">
      <alignment vertical="center"/>
    </xf>
    <xf numFmtId="4" fontId="101" fillId="0" borderId="0" xfId="0" applyNumberFormat="1" applyFont="1" applyBorder="1" applyAlignment="1">
      <alignment vertical="center"/>
    </xf>
    <xf numFmtId="10" fontId="147" fillId="0" borderId="0" xfId="0" applyNumberFormat="1" applyFont="1" applyBorder="1" applyAlignment="1">
      <alignment vertical="center"/>
    </xf>
    <xf numFmtId="4" fontId="111" fillId="0" borderId="0" xfId="0" applyNumberFormat="1" applyFont="1" applyBorder="1" applyAlignment="1">
      <alignment vertical="center"/>
    </xf>
    <xf numFmtId="3" fontId="101" fillId="0" borderId="0" xfId="0" applyNumberFormat="1" applyFont="1" applyBorder="1" applyAlignment="1">
      <alignment vertical="center"/>
    </xf>
    <xf numFmtId="0" fontId="100" fillId="0" borderId="0" xfId="0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4" fontId="99" fillId="0" borderId="0" xfId="0" applyNumberFormat="1" applyFont="1" applyBorder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6" fillId="0" borderId="0" xfId="2" applyFont="1" applyAlignment="1">
      <alignment vertical="center"/>
    </xf>
    <xf numFmtId="0" fontId="180" fillId="0" borderId="0" xfId="2" applyFont="1" applyAlignment="1">
      <alignment horizontal="center" vertical="center"/>
    </xf>
    <xf numFmtId="0" fontId="96" fillId="0" borderId="0" xfId="2" applyFont="1" applyAlignment="1">
      <alignment horizontal="center" vertical="center"/>
    </xf>
    <xf numFmtId="4" fontId="96" fillId="0" borderId="0" xfId="2" applyNumberFormat="1" applyFont="1" applyAlignment="1">
      <alignment horizontal="center" vertical="center"/>
    </xf>
    <xf numFmtId="165" fontId="96" fillId="0" borderId="0" xfId="2" applyNumberFormat="1" applyFont="1" applyAlignment="1">
      <alignment horizontal="center" vertical="center"/>
    </xf>
    <xf numFmtId="165" fontId="96" fillId="0" borderId="0" xfId="3" applyNumberFormat="1" applyFont="1" applyAlignment="1">
      <alignment horizontal="center" vertical="center"/>
    </xf>
    <xf numFmtId="165" fontId="96" fillId="0" borderId="0" xfId="1" applyNumberFormat="1" applyFont="1" applyAlignment="1">
      <alignment horizontal="center" vertical="center"/>
    </xf>
    <xf numFmtId="4" fontId="96" fillId="0" borderId="0" xfId="1" applyNumberFormat="1" applyFont="1" applyAlignment="1">
      <alignment horizontal="center" vertical="center"/>
    </xf>
    <xf numFmtId="0" fontId="95" fillId="0" borderId="0" xfId="0" applyFont="1" applyAlignment="1">
      <alignment vertical="center"/>
    </xf>
    <xf numFmtId="0" fontId="180" fillId="9" borderId="22" xfId="0" applyFont="1" applyFill="1" applyBorder="1" applyAlignment="1">
      <alignment horizontal="right" vertical="center"/>
    </xf>
    <xf numFmtId="4" fontId="95" fillId="0" borderId="0" xfId="0" applyNumberFormat="1" applyFont="1" applyAlignment="1">
      <alignment vertical="center"/>
    </xf>
    <xf numFmtId="165" fontId="95" fillId="0" borderId="0" xfId="0" applyNumberFormat="1" applyFont="1" applyAlignment="1">
      <alignment vertical="center"/>
    </xf>
    <xf numFmtId="4" fontId="180" fillId="9" borderId="23" xfId="0" applyNumberFormat="1" applyFont="1" applyFill="1" applyBorder="1" applyAlignment="1">
      <alignment vertical="center"/>
    </xf>
    <xf numFmtId="165" fontId="180" fillId="9" borderId="23" xfId="0" applyNumberFormat="1" applyFont="1" applyFill="1" applyBorder="1" applyAlignment="1">
      <alignment vertical="center"/>
    </xf>
    <xf numFmtId="0" fontId="94" fillId="0" borderId="0" xfId="0" applyFont="1" applyAlignment="1">
      <alignment vertical="center"/>
    </xf>
    <xf numFmtId="14" fontId="94" fillId="0" borderId="0" xfId="0" applyNumberFormat="1" applyFont="1" applyAlignment="1">
      <alignment vertical="center"/>
    </xf>
    <xf numFmtId="0" fontId="94" fillId="0" borderId="0" xfId="0" applyFont="1" applyAlignment="1">
      <alignment horizontal="center" vertical="center"/>
    </xf>
    <xf numFmtId="1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7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0" fontId="94" fillId="0" borderId="0" xfId="0" applyFont="1" applyAlignment="1">
      <alignment horizontal="center" vertical="center" wrapText="1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0" fontId="93" fillId="0" borderId="0" xfId="0" applyFont="1" applyAlignment="1">
      <alignment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0" fontId="93" fillId="0" borderId="0" xfId="0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4" fontId="94" fillId="10" borderId="0" xfId="0" applyNumberFormat="1" applyFont="1" applyFill="1" applyAlignment="1">
      <alignment horizontal="center"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10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/>
    <xf numFmtId="0" fontId="86" fillId="0" borderId="0" xfId="0" applyFont="1" applyAlignment="1">
      <alignment horizontal="center" vertical="center"/>
    </xf>
    <xf numFmtId="16" fontId="86" fillId="0" borderId="0" xfId="0" applyNumberFormat="1" applyFont="1" applyAlignment="1">
      <alignment horizontal="center" vertical="center"/>
    </xf>
    <xf numFmtId="4" fontId="86" fillId="0" borderId="0" xfId="0" applyNumberFormat="1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4" fontId="85" fillId="0" borderId="0" xfId="1" applyNumberFormat="1" applyFont="1" applyAlignment="1">
      <alignment horizontal="center" vertical="center"/>
    </xf>
    <xf numFmtId="10" fontId="85" fillId="0" borderId="0" xfId="1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4" fontId="84" fillId="0" borderId="0" xfId="0" applyNumberFormat="1" applyFont="1" applyAlignment="1">
      <alignment horizontal="center" vertical="center"/>
    </xf>
    <xf numFmtId="16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center" vertical="center"/>
    </xf>
    <xf numFmtId="4" fontId="84" fillId="0" borderId="0" xfId="1" applyNumberFormat="1" applyFont="1" applyAlignment="1">
      <alignment horizontal="center" vertical="center"/>
    </xf>
    <xf numFmtId="10" fontId="84" fillId="0" borderId="0" xfId="1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83" fillId="0" borderId="0" xfId="0" applyFont="1"/>
    <xf numFmtId="165" fontId="86" fillId="0" borderId="0" xfId="1" applyNumberFormat="1" applyFont="1"/>
    <xf numFmtId="4" fontId="86" fillId="0" borderId="0" xfId="0" applyNumberFormat="1" applyFont="1"/>
    <xf numFmtId="16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4" fontId="187" fillId="0" borderId="0" xfId="1" applyNumberFormat="1" applyFont="1" applyAlignment="1">
      <alignment horizontal="center" vertical="center"/>
    </xf>
    <xf numFmtId="10" fontId="187" fillId="0" borderId="0" xfId="1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 wrapText="1"/>
    </xf>
    <xf numFmtId="20" fontId="84" fillId="0" borderId="0" xfId="0" applyNumberFormat="1" applyFont="1" applyAlignment="1">
      <alignment horizontal="center" vertical="center"/>
    </xf>
    <xf numFmtId="20" fontId="86" fillId="0" borderId="0" xfId="0" applyNumberFormat="1" applyFont="1" applyAlignment="1">
      <alignment horizontal="center" vertical="center"/>
    </xf>
    <xf numFmtId="4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20" fontId="187" fillId="0" borderId="0" xfId="0" applyNumberFormat="1" applyFont="1" applyAlignment="1">
      <alignment horizontal="center" vertical="center"/>
    </xf>
    <xf numFmtId="16" fontId="86" fillId="0" borderId="0" xfId="0" applyNumberFormat="1" applyFont="1"/>
    <xf numFmtId="16" fontId="82" fillId="0" borderId="0" xfId="0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20" fontId="82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0" fontId="81" fillId="0" borderId="0" xfId="0" applyFont="1" applyAlignment="1">
      <alignment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4" fontId="80" fillId="0" borderId="0" xfId="0" applyNumberFormat="1" applyFont="1" applyAlignment="1">
      <alignment horizontal="center" vertical="center"/>
    </xf>
    <xf numFmtId="0" fontId="79" fillId="0" borderId="0" xfId="0" applyFont="1"/>
    <xf numFmtId="16" fontId="187" fillId="10" borderId="0" xfId="0" applyNumberFormat="1" applyFont="1" applyFill="1" applyAlignment="1">
      <alignment horizontal="center" vertical="center"/>
    </xf>
    <xf numFmtId="0" fontId="187" fillId="10" borderId="0" xfId="0" applyFont="1" applyFill="1" applyAlignment="1">
      <alignment horizontal="center" vertical="center"/>
    </xf>
    <xf numFmtId="0" fontId="86" fillId="10" borderId="0" xfId="0" applyFont="1" applyFill="1" applyAlignment="1">
      <alignment horizontal="center" vertical="center"/>
    </xf>
    <xf numFmtId="4" fontId="187" fillId="10" borderId="0" xfId="0" applyNumberFormat="1" applyFont="1" applyFill="1" applyAlignment="1">
      <alignment horizontal="center" vertical="center"/>
    </xf>
    <xf numFmtId="10" fontId="187" fillId="10" borderId="0" xfId="1" applyNumberFormat="1" applyFont="1" applyFill="1" applyAlignment="1">
      <alignment horizontal="center" vertical="center"/>
    </xf>
    <xf numFmtId="4" fontId="187" fillId="10" borderId="0" xfId="1" applyNumberFormat="1" applyFont="1" applyFill="1" applyAlignment="1">
      <alignment horizontal="center" vertical="center"/>
    </xf>
    <xf numFmtId="0" fontId="78" fillId="0" borderId="0" xfId="0" applyFont="1"/>
    <xf numFmtId="4" fontId="78" fillId="0" borderId="0" xfId="0" applyNumberFormat="1" applyFont="1" applyAlignment="1">
      <alignment horizontal="center" vertical="center"/>
    </xf>
    <xf numFmtId="4" fontId="77" fillId="0" borderId="0" xfId="0" applyNumberFormat="1" applyFont="1" applyAlignment="1">
      <alignment horizontal="center" vertical="center"/>
    </xf>
    <xf numFmtId="0" fontId="77" fillId="0" borderId="0" xfId="0" applyFont="1" applyAlignment="1">
      <alignment vertical="center"/>
    </xf>
    <xf numFmtId="14" fontId="77" fillId="0" borderId="0" xfId="0" applyNumberFormat="1" applyFont="1" applyAlignment="1">
      <alignment vertical="center"/>
    </xf>
    <xf numFmtId="4" fontId="77" fillId="0" borderId="0" xfId="0" applyNumberFormat="1" applyFont="1" applyAlignment="1">
      <alignment vertical="center"/>
    </xf>
    <xf numFmtId="3" fontId="77" fillId="0" borderId="0" xfId="0" applyNumberFormat="1" applyFont="1" applyAlignment="1">
      <alignment vertical="center"/>
    </xf>
    <xf numFmtId="0" fontId="77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10" fontId="94" fillId="0" borderId="0" xfId="0" applyNumberFormat="1" applyFont="1" applyAlignment="1">
      <alignment horizontal="center" vertical="center"/>
    </xf>
    <xf numFmtId="10" fontId="94" fillId="0" borderId="0" xfId="1" applyNumberFormat="1" applyFont="1" applyAlignment="1">
      <alignment horizontal="center" vertical="center"/>
    </xf>
    <xf numFmtId="4" fontId="94" fillId="3" borderId="0" xfId="0" applyNumberFormat="1" applyFont="1" applyFill="1" applyAlignment="1">
      <alignment horizontal="center" vertical="center"/>
    </xf>
    <xf numFmtId="10" fontId="94" fillId="3" borderId="0" xfId="0" applyNumberFormat="1" applyFont="1" applyFill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1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0" fontId="74" fillId="0" borderId="0" xfId="0" applyFont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14" fontId="74" fillId="0" borderId="0" xfId="0" applyNumberFormat="1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64" fontId="74" fillId="0" borderId="0" xfId="0" applyNumberFormat="1" applyFont="1" applyAlignment="1">
      <alignment horizontal="center" vertical="center"/>
    </xf>
    <xf numFmtId="4" fontId="74" fillId="0" borderId="0" xfId="0" applyNumberFormat="1" applyFont="1" applyAlignment="1">
      <alignment horizontal="center" vertical="center"/>
    </xf>
    <xf numFmtId="165" fontId="74" fillId="0" borderId="0" xfId="1" applyNumberFormat="1" applyFont="1" applyAlignment="1">
      <alignment horizontal="center"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165" fontId="73" fillId="0" borderId="0" xfId="1" applyNumberFormat="1" applyFont="1" applyAlignment="1">
      <alignment horizontal="center" vertical="center"/>
    </xf>
    <xf numFmtId="4" fontId="73" fillId="3" borderId="0" xfId="0" applyNumberFormat="1" applyFont="1" applyFill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0" fontId="71" fillId="0" borderId="0" xfId="0" applyFont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Alignment="1">
      <alignment horizontal="center" vertical="center"/>
    </xf>
    <xf numFmtId="1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14" fontId="65" fillId="0" borderId="0" xfId="0" applyNumberFormat="1" applyFont="1" applyAlignment="1">
      <alignment horizontal="center" vertical="center"/>
    </xf>
    <xf numFmtId="0" fontId="65" fillId="0" borderId="0" xfId="0" applyFont="1" applyAlignment="1">
      <alignment horizontal="center" vertical="center"/>
    </xf>
    <xf numFmtId="16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164" fontId="189" fillId="0" borderId="0" xfId="0" applyNumberFormat="1" applyFont="1" applyAlignment="1">
      <alignment horizontal="center" vertical="center"/>
    </xf>
    <xf numFmtId="4" fontId="189" fillId="0" borderId="0" xfId="0" applyNumberFormat="1" applyFont="1" applyAlignment="1">
      <alignment horizontal="center" vertical="center"/>
    </xf>
    <xf numFmtId="165" fontId="189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2" fillId="0" borderId="0" xfId="0" applyFont="1" applyAlignment="1">
      <alignment horizontal="center"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189" fillId="0" borderId="0" xfId="0" applyFont="1" applyAlignment="1">
      <alignment vertical="center"/>
    </xf>
    <xf numFmtId="14" fontId="189" fillId="0" borderId="0" xfId="0" applyNumberFormat="1" applyFont="1" applyAlignment="1">
      <alignment vertical="center"/>
    </xf>
    <xf numFmtId="4" fontId="189" fillId="0" borderId="0" xfId="0" applyNumberFormat="1" applyFont="1" applyAlignment="1">
      <alignment vertical="center"/>
    </xf>
    <xf numFmtId="10" fontId="189" fillId="0" borderId="0" xfId="0" applyNumberFormat="1" applyFont="1" applyBorder="1" applyAlignment="1">
      <alignment vertical="center"/>
    </xf>
    <xf numFmtId="3" fontId="189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0" fontId="189" fillId="0" borderId="0" xfId="0" applyFont="1" applyFill="1" applyAlignment="1">
      <alignment vertical="center"/>
    </xf>
    <xf numFmtId="4" fontId="189" fillId="0" borderId="0" xfId="0" applyNumberFormat="1" applyFont="1" applyFill="1" applyAlignment="1">
      <alignment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14" fontId="60" fillId="0" borderId="0" xfId="0" applyNumberFormat="1" applyFont="1" applyAlignment="1">
      <alignment horizontal="center" vertical="center"/>
    </xf>
    <xf numFmtId="0" fontId="60" fillId="0" borderId="0" xfId="0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0" fontId="60" fillId="0" borderId="0" xfId="0" applyFont="1" applyAlignment="1">
      <alignment horizontal="left" vertical="center"/>
    </xf>
    <xf numFmtId="0" fontId="67" fillId="0" borderId="0" xfId="0" applyFont="1" applyAlignment="1">
      <alignment horizontal="left" vertical="center"/>
    </xf>
    <xf numFmtId="0" fontId="60" fillId="0" borderId="0" xfId="4" applyFont="1" applyAlignment="1">
      <alignment vertical="center"/>
    </xf>
    <xf numFmtId="4" fontId="60" fillId="3" borderId="0" xfId="4" applyNumberFormat="1" applyFont="1" applyFill="1" applyAlignment="1">
      <alignment vertical="center"/>
    </xf>
    <xf numFmtId="165" fontId="60" fillId="3" borderId="0" xfId="4" applyNumberFormat="1" applyFont="1" applyFill="1" applyAlignment="1">
      <alignment vertical="center"/>
    </xf>
    <xf numFmtId="4" fontId="60" fillId="0" borderId="0" xfId="4" applyNumberFormat="1" applyFont="1" applyAlignment="1">
      <alignment vertical="center"/>
    </xf>
    <xf numFmtId="9" fontId="60" fillId="0" borderId="0" xfId="4" applyNumberFormat="1" applyFont="1" applyAlignment="1">
      <alignment vertical="center"/>
    </xf>
    <xf numFmtId="165" fontId="60" fillId="0" borderId="0" xfId="4" applyNumberFormat="1" applyFont="1" applyAlignment="1">
      <alignment vertical="center"/>
    </xf>
    <xf numFmtId="168" fontId="60" fillId="0" borderId="0" xfId="4" applyNumberFormat="1" applyFont="1" applyAlignment="1">
      <alignment vertical="center"/>
    </xf>
    <xf numFmtId="10" fontId="60" fillId="0" borderId="0" xfId="5" applyNumberFormat="1" applyFont="1" applyAlignment="1">
      <alignment vertical="center"/>
    </xf>
    <xf numFmtId="0" fontId="60" fillId="3" borderId="0" xfId="4" applyFont="1" applyFill="1" applyAlignment="1">
      <alignment vertical="center"/>
    </xf>
    <xf numFmtId="4" fontId="60" fillId="0" borderId="0" xfId="4" applyNumberFormat="1" applyFont="1" applyFill="1" applyAlignment="1">
      <alignment vertical="center"/>
    </xf>
    <xf numFmtId="165" fontId="60" fillId="0" borderId="0" xfId="5" applyNumberFormat="1" applyFont="1" applyFill="1" applyAlignment="1">
      <alignment vertical="center"/>
    </xf>
    <xf numFmtId="0" fontId="180" fillId="11" borderId="24" xfId="4" applyFont="1" applyFill="1" applyBorder="1" applyAlignment="1">
      <alignment vertical="center"/>
    </xf>
    <xf numFmtId="10" fontId="180" fillId="11" borderId="25" xfId="5" applyNumberFormat="1" applyFont="1" applyFill="1" applyBorder="1" applyAlignment="1">
      <alignment vertical="center"/>
    </xf>
    <xf numFmtId="0" fontId="180" fillId="11" borderId="26" xfId="4" applyFont="1" applyFill="1" applyBorder="1" applyAlignment="1">
      <alignment vertical="center"/>
    </xf>
    <xf numFmtId="4" fontId="180" fillId="11" borderId="27" xfId="4" applyNumberFormat="1" applyFont="1" applyFill="1" applyBorder="1" applyAlignment="1">
      <alignment vertical="center"/>
    </xf>
    <xf numFmtId="0" fontId="180" fillId="12" borderId="4" xfId="4" applyFont="1" applyFill="1" applyBorder="1" applyAlignment="1">
      <alignment vertical="center"/>
    </xf>
    <xf numFmtId="10" fontId="180" fillId="12" borderId="6" xfId="5" applyNumberFormat="1" applyFont="1" applyFill="1" applyBorder="1" applyAlignment="1">
      <alignment vertical="center"/>
    </xf>
    <xf numFmtId="0" fontId="180" fillId="13" borderId="24" xfId="4" applyFont="1" applyFill="1" applyBorder="1" applyAlignment="1">
      <alignment vertical="center"/>
    </xf>
    <xf numFmtId="10" fontId="180" fillId="13" borderId="25" xfId="5" applyNumberFormat="1" applyFont="1" applyFill="1" applyBorder="1" applyAlignment="1">
      <alignment vertical="center"/>
    </xf>
    <xf numFmtId="0" fontId="180" fillId="13" borderId="26" xfId="4" applyFont="1" applyFill="1" applyBorder="1" applyAlignment="1">
      <alignment vertical="center"/>
    </xf>
    <xf numFmtId="10" fontId="180" fillId="13" borderId="27" xfId="5" applyNumberFormat="1" applyFont="1" applyFill="1" applyBorder="1" applyAlignment="1">
      <alignment vertical="center"/>
    </xf>
    <xf numFmtId="166" fontId="60" fillId="3" borderId="0" xfId="4" applyNumberFormat="1" applyFont="1" applyFill="1" applyAlignment="1">
      <alignment vertical="center"/>
    </xf>
    <xf numFmtId="0" fontId="59" fillId="0" borderId="0" xfId="4" applyFont="1" applyAlignment="1">
      <alignment vertical="center"/>
    </xf>
    <xf numFmtId="0" fontId="60" fillId="3" borderId="25" xfId="4" applyFont="1" applyFill="1" applyBorder="1" applyAlignment="1">
      <alignment vertical="center"/>
    </xf>
    <xf numFmtId="0" fontId="180" fillId="0" borderId="24" xfId="4" applyFont="1" applyBorder="1" applyAlignment="1">
      <alignment vertical="center"/>
    </xf>
    <xf numFmtId="0" fontId="180" fillId="0" borderId="26" xfId="4" applyFont="1" applyBorder="1" applyAlignment="1">
      <alignment vertical="center"/>
    </xf>
    <xf numFmtId="165" fontId="60" fillId="0" borderId="27" xfId="1" applyNumberFormat="1" applyFont="1" applyBorder="1" applyAlignment="1">
      <alignment vertical="center"/>
    </xf>
    <xf numFmtId="4" fontId="60" fillId="3" borderId="25" xfId="4" applyNumberFormat="1" applyFont="1" applyFill="1" applyBorder="1" applyAlignment="1">
      <alignment vertical="center"/>
    </xf>
    <xf numFmtId="4" fontId="60" fillId="0" borderId="27" xfId="4" applyNumberFormat="1" applyFont="1" applyBorder="1" applyAlignment="1">
      <alignment vertical="center"/>
    </xf>
    <xf numFmtId="165" fontId="60" fillId="0" borderId="0" xfId="1" applyNumberFormat="1" applyFont="1" applyAlignment="1">
      <alignment vertical="center"/>
    </xf>
    <xf numFmtId="4" fontId="60" fillId="0" borderId="0" xfId="4" applyNumberFormat="1" applyFont="1" applyBorder="1" applyAlignment="1">
      <alignment vertical="center"/>
    </xf>
    <xf numFmtId="0" fontId="58" fillId="0" borderId="0" xfId="4" applyFont="1" applyAlignment="1">
      <alignment vertical="center"/>
    </xf>
    <xf numFmtId="4" fontId="60" fillId="0" borderId="0" xfId="1" applyNumberFormat="1" applyFont="1" applyAlignment="1">
      <alignment vertical="center"/>
    </xf>
    <xf numFmtId="4" fontId="58" fillId="0" borderId="0" xfId="4" applyNumberFormat="1" applyFont="1" applyAlignment="1">
      <alignment vertical="center"/>
    </xf>
    <xf numFmtId="165" fontId="60" fillId="3" borderId="0" xfId="1" applyNumberFormat="1" applyFont="1" applyFill="1" applyAlignment="1">
      <alignment vertical="center"/>
    </xf>
    <xf numFmtId="0" fontId="180" fillId="0" borderId="0" xfId="4" applyFont="1" applyBorder="1" applyAlignment="1">
      <alignment vertical="center"/>
    </xf>
    <xf numFmtId="165" fontId="57" fillId="3" borderId="0" xfId="4" applyNumberFormat="1" applyFont="1" applyFill="1" applyAlignment="1">
      <alignment vertical="center"/>
    </xf>
    <xf numFmtId="0" fontId="56" fillId="0" borderId="0" xfId="0" applyFont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6" fillId="0" borderId="0" xfId="0" applyFont="1"/>
    <xf numFmtId="0" fontId="56" fillId="0" borderId="0" xfId="0" applyFont="1" applyFill="1" applyAlignment="1">
      <alignment vertical="center"/>
    </xf>
    <xf numFmtId="4" fontId="56" fillId="0" borderId="0" xfId="0" applyNumberFormat="1" applyFont="1" applyFill="1" applyAlignment="1">
      <alignment vertical="center"/>
    </xf>
    <xf numFmtId="0" fontId="56" fillId="0" borderId="0" xfId="0" applyFont="1" applyAlignment="1">
      <alignment horizontal="center" vertical="center"/>
    </xf>
    <xf numFmtId="0" fontId="179" fillId="0" borderId="0" xfId="0" applyFont="1" applyFill="1" applyBorder="1" applyAlignment="1">
      <alignment vertical="center"/>
    </xf>
    <xf numFmtId="0" fontId="178" fillId="0" borderId="0" xfId="0" applyFont="1" applyFill="1" applyAlignment="1">
      <alignment vertical="center"/>
    </xf>
    <xf numFmtId="0" fontId="183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1" fillId="0" borderId="0" xfId="0" applyFont="1" applyFill="1" applyBorder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1" fillId="0" borderId="0" xfId="0" applyFont="1" applyFill="1" applyAlignment="1">
      <alignment vertical="center"/>
    </xf>
    <xf numFmtId="0" fontId="77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4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5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9" fillId="0" borderId="0" xfId="0" applyNumberFormat="1" applyFont="1" applyFill="1" applyBorder="1" applyAlignment="1">
      <alignment vertical="center"/>
    </xf>
    <xf numFmtId="4" fontId="178" fillId="0" borderId="0" xfId="0" applyNumberFormat="1" applyFont="1" applyFill="1" applyAlignment="1">
      <alignment vertical="center"/>
    </xf>
    <xf numFmtId="4" fontId="183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1" fillId="0" borderId="0" xfId="0" applyNumberFormat="1" applyFont="1" applyFill="1" applyBorder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77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0" fontId="55" fillId="0" borderId="0" xfId="0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179" fillId="0" borderId="0" xfId="0" applyFont="1" applyAlignment="1">
      <alignment horizontal="center" vertical="center" wrapText="1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4" fillId="0" borderId="0" xfId="0" applyFont="1" applyAlignment="1">
      <alignment horizontal="center" vertical="center"/>
    </xf>
    <xf numFmtId="16" fontId="180" fillId="0" borderId="0" xfId="0" applyNumberFormat="1" applyFont="1" applyFill="1" applyAlignment="1">
      <alignment horizontal="center" vertical="center"/>
    </xf>
    <xf numFmtId="4" fontId="179" fillId="0" borderId="0" xfId="0" applyNumberFormat="1" applyFont="1" applyFill="1" applyAlignment="1">
      <alignment horizontal="center" vertical="center"/>
    </xf>
    <xf numFmtId="0" fontId="179" fillId="0" borderId="0" xfId="0" applyFont="1" applyFill="1" applyAlignment="1">
      <alignment horizontal="center" vertical="center"/>
    </xf>
    <xf numFmtId="0" fontId="54" fillId="0" borderId="0" xfId="4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179" fillId="3" borderId="0" xfId="0" applyFont="1" applyFill="1"/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14" fontId="51" fillId="0" borderId="0" xfId="0" applyNumberFormat="1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164" fontId="51" fillId="0" borderId="0" xfId="0" applyNumberFormat="1" applyFont="1" applyAlignment="1">
      <alignment horizontal="center" vertical="center"/>
    </xf>
    <xf numFmtId="4" fontId="51" fillId="0" borderId="0" xfId="0" applyNumberFormat="1" applyFont="1" applyAlignment="1">
      <alignment horizontal="center" vertical="center"/>
    </xf>
    <xf numFmtId="165" fontId="51" fillId="0" borderId="0" xfId="1" applyNumberFormat="1" applyFont="1" applyAlignment="1">
      <alignment horizontal="center" vertical="center"/>
    </xf>
    <xf numFmtId="0" fontId="180" fillId="0" borderId="0" xfId="0" applyFont="1"/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8" fillId="0" borderId="0" xfId="0" applyFont="1" applyAlignment="1">
      <alignment horizontal="center" vertical="center"/>
    </xf>
    <xf numFmtId="0" fontId="48" fillId="0" borderId="0" xfId="0" applyFont="1" applyAlignment="1">
      <alignment horizontal="left" vertical="center"/>
    </xf>
    <xf numFmtId="4" fontId="48" fillId="0" borderId="0" xfId="0" applyNumberFormat="1" applyFont="1" applyAlignment="1">
      <alignment horizontal="center" vertical="center"/>
    </xf>
    <xf numFmtId="3" fontId="67" fillId="0" borderId="0" xfId="0" applyNumberFormat="1" applyFont="1" applyAlignment="1">
      <alignment horizontal="center"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Fill="1" applyAlignment="1">
      <alignment vertical="center"/>
    </xf>
    <xf numFmtId="4" fontId="45" fillId="0" borderId="0" xfId="0" applyNumberFormat="1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Alignment="1">
      <alignment horizontal="center" vertical="center"/>
    </xf>
    <xf numFmtId="4" fontId="180" fillId="0" borderId="0" xfId="0" applyNumberFormat="1" applyFont="1" applyFill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0" fontId="191" fillId="15" borderId="1" xfId="0" applyFont="1" applyFill="1" applyBorder="1" applyAlignment="1">
      <alignment horizontal="center" vertical="center" wrapText="1"/>
    </xf>
    <xf numFmtId="0" fontId="191" fillId="15" borderId="1" xfId="0" applyFont="1" applyFill="1" applyBorder="1" applyAlignment="1">
      <alignment vertical="center" wrapText="1"/>
    </xf>
    <xf numFmtId="22" fontId="191" fillId="15" borderId="1" xfId="0" applyNumberFormat="1" applyFont="1" applyFill="1" applyBorder="1" applyAlignment="1">
      <alignment horizontal="center" vertical="center" wrapText="1"/>
    </xf>
    <xf numFmtId="8" fontId="192" fillId="15" borderId="1" xfId="0" applyNumberFormat="1" applyFont="1" applyFill="1" applyBorder="1" applyAlignment="1">
      <alignment horizontal="right" vertical="center" wrapText="1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Alignment="1">
      <alignment horizontal="center" vertical="center"/>
    </xf>
    <xf numFmtId="14" fontId="41" fillId="0" borderId="0" xfId="0" applyNumberFormat="1" applyFont="1" applyAlignment="1">
      <alignment horizontal="center" vertical="center"/>
    </xf>
    <xf numFmtId="164" fontId="41" fillId="0" borderId="0" xfId="0" applyNumberFormat="1" applyFont="1" applyAlignment="1">
      <alignment horizontal="center" vertical="center"/>
    </xf>
    <xf numFmtId="4" fontId="41" fillId="0" borderId="0" xfId="0" applyNumberFormat="1" applyFont="1" applyAlignment="1">
      <alignment horizontal="center" vertical="center"/>
    </xf>
    <xf numFmtId="165" fontId="41" fillId="0" borderId="0" xfId="1" applyNumberFormat="1" applyFont="1" applyAlignment="1">
      <alignment horizontal="center"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center" vertical="center"/>
    </xf>
    <xf numFmtId="4" fontId="40" fillId="0" borderId="0" xfId="0" applyNumberFormat="1" applyFont="1" applyAlignment="1">
      <alignment horizontal="center" vertical="center"/>
    </xf>
    <xf numFmtId="14" fontId="40" fillId="0" borderId="0" xfId="0" applyNumberFormat="1" applyFont="1" applyAlignment="1">
      <alignment horizontal="center" vertical="center"/>
    </xf>
    <xf numFmtId="164" fontId="40" fillId="0" borderId="0" xfId="0" applyNumberFormat="1" applyFont="1" applyAlignment="1">
      <alignment horizontal="center" vertical="center"/>
    </xf>
    <xf numFmtId="165" fontId="40" fillId="0" borderId="0" xfId="1" applyNumberFormat="1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14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4" fontId="39" fillId="0" borderId="0" xfId="0" applyNumberFormat="1" applyFont="1" applyAlignment="1">
      <alignment horizontal="center" vertical="center"/>
    </xf>
    <xf numFmtId="165" fontId="39" fillId="0" borderId="0" xfId="1" applyNumberFormat="1" applyFont="1" applyAlignment="1">
      <alignment horizontal="center"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14" fontId="37" fillId="0" borderId="0" xfId="0" applyNumberFormat="1" applyFont="1" applyFill="1" applyBorder="1" applyAlignment="1">
      <alignment horizontal="center" vertical="center"/>
    </xf>
    <xf numFmtId="0" fontId="37" fillId="0" borderId="0" xfId="0" applyFont="1" applyFill="1" applyBorder="1" applyAlignment="1">
      <alignment horizontal="center" vertical="center"/>
    </xf>
    <xf numFmtId="164" fontId="37" fillId="0" borderId="0" xfId="0" applyNumberFormat="1" applyFont="1" applyFill="1" applyBorder="1" applyAlignment="1">
      <alignment horizontal="center" vertical="center"/>
    </xf>
    <xf numFmtId="4" fontId="37" fillId="0" borderId="0" xfId="0" applyNumberFormat="1" applyFont="1" applyFill="1" applyBorder="1" applyAlignment="1">
      <alignment horizontal="center" vertical="center"/>
    </xf>
    <xf numFmtId="165" fontId="37" fillId="0" borderId="0" xfId="1" applyNumberFormat="1" applyFont="1" applyFill="1" applyBorder="1" applyAlignment="1">
      <alignment horizontal="center" vertical="center"/>
    </xf>
    <xf numFmtId="14" fontId="36" fillId="0" borderId="0" xfId="0" applyNumberFormat="1" applyFont="1" applyBorder="1" applyAlignment="1">
      <alignment horizontal="center" vertical="center"/>
    </xf>
    <xf numFmtId="164" fontId="36" fillId="0" borderId="0" xfId="0" applyNumberFormat="1" applyFont="1" applyBorder="1" applyAlignment="1">
      <alignment horizontal="center" vertical="center"/>
    </xf>
    <xf numFmtId="4" fontId="36" fillId="0" borderId="0" xfId="0" applyNumberFormat="1" applyFont="1" applyBorder="1" applyAlignment="1">
      <alignment horizontal="center" vertical="center"/>
    </xf>
    <xf numFmtId="165" fontId="36" fillId="0" borderId="0" xfId="1" applyNumberFormat="1" applyFont="1" applyBorder="1" applyAlignment="1">
      <alignment horizontal="center" vertical="center"/>
    </xf>
    <xf numFmtId="0" fontId="36" fillId="0" borderId="0" xfId="0" applyFont="1" applyFill="1" applyBorder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/>
    <xf numFmtId="0" fontId="32" fillId="0" borderId="0" xfId="0" applyFont="1" applyAlignment="1">
      <alignment horizontal="center" vertical="center"/>
    </xf>
    <xf numFmtId="165" fontId="32" fillId="0" borderId="0" xfId="1" applyNumberFormat="1" applyFont="1" applyAlignment="1">
      <alignment horizontal="center" vertical="center"/>
    </xf>
    <xf numFmtId="4" fontId="32" fillId="0" borderId="0" xfId="0" applyNumberFormat="1" applyFont="1" applyAlignment="1">
      <alignment horizontal="center"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horizontal="center" vertical="center"/>
    </xf>
    <xf numFmtId="165" fontId="32" fillId="0" borderId="0" xfId="0" applyNumberFormat="1" applyFont="1" applyAlignment="1">
      <alignment horizontal="center" vertical="center"/>
    </xf>
    <xf numFmtId="4" fontId="32" fillId="0" borderId="0" xfId="1" applyNumberFormat="1" applyFont="1" applyAlignment="1">
      <alignment horizontal="center" vertical="center"/>
    </xf>
    <xf numFmtId="4" fontId="32" fillId="0" borderId="0" xfId="0" applyNumberFormat="1" applyFont="1" applyAlignment="1">
      <alignment horizontal="center" vertical="top"/>
    </xf>
    <xf numFmtId="0" fontId="31" fillId="0" borderId="0" xfId="0" applyFont="1" applyAlignment="1">
      <alignment horizontal="center" vertical="center"/>
    </xf>
    <xf numFmtId="165" fontId="32" fillId="3" borderId="0" xfId="1" applyNumberFormat="1" applyFont="1" applyFill="1" applyAlignment="1">
      <alignment horizontal="center" vertical="center"/>
    </xf>
    <xf numFmtId="3" fontId="32" fillId="0" borderId="0" xfId="1" applyNumberFormat="1" applyFont="1" applyAlignment="1">
      <alignment horizontal="center"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30" fillId="0" borderId="0" xfId="0" applyFont="1"/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0" fontId="29" fillId="0" borderId="0" xfId="0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4" fontId="28" fillId="0" borderId="0" xfId="0" applyNumberFormat="1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3" fontId="27" fillId="0" borderId="0" xfId="0" applyNumberFormat="1" applyFont="1" applyBorder="1" applyAlignment="1">
      <alignment vertical="center"/>
    </xf>
    <xf numFmtId="4" fontId="27" fillId="0" borderId="0" xfId="0" applyNumberFormat="1" applyFont="1" applyAlignment="1">
      <alignment vertical="center"/>
    </xf>
    <xf numFmtId="4" fontId="27" fillId="0" borderId="0" xfId="0" applyNumberFormat="1" applyFont="1" applyAlignment="1">
      <alignment horizontal="center" vertical="center"/>
    </xf>
    <xf numFmtId="0" fontId="180" fillId="3" borderId="0" xfId="0" applyFont="1" applyFill="1" applyAlignment="1">
      <alignment horizontal="center" vertical="center" wrapText="1"/>
    </xf>
    <xf numFmtId="0" fontId="180" fillId="0" borderId="0" xfId="0" applyFont="1" applyAlignment="1">
      <alignment horizontal="center" vertical="top" wrapText="1"/>
    </xf>
    <xf numFmtId="0" fontId="26" fillId="0" borderId="0" xfId="0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4" fontId="26" fillId="0" borderId="0" xfId="0" applyNumberFormat="1" applyFont="1" applyFill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3" fontId="26" fillId="0" borderId="0" xfId="0" applyNumberFormat="1" applyFont="1" applyAlignment="1">
      <alignment vertical="center"/>
    </xf>
    <xf numFmtId="4" fontId="26" fillId="0" borderId="0" xfId="0" applyNumberFormat="1" applyFont="1" applyAlignment="1">
      <alignment horizontal="center" vertical="center"/>
    </xf>
    <xf numFmtId="4" fontId="25" fillId="0" borderId="0" xfId="0" applyNumberFormat="1" applyFont="1" applyAlignment="1">
      <alignment horizontal="center"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Fill="1" applyAlignment="1">
      <alignment vertical="center"/>
    </xf>
    <xf numFmtId="14" fontId="23" fillId="0" borderId="0" xfId="0" applyNumberFormat="1" applyFont="1" applyAlignment="1">
      <alignment vertical="center"/>
    </xf>
    <xf numFmtId="4" fontId="23" fillId="0" borderId="0" xfId="0" applyNumberFormat="1" applyFont="1" applyFill="1" applyAlignment="1">
      <alignment vertical="center"/>
    </xf>
    <xf numFmtId="4" fontId="23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3" fontId="23" fillId="0" borderId="0" xfId="0" applyNumberFormat="1" applyFont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14" fontId="22" fillId="0" borderId="0" xfId="0" applyNumberFormat="1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4" fontId="22" fillId="0" borderId="0" xfId="0" applyNumberFormat="1" applyFont="1" applyFill="1" applyAlignment="1">
      <alignment vertical="center"/>
    </xf>
    <xf numFmtId="0" fontId="21" fillId="0" borderId="0" xfId="0" applyFont="1" applyAlignment="1">
      <alignment horizontal="center"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0" fontId="19" fillId="0" borderId="0" xfId="0" applyFont="1" applyAlignment="1">
      <alignment vertical="center"/>
    </xf>
    <xf numFmtId="3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Fill="1" applyAlignment="1">
      <alignment vertical="center"/>
    </xf>
    <xf numFmtId="14" fontId="15" fillId="0" borderId="0" xfId="0" applyNumberFormat="1" applyFont="1" applyAlignment="1">
      <alignment vertical="center"/>
    </xf>
    <xf numFmtId="4" fontId="15" fillId="0" borderId="0" xfId="0" applyNumberFormat="1" applyFont="1" applyFill="1" applyAlignment="1">
      <alignment vertical="center"/>
    </xf>
    <xf numFmtId="4" fontId="15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3" fontId="15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4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0" fontId="10" fillId="0" borderId="0" xfId="0" applyFont="1" applyFill="1" applyAlignment="1">
      <alignment vertical="center"/>
    </xf>
    <xf numFmtId="14" fontId="10" fillId="0" borderId="0" xfId="0" applyNumberFormat="1" applyFont="1" applyAlignment="1">
      <alignment vertical="center"/>
    </xf>
    <xf numFmtId="4" fontId="10" fillId="0" borderId="0" xfId="0" applyNumberFormat="1" applyFont="1" applyFill="1" applyAlignment="1">
      <alignment vertical="center"/>
    </xf>
    <xf numFmtId="4" fontId="10" fillId="0" borderId="0" xfId="0" applyNumberFormat="1" applyFont="1" applyAlignment="1">
      <alignment vertical="center"/>
    </xf>
    <xf numFmtId="0" fontId="10" fillId="0" borderId="0" xfId="0" applyFont="1" applyAlignment="1">
      <alignment vertical="center"/>
    </xf>
    <xf numFmtId="3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4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0" fontId="193" fillId="15" borderId="1" xfId="0" applyFont="1" applyFill="1" applyBorder="1" applyAlignment="1">
      <alignment horizontal="center" vertical="center" wrapText="1"/>
    </xf>
    <xf numFmtId="0" fontId="193" fillId="15" borderId="1" xfId="0" applyFont="1" applyFill="1" applyBorder="1" applyAlignment="1">
      <alignment vertical="center" wrapText="1"/>
    </xf>
    <xf numFmtId="22" fontId="193" fillId="15" borderId="1" xfId="0" applyNumberFormat="1" applyFont="1" applyFill="1" applyBorder="1" applyAlignment="1">
      <alignment horizontal="center" vertical="center" wrapText="1"/>
    </xf>
    <xf numFmtId="0" fontId="179" fillId="16" borderId="0" xfId="0" applyFont="1" applyFill="1"/>
    <xf numFmtId="0" fontId="4" fillId="0" borderId="0" xfId="0" applyFont="1" applyFill="1" applyAlignment="1">
      <alignment vertical="center"/>
    </xf>
    <xf numFmtId="14" fontId="4" fillId="0" borderId="0" xfId="0" applyNumberFormat="1" applyFont="1" applyAlignment="1">
      <alignment vertical="center"/>
    </xf>
    <xf numFmtId="4" fontId="4" fillId="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9" fontId="3" fillId="0" borderId="0" xfId="0" applyNumberFormat="1" applyFont="1" applyAlignment="1">
      <alignment vertical="center"/>
    </xf>
    <xf numFmtId="8" fontId="194" fillId="15" borderId="1" xfId="0" applyNumberFormat="1" applyFont="1" applyFill="1" applyBorder="1" applyAlignment="1">
      <alignment horizontal="right" vertical="center" wrapText="1"/>
    </xf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169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14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 indent="1"/>
    </xf>
    <xf numFmtId="165" fontId="2" fillId="0" borderId="0" xfId="0" applyNumberFormat="1" applyFont="1"/>
    <xf numFmtId="16" fontId="2" fillId="0" borderId="0" xfId="0" applyNumberFormat="1" applyFont="1"/>
    <xf numFmtId="4" fontId="2" fillId="0" borderId="0" xfId="0" applyNumberFormat="1" applyFont="1" applyAlignment="1">
      <alignment horizontal="left"/>
    </xf>
    <xf numFmtId="3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horizontal="left" vertical="center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horizontal="left" vertical="center" indent="1"/>
    </xf>
    <xf numFmtId="0" fontId="180" fillId="0" borderId="4" xfId="4" applyFont="1" applyBorder="1" applyAlignment="1">
      <alignment horizontal="center" vertical="center"/>
    </xf>
    <xf numFmtId="0" fontId="180" fillId="0" borderId="6" xfId="4" applyFont="1" applyBorder="1" applyAlignment="1">
      <alignment horizontal="center" vertical="center"/>
    </xf>
    <xf numFmtId="0" fontId="190" fillId="14" borderId="4" xfId="4" applyFont="1" applyFill="1" applyBorder="1" applyAlignment="1">
      <alignment horizontal="center" vertical="center"/>
    </xf>
    <xf numFmtId="0" fontId="190" fillId="14" borderId="6" xfId="4" applyFont="1" applyFill="1" applyBorder="1" applyAlignment="1">
      <alignment horizontal="center" vertical="center"/>
    </xf>
    <xf numFmtId="0" fontId="180" fillId="0" borderId="2" xfId="0" applyFont="1" applyBorder="1" applyAlignment="1">
      <alignment horizontal="center" vertical="center"/>
    </xf>
    <xf numFmtId="0" fontId="180" fillId="0" borderId="0" xfId="0" applyFont="1" applyBorder="1" applyAlignment="1">
      <alignment horizontal="center" vertical="center"/>
    </xf>
    <xf numFmtId="0" fontId="180" fillId="0" borderId="3" xfId="0" applyFont="1" applyBorder="1" applyAlignment="1">
      <alignment horizontal="center" vertical="center"/>
    </xf>
    <xf numFmtId="0" fontId="158" fillId="0" borderId="13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14" xfId="0" applyFont="1" applyBorder="1" applyAlignment="1">
      <alignment horizontal="center" vertical="center"/>
    </xf>
    <xf numFmtId="0" fontId="158" fillId="0" borderId="0" xfId="0" applyFont="1" applyBorder="1" applyAlignment="1">
      <alignment horizontal="center" vertical="center"/>
    </xf>
    <xf numFmtId="0" fontId="158" fillId="0" borderId="14" xfId="0" applyFont="1" applyBorder="1" applyAlignment="1">
      <alignment horizontal="center" vertical="center"/>
    </xf>
    <xf numFmtId="0" fontId="1" fillId="0" borderId="0" xfId="0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5.35983993055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5.359840972225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5.35984212962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5.359843287035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5.359844328705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5.359845486113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5.359846527776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5.359848032407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5.35984837963" createdVersion="6" refreshedVersion="6" minRefreshableVersion="3" recordCount="3700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10T22:54:35" count="3352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102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2x0"/>
        <s v="Lay Fora"/>
        <s v="Pessoal" u="1"/>
        <s v="LG Casa Punter" u="1"/>
        <s v="LG Favorito" u="1"/>
        <s v="Valida" u="1"/>
        <s v="LG Casa Botbet" u="1"/>
        <s v="Scalping Under 2,5" u="1"/>
        <s v="Over 3,5" u="1"/>
        <s v="Ambos Zebra" u="1"/>
        <s v="Lay 2x2" u="1"/>
        <s v="Ambos" u="1"/>
        <s v="Valida Zebra" u="1"/>
      </sharedItems>
    </cacheField>
    <cacheField name="Odd" numFmtId="0">
      <sharedItems containsString="0" containsBlank="1" containsNumber="1" minValue="1.03" maxValue="704" count="393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1T00:00:00" count="237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9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</sharedItems>
    </cacheField>
    <cacheField name="Visitante" numFmtId="3">
      <sharedItems count="1203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10T22:54:3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5.35984988426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5.35985023147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5.35983460648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5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5.3598369213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6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700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0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2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2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2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2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1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0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0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0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0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0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0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0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1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0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0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0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0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0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0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0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0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0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0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0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0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0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0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0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0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0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0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0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1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0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0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0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0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1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1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0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0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0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0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1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0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0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0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1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0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0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0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0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0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0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0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0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0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0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0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0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0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0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0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0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0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0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0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0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0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0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0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0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0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4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5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0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19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3"/>
    <x v="7"/>
    <x v="310"/>
    <n v="450"/>
    <x v="235"/>
    <n v="0"/>
    <n v="-1"/>
    <n v="0"/>
    <x v="0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0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5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0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0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0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5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0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4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4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3"/>
    <x v="7"/>
    <x v="121"/>
    <n v="439.99"/>
    <x v="235"/>
    <n v="3.4138743455497433"/>
    <n v="0.16466283324621014"/>
    <n v="1"/>
    <x v="0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4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5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4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0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0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0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89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0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33"/>
    <x v="20"/>
    <x v="72"/>
    <m/>
    <x v="236"/>
    <n v="4.3200000000000074"/>
    <e v="#DIV/0!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33"/>
    <x v="20"/>
    <x v="72"/>
    <m/>
    <x v="236"/>
    <n v="0.77136125654450183"/>
    <e v="#DIV/0!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33"/>
    <x v="20"/>
    <x v="72"/>
    <m/>
    <x v="236"/>
    <n v="0.750157068062828"/>
    <e v="#DIV/0!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33"/>
    <x v="20"/>
    <x v="72"/>
    <m/>
    <x v="236"/>
    <n v="0.46507853403141475"/>
    <e v="#DIV/0!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33"/>
    <x v="20"/>
    <x v="72"/>
    <m/>
    <x v="236"/>
    <n v="0.45000000000000107"/>
    <e v="#DIV/0!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3"/>
    <x v="20"/>
    <x v="72"/>
    <m/>
    <x v="236"/>
    <n v="2.25"/>
    <e v="#DIV/0!"/>
    <n v="1"/>
    <x v="0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28"/>
    <x v="9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33"/>
    <x v="20"/>
    <x v="72"/>
    <m/>
    <x v="236"/>
    <n v="0.28837696335078533"/>
    <e v="#DIV/0!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3"/>
    <x v="20"/>
    <x v="72"/>
    <m/>
    <x v="236"/>
    <n v="0.35104712041884856"/>
    <e v="#DIV/0!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3"/>
    <x v="20"/>
    <x v="72"/>
    <m/>
    <x v="236"/>
    <n v="0.2775392670157073"/>
    <e v="#DIV/0!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33"/>
    <x v="20"/>
    <x v="72"/>
    <m/>
    <x v="236"/>
    <n v="0.40005235602094302"/>
    <e v="#DIV/0!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33"/>
    <x v="20"/>
    <x v="72"/>
    <m/>
    <x v="236"/>
    <n v="7.9162303664921607E-2"/>
    <e v="#DIV/0!"/>
    <n v="1"/>
    <x v="0"/>
    <x v="976"/>
    <x v="1072"/>
    <s v="Audax Italiano vs Ñublense"/>
    <d v="2026-08-10T22:54:3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pivotTable1.xml><?xml version="1.0" encoding="utf-8"?>
<pivotTableDefinition xmlns="http://schemas.openxmlformats.org/spreadsheetml/2006/main" name="TD_Botbet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3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103">
        <item x="4"/>
        <item x="0"/>
        <item x="2"/>
        <item x="5"/>
        <item x="75"/>
        <item x="79"/>
        <item x="1"/>
        <item x="3"/>
        <item x="6"/>
        <item x="66"/>
        <item x="89"/>
        <item x="63"/>
        <item x="64"/>
        <item x="83"/>
        <item x="47"/>
        <item x="51"/>
        <item m="1" x="100"/>
        <item x="69"/>
        <item m="1" x="98"/>
        <item x="40"/>
        <item x="9"/>
        <item x="74"/>
        <item x="73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9"/>
        <item x="36"/>
        <item x="90"/>
        <item x="54"/>
        <item x="55"/>
        <item x="44"/>
        <item x="25"/>
        <item m="1" x="95"/>
        <item x="30"/>
        <item m="1" x="92"/>
        <item m="1" x="93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7"/>
        <item x="80"/>
        <item x="43"/>
        <item x="88"/>
        <item x="87"/>
        <item x="38"/>
        <item m="1" x="91"/>
        <item x="86"/>
        <item x="78"/>
        <item x="41"/>
        <item m="1" x="96"/>
        <item x="33"/>
        <item x="35"/>
        <item x="70"/>
        <item x="42"/>
        <item x="19"/>
        <item x="28"/>
        <item x="10"/>
        <item x="17"/>
        <item x="81"/>
        <item m="1" x="94"/>
        <item x="76"/>
        <item m="1" x="101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8">
    <i>
      <x v="14"/>
    </i>
    <i>
      <x v="27"/>
    </i>
    <i>
      <x v="28"/>
    </i>
    <i>
      <x v="42"/>
    </i>
    <i>
      <x v="62"/>
    </i>
    <i>
      <x v="79"/>
    </i>
    <i>
      <x v="87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19"/>
            <x v="24"/>
            <x v="31"/>
            <x v="40"/>
            <x v="49"/>
            <x v="59"/>
            <x v="62"/>
            <x v="79"/>
            <x v="83"/>
            <x v="85"/>
            <x v="86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0"/>
          </reference>
        </references>
      </pivotArea>
    </format>
    <format dxfId="851">
      <pivotArea dataOnly="0" labelOnly="1" fieldPosition="0">
        <references count="1">
          <reference field="7" count="1">
            <x v="79"/>
          </reference>
        </references>
      </pivotArea>
    </format>
    <format dxfId="850">
      <pivotArea dataOnly="0" labelOnly="1" fieldPosition="0">
        <references count="1">
          <reference field="7" count="1">
            <x v="40"/>
          </reference>
        </references>
      </pivotArea>
    </format>
    <format dxfId="849">
      <pivotArea dataOnly="0" labelOnly="1" fieldPosition="0">
        <references count="1">
          <reference field="7" count="1">
            <x v="79"/>
          </reference>
        </references>
      </pivotArea>
    </format>
    <format dxfId="848">
      <pivotArea dataOnly="0" labelOnly="1" fieldPosition="0">
        <references count="1">
          <reference field="7" count="1">
            <x v="14"/>
          </reference>
        </references>
      </pivotArea>
    </format>
    <format dxfId="847">
      <pivotArea dataOnly="0" labelOnly="1" fieldPosition="0">
        <references count="1">
          <reference field="7" count="2">
            <x v="28"/>
            <x v="36"/>
          </reference>
        </references>
      </pivotArea>
    </format>
    <format dxfId="846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45">
      <pivotArea dataOnly="0" labelOnly="1" fieldPosition="0">
        <references count="1">
          <reference field="7" count="2">
            <x v="49"/>
            <x v="59"/>
          </reference>
        </references>
      </pivotArea>
    </format>
    <format dxfId="844">
      <pivotArea dataOnly="0" labelOnly="1" fieldPosition="0">
        <references count="1">
          <reference field="7" count="2">
            <x v="79"/>
            <x v="83"/>
          </reference>
        </references>
      </pivotArea>
    </format>
    <format dxfId="843">
      <pivotArea dataOnly="0" labelOnly="1" fieldPosition="0">
        <references count="1">
          <reference field="7" count="2">
            <x v="86"/>
            <x v="98"/>
          </reference>
        </references>
      </pivotArea>
    </format>
    <format dxfId="842">
      <pivotArea dataOnly="0" labelOnly="1" fieldPosition="0">
        <references count="1">
          <reference field="7" count="1">
            <x v="36"/>
          </reference>
        </references>
      </pivotArea>
    </format>
    <format dxfId="841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40">
      <pivotArea dataOnly="0" labelOnly="1" fieldPosition="0">
        <references count="1">
          <reference field="7" count="1">
            <x v="49"/>
          </reference>
        </references>
      </pivotArea>
    </format>
    <format dxfId="839">
      <pivotArea dataOnly="0" labelOnly="1" fieldPosition="0">
        <references count="1">
          <reference field="7" count="1">
            <x v="86"/>
          </reference>
        </references>
      </pivotArea>
    </format>
    <format dxfId="838">
      <pivotArea dataOnly="0" labelOnly="1" fieldPosition="0">
        <references count="1">
          <reference field="7" count="22">
            <x v="14"/>
            <x v="15"/>
            <x v="19"/>
            <x v="24"/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98"/>
          </reference>
        </references>
      </pivotArea>
    </format>
    <format dxfId="837">
      <pivotArea dataOnly="0" labelOnly="1" fieldPosition="0">
        <references count="1">
          <reference field="7" count="1">
            <x v="27"/>
          </reference>
        </references>
      </pivotArea>
    </format>
    <format dxfId="836">
      <pivotArea dataOnly="0" labelOnly="1" fieldPosition="0">
        <references count="1">
          <reference field="7" count="1">
            <x v="43"/>
          </reference>
        </references>
      </pivotArea>
    </format>
    <format dxfId="835">
      <pivotArea dataOnly="0" labelOnly="1" fieldPosition="0">
        <references count="1">
          <reference field="7" count="1">
            <x v="49"/>
          </reference>
        </references>
      </pivotArea>
    </format>
    <format dxfId="834">
      <pivotArea dataOnly="0" labelOnly="1" fieldPosition="0">
        <references count="1">
          <reference field="7" count="1">
            <x v="59"/>
          </reference>
        </references>
      </pivotArea>
    </format>
    <format dxfId="833">
      <pivotArea dataOnly="0" labelOnly="1" fieldPosition="0">
        <references count="1">
          <reference field="7" count="1">
            <x v="83"/>
          </reference>
        </references>
      </pivotArea>
    </format>
    <format dxfId="832">
      <pivotArea dataOnly="0" labelOnly="1" fieldPosition="0">
        <references count="1">
          <reference field="7" count="16">
            <x v="27"/>
            <x v="28"/>
            <x v="31"/>
            <x v="36"/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</reference>
        </references>
      </pivotArea>
    </format>
    <format dxfId="831">
      <pivotArea dataOnly="0" labelOnly="1" fieldPosition="0">
        <references count="1">
          <reference field="7" count="1">
            <x v="87"/>
          </reference>
        </references>
      </pivotArea>
    </format>
    <format dxfId="830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29">
      <pivotArea dataOnly="0" labelOnly="1" fieldPosition="0">
        <references count="1">
          <reference field="7" count="1">
            <x v="41"/>
          </reference>
        </references>
      </pivotArea>
    </format>
    <format dxfId="828">
      <pivotArea dataOnly="0" labelOnly="1" fieldPosition="0">
        <references count="1">
          <reference field="7" count="14">
            <x v="40"/>
            <x v="41"/>
            <x v="42"/>
            <x v="43"/>
            <x v="49"/>
            <x v="59"/>
            <x v="62"/>
            <x v="66"/>
            <x v="76"/>
            <x v="79"/>
            <x v="83"/>
            <x v="85"/>
            <x v="86"/>
            <x v="87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6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4"/>
                    <x v="15"/>
                    <x v="19"/>
                    <x v="24"/>
                    <x v="27"/>
                    <x v="28"/>
                    <x v="31"/>
                    <x v="36"/>
                    <x v="40"/>
                    <x v="41"/>
                    <x v="42"/>
                    <x v="43"/>
                    <x v="49"/>
                    <x v="59"/>
                    <x v="62"/>
                    <x v="66"/>
                    <x v="76"/>
                    <x v="79"/>
                    <x v="83"/>
                    <x v="85"/>
                    <x v="86"/>
                    <x v="87"/>
                    <x v="98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imesVisitante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10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 axis="axisRow" fieldPosition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 axis="axisRow" fieldPosition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 axis="axisRow" fieldPosition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 axis="axisRow" fieldPosition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 axis="axisRow" fieldPosition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 axis="axisRow" fieldPosition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 axis="axisRow" fieldPosition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Campeonatos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103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2"/>
        <item h="1" x="30"/>
        <item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m="1" x="100"/>
        <item m="1" x="94"/>
        <item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x="68"/>
        <item h="1" x="83"/>
        <item h="1" m="1" x="97"/>
        <item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multipleItemSelectionAllowe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9">
      <pivotArea type="all" dataOnly="0" outline="0" fieldPosition="0"/>
    </format>
    <format dxfId="748">
      <pivotArea field="7" type="button" dataOnly="0" labelOnly="1" outline="0" axis="axisRow" fieldPosition="0"/>
    </format>
    <format dxfId="747">
      <pivotArea dataOnly="0" labelOnly="1" grandRow="1" outline="0" fieldPosition="0"/>
    </format>
    <format dxfId="746">
      <pivotArea type="all" dataOnly="0" outline="0" fieldPosition="0"/>
    </format>
    <format dxfId="745">
      <pivotArea field="7" type="button" dataOnly="0" labelOnly="1" outline="0" axis="axisRow" fieldPosition="0"/>
    </format>
    <format dxfId="744">
      <pivotArea dataOnly="0" labelOnly="1" grandRow="1" outline="0" fieldPosition="0"/>
    </format>
    <format dxfId="743">
      <pivotArea type="all" dataOnly="0" outline="0" fieldPosition="0"/>
    </format>
    <format dxfId="742">
      <pivotArea outline="0" collapsedLevelsAreSubtotals="1" fieldPosition="0"/>
    </format>
    <format dxfId="741">
      <pivotArea field="7" type="button" dataOnly="0" labelOnly="1" outline="0" axis="axisRow" fieldPosition="0"/>
    </format>
    <format dxfId="740">
      <pivotArea dataOnly="0" labelOnly="1" outline="0" axis="axisValues" fieldPosition="0"/>
    </format>
    <format dxfId="739">
      <pivotArea dataOnly="0" labelOnly="1" grandRow="1" outline="0" fieldPosition="0"/>
    </format>
    <format dxfId="738">
      <pivotArea dataOnly="0" labelOnly="1" outline="0" axis="axisValues" fieldPosition="0"/>
    </format>
    <format dxfId="737">
      <pivotArea type="all" dataOnly="0" outline="0" fieldPosition="0"/>
    </format>
    <format dxfId="736">
      <pivotArea outline="0" collapsedLevelsAreSubtotals="1" fieldPosition="0"/>
    </format>
    <format dxfId="735">
      <pivotArea field="7" type="button" dataOnly="0" labelOnly="1" outline="0" axis="axisRow" fieldPosition="0"/>
    </format>
    <format dxfId="734">
      <pivotArea dataOnly="0" labelOnly="1" outline="0" axis="axisValues" fieldPosition="0"/>
    </format>
    <format dxfId="733">
      <pivotArea dataOnly="0" labelOnly="1" grandRow="1" outline="0" fieldPosition="0"/>
    </format>
    <format dxfId="732">
      <pivotArea dataOnly="0" labelOnly="1" outline="0" axis="axisValues" fieldPosition="0"/>
    </format>
    <format dxfId="731">
      <pivotArea type="all" dataOnly="0" outline="0" fieldPosition="0"/>
    </format>
    <format dxfId="730">
      <pivotArea outline="0" collapsedLevelsAreSubtotals="1" fieldPosition="0"/>
    </format>
    <format dxfId="729">
      <pivotArea field="7" type="button" dataOnly="0" labelOnly="1" outline="0" axis="axisRow" fieldPosition="0"/>
    </format>
    <format dxfId="728">
      <pivotArea dataOnly="0" labelOnly="1" outline="0" axis="axisValues" fieldPosition="0"/>
    </format>
    <format dxfId="727">
      <pivotArea dataOnly="0" labelOnly="1" grandRow="1" outline="0" fieldPosition="0"/>
    </format>
    <format dxfId="726">
      <pivotArea dataOnly="0" labelOnly="1" outline="0" axis="axisValues" fieldPosition="0"/>
    </format>
    <format dxfId="725">
      <pivotArea type="all" dataOnly="0" outline="0" fieldPosition="0"/>
    </format>
    <format dxfId="724">
      <pivotArea outline="0" collapsedLevelsAreSubtotals="1" fieldPosition="0"/>
    </format>
    <format dxfId="723">
      <pivotArea field="7" type="button" dataOnly="0" labelOnly="1" outline="0" axis="axisRow" fieldPosition="0"/>
    </format>
    <format dxfId="722">
      <pivotArea dataOnly="0" labelOnly="1" outline="0" axis="axisValues" fieldPosition="0"/>
    </format>
    <format dxfId="721">
      <pivotArea dataOnly="0" labelOnly="1" grandRow="1" outline="0" fieldPosition="0"/>
    </format>
    <format dxfId="720">
      <pivotArea dataOnly="0" labelOnly="1" outline="0" axis="axisValues" fieldPosition="0"/>
    </format>
    <format dxfId="719">
      <pivotArea type="all" dataOnly="0" outline="0" fieldPosition="0"/>
    </format>
    <format dxfId="718">
      <pivotArea outline="0" collapsedLevelsAreSubtotals="1" fieldPosition="0"/>
    </format>
    <format dxfId="717">
      <pivotArea field="7" type="button" dataOnly="0" labelOnly="1" outline="0" axis="axisRow" fieldPosition="0"/>
    </format>
    <format dxfId="716">
      <pivotArea dataOnly="0" labelOnly="1" outline="0" axis="axisValues" fieldPosition="0"/>
    </format>
    <format dxfId="715">
      <pivotArea dataOnly="0" labelOnly="1" grandRow="1" outline="0" fieldPosition="0"/>
    </format>
    <format dxfId="714">
      <pivotArea dataOnly="0" labelOnly="1" outline="0" axis="axisValues" fieldPosition="0"/>
    </format>
    <format dxfId="713">
      <pivotArea outline="0" collapsedLevelsAreSubtotals="1" fieldPosition="0"/>
    </format>
    <format dxfId="71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Odd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axis="axisRow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8">
      <pivotArea type="all" dataOnly="0" outline="0" fieldPosition="0"/>
    </format>
    <format dxfId="787">
      <pivotArea field="7" type="button" dataOnly="0" labelOnly="1" outline="0"/>
    </format>
    <format dxfId="786">
      <pivotArea dataOnly="0" labelOnly="1" grandRow="1" outline="0" fieldPosition="0"/>
    </format>
    <format dxfId="785">
      <pivotArea type="all" dataOnly="0" outline="0" fieldPosition="0"/>
    </format>
    <format dxfId="784">
      <pivotArea field="7" type="button" dataOnly="0" labelOnly="1" outline="0"/>
    </format>
    <format dxfId="783">
      <pivotArea dataOnly="0" labelOnly="1" grandRow="1" outline="0" fieldPosition="0"/>
    </format>
    <format dxfId="782">
      <pivotArea type="all" dataOnly="0" outline="0" fieldPosition="0"/>
    </format>
    <format dxfId="781">
      <pivotArea outline="0" collapsedLevelsAreSubtotals="1" fieldPosition="0"/>
    </format>
    <format dxfId="780">
      <pivotArea field="7" type="button" dataOnly="0" labelOnly="1" outline="0"/>
    </format>
    <format dxfId="779">
      <pivotArea dataOnly="0" labelOnly="1" outline="0" axis="axisValues" fieldPosition="0"/>
    </format>
    <format dxfId="778">
      <pivotArea dataOnly="0" labelOnly="1" grandRow="1" outline="0" fieldPosition="0"/>
    </format>
    <format dxfId="777">
      <pivotArea dataOnly="0" labelOnly="1" outline="0" axis="axisValues" fieldPosition="0"/>
    </format>
    <format dxfId="776">
      <pivotArea type="all" dataOnly="0" outline="0" fieldPosition="0"/>
    </format>
    <format dxfId="775">
      <pivotArea outline="0" collapsedLevelsAreSubtotals="1" fieldPosition="0"/>
    </format>
    <format dxfId="774">
      <pivotArea field="7" type="button" dataOnly="0" labelOnly="1" outline="0"/>
    </format>
    <format dxfId="773">
      <pivotArea dataOnly="0" labelOnly="1" outline="0" axis="axisValues" fieldPosition="0"/>
    </format>
    <format dxfId="772">
      <pivotArea dataOnly="0" labelOnly="1" grandRow="1" outline="0" fieldPosition="0"/>
    </format>
    <format dxfId="771">
      <pivotArea dataOnly="0" labelOnly="1" outline="0" axis="axisValues" fieldPosition="0"/>
    </format>
    <format dxfId="770">
      <pivotArea type="all" dataOnly="0" outline="0" fieldPosition="0"/>
    </format>
    <format dxfId="769">
      <pivotArea outline="0" collapsedLevelsAreSubtotals="1" fieldPosition="0"/>
    </format>
    <format dxfId="768">
      <pivotArea field="7" type="button" dataOnly="0" labelOnly="1" outline="0"/>
    </format>
    <format dxfId="767">
      <pivotArea dataOnly="0" labelOnly="1" outline="0" axis="axisValues" fieldPosition="0"/>
    </format>
    <format dxfId="766">
      <pivotArea dataOnly="0" labelOnly="1" grandRow="1" outline="0" fieldPosition="0"/>
    </format>
    <format dxfId="765">
      <pivotArea dataOnly="0" labelOnly="1" outline="0" axis="axisValues" fieldPosition="0"/>
    </format>
    <format dxfId="764">
      <pivotArea type="all" dataOnly="0" outline="0" fieldPosition="0"/>
    </format>
    <format dxfId="763">
      <pivotArea outline="0" collapsedLevelsAreSubtotals="1" fieldPosition="0"/>
    </format>
    <format dxfId="762">
      <pivotArea field="7" type="button" dataOnly="0" labelOnly="1" outline="0"/>
    </format>
    <format dxfId="761">
      <pivotArea dataOnly="0" labelOnly="1" outline="0" axis="axisValues" fieldPosition="0"/>
    </format>
    <format dxfId="760">
      <pivotArea dataOnly="0" labelOnly="1" grandRow="1" outline="0" fieldPosition="0"/>
    </format>
    <format dxfId="759">
      <pivotArea dataOnly="0" labelOnly="1" outline="0" axis="axisValues" fieldPosition="0"/>
    </format>
    <format dxfId="758">
      <pivotArea type="all" dataOnly="0" outline="0" fieldPosition="0"/>
    </format>
    <format dxfId="757">
      <pivotArea outline="0" collapsedLevelsAreSubtotals="1" fieldPosition="0"/>
    </format>
    <format dxfId="756">
      <pivotArea field="7" type="button" dataOnly="0" labelOnly="1" outline="0"/>
    </format>
    <format dxfId="755">
      <pivotArea dataOnly="0" labelOnly="1" outline="0" axis="axisValues" fieldPosition="0"/>
    </format>
    <format dxfId="754">
      <pivotArea dataOnly="0" labelOnly="1" grandRow="1" outline="0" fieldPosition="0"/>
    </format>
    <format dxfId="753">
      <pivotArea dataOnly="0" labelOnly="1" outline="0" axis="axisValues" fieldPosition="0"/>
    </format>
    <format dxfId="752">
      <pivotArea outline="0" collapsedLevelsAreSubtotals="1" fieldPosition="0"/>
    </format>
    <format dxfId="7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2"/>
        <item x="30"/>
        <item m="1" x="95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7"/>
        <item m="1" x="100"/>
        <item m="1" x="94"/>
        <item m="1" x="91"/>
        <item x="79"/>
        <item x="76"/>
        <item x="69"/>
        <item m="1" x="98"/>
        <item m="1" x="101"/>
        <item x="78"/>
        <item x="80"/>
        <item x="81"/>
        <item x="82"/>
        <item x="68"/>
        <item x="83"/>
        <item m="1" x="97"/>
        <item x="85"/>
        <item x="86"/>
        <item x="84"/>
        <item m="1" x="99"/>
        <item m="1" x="93"/>
        <item m="1" x="96"/>
        <item x="87"/>
        <item x="88"/>
        <item x="71"/>
        <item x="72"/>
        <item x="89"/>
        <item x="90"/>
        <item t="default"/>
      </items>
    </pivotField>
    <pivotField dataField="1" showAll="0" avgSubtotal="1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t="avg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8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Campeonatos_LayCS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556">
      <pivotArea type="all" dataOnly="0" outline="0" fieldPosition="0"/>
    </format>
    <format dxfId="555">
      <pivotArea field="7" type="button" dataOnly="0" labelOnly="1" outline="0" axis="axisPage" fieldPosition="0"/>
    </format>
    <format dxfId="554">
      <pivotArea dataOnly="0" labelOnly="1" grandRow="1" outline="0" fieldPosition="0"/>
    </format>
    <format dxfId="553">
      <pivotArea type="all" dataOnly="0" outline="0" fieldPosition="0"/>
    </format>
    <format dxfId="552">
      <pivotArea field="7" type="button" dataOnly="0" labelOnly="1" outline="0" axis="axisPage" fieldPosition="0"/>
    </format>
    <format dxfId="551">
      <pivotArea dataOnly="0" labelOnly="1" grandRow="1" outline="0" fieldPosition="0"/>
    </format>
    <format dxfId="550">
      <pivotArea type="all" dataOnly="0" outline="0" fieldPosition="0"/>
    </format>
    <format dxfId="549">
      <pivotArea outline="0" collapsedLevelsAreSubtotals="1" fieldPosition="0"/>
    </format>
    <format dxfId="548">
      <pivotArea field="7" type="button" dataOnly="0" labelOnly="1" outline="0" axis="axisPage" fieldPosition="0"/>
    </format>
    <format dxfId="547">
      <pivotArea dataOnly="0" labelOnly="1" outline="0" axis="axisValues" fieldPosition="0"/>
    </format>
    <format dxfId="546">
      <pivotArea dataOnly="0" labelOnly="1" grandRow="1" outline="0" fieldPosition="0"/>
    </format>
    <format dxfId="545">
      <pivotArea dataOnly="0" labelOnly="1" outline="0" axis="axisValues" fieldPosition="0"/>
    </format>
    <format dxfId="544">
      <pivotArea type="all" dataOnly="0" outline="0" fieldPosition="0"/>
    </format>
    <format dxfId="543">
      <pivotArea outline="0" collapsedLevelsAreSubtotals="1" fieldPosition="0"/>
    </format>
    <format dxfId="542">
      <pivotArea field="7" type="button" dataOnly="0" labelOnly="1" outline="0" axis="axisPage" fieldPosition="0"/>
    </format>
    <format dxfId="541">
      <pivotArea dataOnly="0" labelOnly="1" outline="0" axis="axisValues" fieldPosition="0"/>
    </format>
    <format dxfId="540">
      <pivotArea dataOnly="0" labelOnly="1" grandRow="1" outline="0" fieldPosition="0"/>
    </format>
    <format dxfId="539">
      <pivotArea dataOnly="0" labelOnly="1" outline="0" axis="axisValues" fieldPosition="0"/>
    </format>
    <format dxfId="538">
      <pivotArea type="all" dataOnly="0" outline="0" fieldPosition="0"/>
    </format>
    <format dxfId="537">
      <pivotArea outline="0" collapsedLevelsAreSubtotals="1" fieldPosition="0"/>
    </format>
    <format dxfId="536">
      <pivotArea field="7" type="button" dataOnly="0" labelOnly="1" outline="0" axis="axisPage" fieldPosition="0"/>
    </format>
    <format dxfId="535">
      <pivotArea dataOnly="0" labelOnly="1" outline="0" axis="axisValues" fieldPosition="0"/>
    </format>
    <format dxfId="534">
      <pivotArea dataOnly="0" labelOnly="1" grandRow="1" outline="0" fieldPosition="0"/>
    </format>
    <format dxfId="533">
      <pivotArea dataOnly="0" labelOnly="1" outline="0" axis="axisValues" fieldPosition="0"/>
    </format>
    <format dxfId="532">
      <pivotArea type="all" dataOnly="0" outline="0" fieldPosition="0"/>
    </format>
    <format dxfId="531">
      <pivotArea outline="0" collapsedLevelsAreSubtotals="1" fieldPosition="0"/>
    </format>
    <format dxfId="530">
      <pivotArea field="7" type="button" dataOnly="0" labelOnly="1" outline="0" axis="axisPage" fieldPosition="0"/>
    </format>
    <format dxfId="529">
      <pivotArea dataOnly="0" labelOnly="1" outline="0" axis="axisValues" fieldPosition="0"/>
    </format>
    <format dxfId="528">
      <pivotArea dataOnly="0" labelOnly="1" grandRow="1" outline="0" fieldPosition="0"/>
    </format>
    <format dxfId="527">
      <pivotArea dataOnly="0" labelOnly="1" outline="0" axis="axisValues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field="7" type="button" dataOnly="0" labelOnly="1" outline="0" axis="axisPage" fieldPosition="0"/>
    </format>
    <format dxfId="523">
      <pivotArea dataOnly="0" labelOnly="1" outline="0" axis="axisValues" fieldPosition="0"/>
    </format>
    <format dxfId="522">
      <pivotArea dataOnly="0" labelOnly="1" grandRow="1" outline="0" fieldPosition="0"/>
    </format>
    <format dxfId="521">
      <pivotArea dataOnly="0" labelOnly="1" outline="0" axis="axisValues" fieldPosition="0"/>
    </format>
    <format dxfId="520">
      <pivotArea outline="0" collapsedLevelsAreSubtotals="1" fieldPosition="0"/>
    </format>
    <format dxfId="51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1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Odd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axis="axisRow" showAll="0">
      <items count="394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90"/>
        <item m="1" x="391"/>
        <item m="1" x="392"/>
        <item x="72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03">
      <pivotArea type="all" dataOnly="0" outline="0" fieldPosition="0"/>
    </format>
    <format dxfId="602">
      <pivotArea field="7" type="button" dataOnly="0" labelOnly="1" outline="0"/>
    </format>
    <format dxfId="601">
      <pivotArea dataOnly="0" labelOnly="1" grandRow="1" outline="0" fieldPosition="0"/>
    </format>
    <format dxfId="600">
      <pivotArea type="all" dataOnly="0" outline="0" fieldPosition="0"/>
    </format>
    <format dxfId="599">
      <pivotArea field="7" type="button" dataOnly="0" labelOnly="1" outline="0"/>
    </format>
    <format dxfId="598">
      <pivotArea dataOnly="0" labelOnly="1" grandRow="1" outline="0" fieldPosition="0"/>
    </format>
    <format dxfId="597">
      <pivotArea type="all" dataOnly="0" outline="0" fieldPosition="0"/>
    </format>
    <format dxfId="596">
      <pivotArea outline="0" collapsedLevelsAreSubtotals="1" fieldPosition="0"/>
    </format>
    <format dxfId="595">
      <pivotArea field="7" type="button" dataOnly="0" labelOnly="1" outline="0"/>
    </format>
    <format dxfId="594">
      <pivotArea dataOnly="0" labelOnly="1" outline="0" axis="axisValues" fieldPosition="0"/>
    </format>
    <format dxfId="593">
      <pivotArea dataOnly="0" labelOnly="1" grandRow="1" outline="0" fieldPosition="0"/>
    </format>
    <format dxfId="592">
      <pivotArea dataOnly="0" labelOnly="1" outline="0" axis="axisValues" fieldPosition="0"/>
    </format>
    <format dxfId="591">
      <pivotArea type="all" dataOnly="0" outline="0" fieldPosition="0"/>
    </format>
    <format dxfId="590">
      <pivotArea outline="0" collapsedLevelsAreSubtotals="1" fieldPosition="0"/>
    </format>
    <format dxfId="589">
      <pivotArea field="7" type="button" dataOnly="0" labelOnly="1" outline="0"/>
    </format>
    <format dxfId="588">
      <pivotArea dataOnly="0" labelOnly="1" outline="0" axis="axisValues" fieldPosition="0"/>
    </format>
    <format dxfId="587">
      <pivotArea dataOnly="0" labelOnly="1" grandRow="1" outline="0" fieldPosition="0"/>
    </format>
    <format dxfId="586">
      <pivotArea dataOnly="0" labelOnly="1" outline="0" axis="axisValues" fieldPosition="0"/>
    </format>
    <format dxfId="585">
      <pivotArea type="all" dataOnly="0" outline="0" fieldPosition="0"/>
    </format>
    <format dxfId="584">
      <pivotArea outline="0" collapsedLevelsAreSubtotals="1" fieldPosition="0"/>
    </format>
    <format dxfId="583">
      <pivotArea field="7" type="button" dataOnly="0" labelOnly="1" outline="0"/>
    </format>
    <format dxfId="582">
      <pivotArea dataOnly="0" labelOnly="1" outline="0" axis="axisValues" fieldPosition="0"/>
    </format>
    <format dxfId="581">
      <pivotArea dataOnly="0" labelOnly="1" grandRow="1" outline="0" fieldPosition="0"/>
    </format>
    <format dxfId="580">
      <pivotArea dataOnly="0" labelOnly="1" outline="0" axis="axisValues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outline="0" collapsedLevelsAreSubtotals="1" fieldPosition="0"/>
    </format>
    <format dxfId="566">
      <pivotArea type="all" dataOnly="0" outline="0" fieldPosition="0"/>
    </format>
    <format dxfId="565">
      <pivotArea outline="0" collapsedLevelsAreSubtotals="1" fieldPosition="0"/>
    </format>
    <format dxfId="564">
      <pivotArea type="origin" dataOnly="0" labelOnly="1" outline="0" fieldPosition="0"/>
    </format>
    <format dxfId="563">
      <pivotArea field="7" type="button" dataOnly="0" labelOnly="1" outline="0"/>
    </format>
    <format dxfId="562">
      <pivotArea field="-2" type="button" dataOnly="0" labelOnly="1" outline="0" axis="axisCol" fieldPosition="0"/>
    </format>
    <format dxfId="561">
      <pivotArea type="topRight" dataOnly="0" labelOnly="1" outline="0" fieldPosition="0"/>
    </format>
    <format dxfId="560">
      <pivotArea field="16" type="button" dataOnly="0" labelOnly="1" outline="0"/>
    </format>
    <format dxfId="559">
      <pivotArea dataOnly="0" labelOnly="1" grandRow="1" outline="0" fieldPosition="0"/>
    </format>
    <format dxfId="558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557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ime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103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2"/>
        <item h="1" x="30"/>
        <item h="1" m="1" x="95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7"/>
        <item h="1" m="1" x="100"/>
        <item h="1" m="1" x="94"/>
        <item h="1" m="1" x="91"/>
        <item h="1" x="79"/>
        <item h="1" x="76"/>
        <item h="1" x="69"/>
        <item h="1" m="1" x="98"/>
        <item h="1" m="1" x="101"/>
        <item h="1" x="78"/>
        <item h="1" x="80"/>
        <item h="1" x="81"/>
        <item h="1" x="82"/>
        <item h="1" x="68"/>
        <item h="1" x="83"/>
        <item h="1" m="1" x="97"/>
        <item h="1" x="85"/>
        <item h="1" x="86"/>
        <item h="1" x="84"/>
        <item h="1" m="1" x="99"/>
        <item h="1" m="1" x="93"/>
        <item h="1" m="1" x="96"/>
        <item h="1" x="87"/>
        <item h="1" x="88"/>
        <item h="1" x="71"/>
        <item h="1" x="72"/>
        <item h="1" x="89"/>
        <item h="1" x="90"/>
        <item t="default"/>
      </items>
    </pivotField>
    <pivotField dataField="1" showAll="0"/>
    <pivotField numFmtId="4" showAll="0"/>
    <pivotField numFmtId="14" showAll="0">
      <items count="2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4">
        <item x="132"/>
        <item x="136"/>
        <item x="146"/>
        <item x="187"/>
        <item x="320"/>
        <item x="291"/>
        <item x="24"/>
        <item m="1" x="1097"/>
        <item x="411"/>
        <item x="88"/>
        <item m="1" x="1109"/>
        <item x="240"/>
        <item x="327"/>
        <item x="222"/>
        <item x="382"/>
        <item m="1" x="1139"/>
        <item x="181"/>
        <item x="311"/>
        <item x="163"/>
        <item m="1" x="1195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5"/>
        <item x="208"/>
        <item x="491"/>
        <item x="315"/>
        <item x="269"/>
        <item x="419"/>
        <item x="303"/>
        <item m="1" x="1108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6"/>
        <item x="489"/>
        <item x="62"/>
        <item m="1" x="1141"/>
        <item x="395"/>
        <item x="335"/>
        <item m="1" x="1100"/>
        <item x="357"/>
        <item x="458"/>
        <item x="354"/>
        <item x="121"/>
        <item m="1" x="1126"/>
        <item x="481"/>
        <item x="387"/>
        <item x="50"/>
        <item m="1" x="1183"/>
        <item m="1" x="1194"/>
        <item x="242"/>
        <item x="299"/>
        <item x="349"/>
        <item x="465"/>
        <item x="422"/>
        <item x="205"/>
        <item m="1" x="1162"/>
        <item x="430"/>
        <item x="168"/>
        <item x="124"/>
        <item m="1" x="1164"/>
        <item x="502"/>
        <item x="383"/>
        <item x="57"/>
        <item m="1" x="1199"/>
        <item x="343"/>
        <item x="76"/>
        <item m="1" x="1095"/>
        <item x="197"/>
        <item x="437"/>
        <item x="160"/>
        <item x="233"/>
        <item x="432"/>
        <item x="413"/>
        <item m="1" x="1107"/>
        <item x="441"/>
        <item m="1" x="1117"/>
        <item m="1" x="1124"/>
        <item x="232"/>
        <item x="153"/>
        <item x="179"/>
        <item x="494"/>
        <item x="397"/>
        <item x="347"/>
        <item x="319"/>
        <item x="500"/>
        <item x="49"/>
        <item m="1" x="1142"/>
        <item x="135"/>
        <item x="296"/>
        <item x="77"/>
        <item m="1" x="1129"/>
        <item x="353"/>
        <item x="159"/>
        <item x="238"/>
        <item x="447"/>
        <item x="307"/>
        <item x="44"/>
        <item m="1" x="1094"/>
        <item m="1" x="1176"/>
        <item x="128"/>
        <item x="495"/>
        <item x="479"/>
        <item x="375"/>
        <item x="492"/>
        <item x="97"/>
        <item m="1" x="1133"/>
        <item x="194"/>
        <item x="96"/>
        <item m="1" x="1118"/>
        <item x="166"/>
        <item x="212"/>
        <item x="318"/>
        <item x="46"/>
        <item m="1" x="1120"/>
        <item x="368"/>
        <item x="287"/>
        <item x="267"/>
        <item x="421"/>
        <item m="1" x="1156"/>
        <item x="348"/>
        <item m="1" x="1174"/>
        <item x="471"/>
        <item x="482"/>
        <item x="182"/>
        <item x="406"/>
        <item x="192"/>
        <item x="34"/>
        <item m="1" x="1202"/>
        <item x="237"/>
        <item x="472"/>
        <item x="200"/>
        <item x="175"/>
        <item x="423"/>
        <item x="201"/>
        <item x="378"/>
        <item x="150"/>
        <item m="1" x="1184"/>
        <item x="292"/>
        <item x="466"/>
        <item x="490"/>
        <item x="352"/>
        <item x="455"/>
        <item x="191"/>
        <item x="329"/>
        <item x="443"/>
        <item m="1" x="1106"/>
        <item x="314"/>
        <item x="80"/>
        <item m="1" x="1096"/>
        <item x="344"/>
        <item m="1" x="1085"/>
        <item x="424"/>
        <item x="418"/>
        <item x="277"/>
        <item x="172"/>
        <item x="451"/>
        <item x="258"/>
        <item m="1" x="1138"/>
        <item x="157"/>
        <item x="10"/>
        <item m="1" x="1102"/>
        <item x="133"/>
        <item x="253"/>
        <item x="12"/>
        <item m="1" x="1193"/>
        <item x="412"/>
        <item x="202"/>
        <item x="322"/>
        <item x="81"/>
        <item m="1" x="1137"/>
        <item x="450"/>
        <item x="74"/>
        <item m="1" x="1115"/>
        <item x="363"/>
        <item x="473"/>
        <item x="401"/>
        <item x="338"/>
        <item x="438"/>
        <item x="20"/>
        <item m="1" x="1147"/>
        <item m="1" x="1191"/>
        <item x="130"/>
        <item m="1" x="1153"/>
        <item x="374"/>
        <item x="316"/>
        <item x="117"/>
        <item m="1" x="1167"/>
        <item m="1" x="1180"/>
        <item m="1" x="1084"/>
        <item x="270"/>
        <item x="461"/>
        <item x="147"/>
        <item x="284"/>
        <item x="230"/>
        <item x="27"/>
        <item m="1" x="1175"/>
        <item m="1" x="1112"/>
        <item x="294"/>
        <item m="1" x="1157"/>
        <item x="19"/>
        <item m="1" x="1110"/>
        <item x="38"/>
        <item m="1" x="1073"/>
        <item m="1" x="1145"/>
        <item x="170"/>
        <item m="1" x="1168"/>
        <item x="165"/>
        <item x="420"/>
        <item x="313"/>
        <item x="0"/>
        <item m="1" x="1125"/>
        <item x="389"/>
        <item x="193"/>
        <item x="188"/>
        <item x="355"/>
        <item x="256"/>
        <item x="22"/>
        <item m="1" x="1160"/>
        <item x="405"/>
        <item x="370"/>
        <item x="99"/>
        <item m="1" x="1148"/>
        <item m="1" x="1186"/>
        <item x="345"/>
        <item x="376"/>
        <item x="498"/>
        <item x="386"/>
        <item x="8"/>
        <item m="1" x="1099"/>
        <item x="323"/>
        <item x="402"/>
        <item x="250"/>
        <item x="98"/>
        <item m="1" x="1200"/>
        <item m="1" x="1076"/>
        <item m="1" x="1077"/>
        <item x="144"/>
        <item x="506"/>
        <item m="1" x="1116"/>
        <item x="388"/>
        <item x="504"/>
        <item x="346"/>
        <item m="1" x="1128"/>
        <item x="436"/>
        <item x="40"/>
        <item m="1" x="1144"/>
        <item x="72"/>
        <item m="1" x="1093"/>
        <item x="274"/>
        <item x="361"/>
        <item x="84"/>
        <item m="1" x="1119"/>
        <item x="484"/>
        <item m="1" x="1131"/>
        <item x="350"/>
        <item x="310"/>
        <item m="1" x="1086"/>
        <item x="131"/>
        <item x="360"/>
        <item x="483"/>
        <item x="380"/>
        <item m="1" x="1171"/>
        <item x="477"/>
        <item m="1" x="1078"/>
        <item m="1" x="1098"/>
        <item x="167"/>
        <item x="243"/>
        <item x="453"/>
        <item x="334"/>
        <item x="444"/>
        <item x="51"/>
        <item m="1" x="1114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52"/>
        <item x="63"/>
        <item m="1" x="1080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3"/>
        <item x="474"/>
        <item x="286"/>
        <item x="1"/>
        <item m="1" x="1192"/>
        <item x="152"/>
        <item x="224"/>
        <item x="213"/>
        <item x="272"/>
        <item x="190"/>
        <item x="486"/>
        <item x="109"/>
        <item m="1" x="1105"/>
        <item x="324"/>
        <item x="273"/>
        <item x="196"/>
        <item x="367"/>
        <item x="69"/>
        <item m="1" x="1127"/>
        <item x="425"/>
        <item m="1" x="1161"/>
        <item x="433"/>
        <item x="306"/>
        <item x="356"/>
        <item x="151"/>
        <item x="110"/>
        <item m="1" x="1130"/>
        <item x="340"/>
        <item x="138"/>
        <item x="156"/>
        <item x="234"/>
        <item x="478"/>
        <item x="177"/>
        <item m="1" x="1177"/>
        <item x="221"/>
        <item x="220"/>
        <item x="104"/>
        <item m="1" x="1181"/>
        <item x="261"/>
        <item x="236"/>
        <item x="456"/>
        <item x="381"/>
        <item x="434"/>
        <item x="67"/>
        <item m="1" x="1121"/>
        <item x="328"/>
        <item x="262"/>
        <item x="468"/>
        <item m="1" x="1169"/>
        <item x="85"/>
        <item m="1" x="1082"/>
        <item x="297"/>
        <item x="365"/>
        <item x="290"/>
        <item x="373"/>
        <item x="416"/>
        <item x="463"/>
        <item x="149"/>
        <item x="115"/>
        <item m="1" x="1101"/>
        <item x="223"/>
        <item x="440"/>
        <item x="459"/>
        <item x="158"/>
        <item x="216"/>
        <item x="275"/>
        <item m="1" x="1178"/>
        <item x="333"/>
        <item x="71"/>
        <item m="1" x="1172"/>
        <item x="5"/>
        <item m="1" x="1087"/>
        <item m="1" x="1155"/>
        <item x="137"/>
        <item x="399"/>
        <item m="1" x="1196"/>
        <item x="113"/>
        <item m="1" x="1188"/>
        <item x="499"/>
        <item m="1" x="1113"/>
        <item x="231"/>
        <item x="120"/>
        <item m="1" x="1135"/>
        <item x="56"/>
        <item m="1" x="1081"/>
        <item x="271"/>
        <item x="176"/>
        <item x="326"/>
        <item x="409"/>
        <item x="249"/>
        <item x="364"/>
        <item m="1" x="1159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3"/>
        <item m="1" x="1151"/>
        <item x="259"/>
        <item x="195"/>
        <item m="1" x="1182"/>
        <item x="155"/>
        <item x="225"/>
        <item x="428"/>
        <item x="125"/>
        <item m="1" x="1187"/>
        <item x="385"/>
        <item x="129"/>
        <item x="330"/>
        <item x="228"/>
        <item x="247"/>
        <item x="414"/>
        <item x="283"/>
        <item x="457"/>
        <item x="281"/>
        <item m="1" x="1154"/>
        <item x="255"/>
        <item m="1" x="1090"/>
        <item x="321"/>
        <item x="199"/>
        <item x="476"/>
        <item x="366"/>
        <item x="265"/>
        <item x="429"/>
        <item x="342"/>
        <item x="148"/>
        <item x="11"/>
        <item m="1" x="1074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9"/>
        <item x="173"/>
        <item m="1" x="1179"/>
        <item x="134"/>
        <item m="1" x="1185"/>
        <item x="407"/>
        <item x="442"/>
        <item x="305"/>
        <item m="1" x="1189"/>
        <item m="1" x="1201"/>
        <item m="1" x="1197"/>
        <item x="408"/>
        <item x="90"/>
        <item m="1" x="1122"/>
        <item x="141"/>
        <item x="227"/>
        <item x="209"/>
        <item x="3"/>
        <item m="1" x="1089"/>
        <item m="1" x="1079"/>
        <item x="293"/>
        <item x="112"/>
        <item m="1" x="1123"/>
        <item m="1" x="1158"/>
        <item x="180"/>
        <item x="369"/>
        <item x="186"/>
        <item x="13"/>
        <item m="1" x="1092"/>
        <item x="107"/>
        <item m="1" x="1166"/>
        <item x="384"/>
        <item x="226"/>
        <item x="118"/>
        <item m="1" x="1170"/>
        <item m="1" x="1088"/>
        <item m="1" x="1163"/>
        <item x="52"/>
        <item m="1" x="1173"/>
        <item x="43"/>
        <item m="1" x="1103"/>
        <item x="204"/>
        <item x="206"/>
        <item x="211"/>
        <item x="341"/>
        <item x="426"/>
        <item x="454"/>
        <item m="1" x="1104"/>
        <item x="439"/>
        <item x="4"/>
        <item m="1" x="1111"/>
        <item x="312"/>
        <item x="254"/>
        <item x="214"/>
        <item m="1" x="1134"/>
        <item x="235"/>
        <item x="449"/>
        <item x="415"/>
        <item x="25"/>
        <item m="1" x="1075"/>
        <item x="203"/>
        <item x="207"/>
        <item x="164"/>
        <item x="300"/>
        <item x="140"/>
        <item x="339"/>
        <item x="391"/>
        <item m="1" x="1132"/>
        <item x="452"/>
        <item x="251"/>
        <item x="403"/>
        <item x="260"/>
        <item x="446"/>
        <item x="288"/>
        <item x="503"/>
        <item x="241"/>
        <item x="301"/>
        <item m="1" x="1150"/>
        <item x="371"/>
        <item x="257"/>
        <item x="210"/>
        <item m="1" x="1091"/>
        <item x="266"/>
        <item x="445"/>
        <item x="58"/>
        <item m="1" x="1146"/>
        <item x="161"/>
        <item x="248"/>
        <item x="470"/>
        <item x="14"/>
        <item m="1" x="1140"/>
        <item x="47"/>
        <item m="1" x="1198"/>
        <item x="448"/>
        <item x="404"/>
        <item x="48"/>
        <item m="1" x="1190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671">
      <pivotArea type="all" dataOnly="0" outline="0" fieldPosition="0"/>
    </format>
    <format dxfId="670">
      <pivotArea field="7" type="button" dataOnly="0" labelOnly="1" outline="0" axis="axisCol" fieldPosition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 axis="axisCol" fieldPosition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 axis="axisCol" fieldPosition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 axis="axisCol" fieldPosition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 axis="axisCol" fieldPosition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 axis="axisCol" fieldPosition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 axis="axisCol" fieldPosition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3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63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631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63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629">
      <pivotArea dataOnly="0" labelOnly="1" fieldPosition="0">
        <references count="1">
          <reference field="16" count="1">
            <x v="352"/>
          </reference>
        </references>
      </pivotArea>
    </format>
    <format dxfId="62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627">
      <pivotArea dataOnly="0" labelOnly="1" fieldPosition="0">
        <references count="1">
          <reference field="16" count="1">
            <x v="433"/>
          </reference>
        </references>
      </pivotArea>
    </format>
    <format dxfId="62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625">
      <pivotArea dataOnly="0" labelOnly="1" fieldPosition="0">
        <references count="1">
          <reference field="16" count="1">
            <x v="448"/>
          </reference>
        </references>
      </pivotArea>
    </format>
    <format dxfId="62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623">
      <pivotArea dataOnly="0" labelOnly="1" fieldPosition="0">
        <references count="1">
          <reference field="16" count="1">
            <x v="104"/>
          </reference>
        </references>
      </pivotArea>
    </format>
    <format dxfId="62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621">
      <pivotArea dataOnly="0" labelOnly="1" fieldPosition="0">
        <references count="1">
          <reference field="16" count="1">
            <x v="68"/>
          </reference>
        </references>
      </pivotArea>
    </format>
    <format dxfId="62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619">
      <pivotArea dataOnly="0" labelOnly="1" fieldPosition="0">
        <references count="1">
          <reference field="16" count="1">
            <x v="409"/>
          </reference>
        </references>
      </pivotArea>
    </format>
    <format dxfId="618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617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616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615">
      <pivotArea type="all" dataOnly="0" outline="0" fieldPosition="0"/>
    </format>
    <format dxfId="614">
      <pivotArea outline="0" collapsedLevelsAreSubtotals="1" fieldPosition="0"/>
    </format>
    <format dxfId="613">
      <pivotArea type="origin" dataOnly="0" labelOnly="1" outline="0" fieldPosition="0"/>
    </format>
    <format dxfId="612">
      <pivotArea field="7" type="button" dataOnly="0" labelOnly="1" outline="0" axis="axisCol" fieldPosition="0"/>
    </format>
    <format dxfId="611">
      <pivotArea field="-2" type="button" dataOnly="0" labelOnly="1" outline="0" axis="axisCol" fieldPosition="1"/>
    </format>
    <format dxfId="610">
      <pivotArea type="topRight" dataOnly="0" labelOnly="1" outline="0" fieldPosition="0"/>
    </format>
    <format dxfId="609">
      <pivotArea field="16" type="button" dataOnly="0" labelOnly="1" outline="0" axis="axisRow" fieldPosition="0"/>
    </format>
    <format dxfId="608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607">
      <pivotArea dataOnly="0" labelOnly="1" grandRow="1" outline="0" fieldPosition="0"/>
    </format>
    <format dxfId="606">
      <pivotArea dataOnly="0" labelOnly="1" fieldPosition="0">
        <references count="1">
          <reference field="7" count="0"/>
        </references>
      </pivotArea>
    </format>
    <format dxfId="605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604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0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0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Mensal" cacheId="6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397">
      <pivotArea outline="0" collapsedLevelsAreSubtotals="1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dataOnly="0" labelOnly="1" outline="0" axis="axisValues" fieldPosition="0"/>
    </format>
    <format dxfId="393">
      <pivotArea dataOnly="0" labelOnly="1" grandRow="1" outline="0" fieldPosition="0"/>
    </format>
    <format dxfId="392">
      <pivotArea dataOnly="0" labelOnly="1" outline="0" axis="axisValues" fieldPosition="0"/>
    </format>
    <format dxfId="391">
      <pivotArea type="all" dataOnly="0" outline="0" fieldPosition="0"/>
    </format>
    <format dxfId="390">
      <pivotArea outline="0" collapsedLevelsAreSubtotals="1" fieldPosition="0"/>
    </format>
    <format dxfId="389">
      <pivotArea dataOnly="0" labelOnly="1" outline="0" axis="axisValues" fieldPosition="0"/>
    </format>
    <format dxfId="388">
      <pivotArea dataOnly="0" labelOnly="1" grandRow="1" outline="0" fieldPosition="0"/>
    </format>
    <format dxfId="387">
      <pivotArea dataOnly="0" labelOnly="1" outline="0" axis="axisValues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field="1" type="button" dataOnly="0" labelOnly="1" outline="0" axis="axisRow" fieldPosition="0"/>
    </format>
    <format dxfId="383">
      <pivotArea dataOnly="0" labelOnly="1" outline="0" axis="axisValues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dataOnly="0" labelOnly="1" outline="0" axis="axisValues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field="1" type="button" dataOnly="0" labelOnly="1" outline="0" axis="axisRow" fieldPosition="0"/>
    </format>
    <format dxfId="376">
      <pivotArea dataOnly="0" labelOnly="1" outline="0" axis="axisValues" fieldPosition="0"/>
    </format>
    <format dxfId="375">
      <pivotArea dataOnly="0" labelOnly="1" fieldPosition="0">
        <references count="1">
          <reference field="1" count="0"/>
        </references>
      </pivotArea>
    </format>
    <format dxfId="374">
      <pivotArea dataOnly="0" labelOnly="1" grandRow="1" outline="0" fieldPosition="0"/>
    </format>
    <format dxfId="373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Placar_Mensal" cacheId="7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14">
      <pivotArea outline="0" collapsedLevelsAreSubtotals="1" fieldPosition="0"/>
    </format>
    <format dxfId="413">
      <pivotArea type="all" dataOnly="0" outline="0" fieldPosition="0"/>
    </format>
    <format dxfId="412">
      <pivotArea outline="0" collapsedLevelsAreSubtotals="1" fieldPosition="0"/>
    </format>
    <format dxfId="411">
      <pivotArea field="0" type="button" dataOnly="0" labelOnly="1" outline="0" axis="axisRow" fieldPosition="0"/>
    </format>
    <format dxfId="410">
      <pivotArea dataOnly="0" labelOnly="1" outline="0" axis="axisValues" fieldPosition="0"/>
    </format>
    <format dxfId="409">
      <pivotArea dataOnly="0" labelOnly="1" fieldPosition="0">
        <references count="1">
          <reference field="0" count="0"/>
        </references>
      </pivotArea>
    </format>
    <format dxfId="408">
      <pivotArea dataOnly="0" labelOnly="1" grandRow="1" outline="0" fieldPosition="0"/>
    </format>
    <format dxfId="407">
      <pivotArea dataOnly="0" labelOnly="1" fieldPosition="0">
        <references count="2">
          <reference field="0" count="0" selected="0"/>
          <reference field="2" count="0"/>
        </references>
      </pivotArea>
    </format>
    <format dxfId="406">
      <pivotArea dataOnly="0" labelOnly="1" outline="0" axis="axisValues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field="0" type="button" dataOnly="0" labelOnly="1" outline="0" axis="axisRow" fieldPosition="0"/>
    </format>
    <format dxfId="402">
      <pivotArea dataOnly="0" labelOnly="1" outline="0" axis="axisValues" fieldPosition="0"/>
    </format>
    <format dxfId="401">
      <pivotArea dataOnly="0" labelOnly="1" fieldPosition="0">
        <references count="1">
          <reference field="0" count="0"/>
        </references>
      </pivotArea>
    </format>
    <format dxfId="400">
      <pivotArea dataOnly="0" labelOnly="1" grandRow="1" outline="0" fieldPosition="0"/>
    </format>
    <format dxfId="399">
      <pivotArea dataOnly="0" labelOnly="1" fieldPosition="0">
        <references count="2">
          <reference field="0" count="0" selected="0"/>
          <reference field="2" count="0"/>
        </references>
      </pivotArea>
    </format>
    <format dxfId="39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todo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39">
      <pivotArea outline="0" collapsedLevelsAreSubtotals="1" fieldPosition="0"/>
    </format>
    <format dxfId="438">
      <pivotArea type="all" dataOnly="0" outline="0" fieldPosition="0"/>
    </format>
    <format dxfId="437">
      <pivotArea outline="0" collapsedLevelsAreSubtotals="1" fieldPosition="0"/>
    </format>
    <format dxfId="436">
      <pivotArea dataOnly="0" labelOnly="1" outline="0" axis="axisValues" fieldPosition="0"/>
    </format>
    <format dxfId="435">
      <pivotArea dataOnly="0" labelOnly="1" grandRow="1" outline="0" fieldPosition="0"/>
    </format>
    <format dxfId="434">
      <pivotArea dataOnly="0" labelOnly="1" outline="0" axis="axisValues" fieldPosition="0"/>
    </format>
    <format dxfId="433">
      <pivotArea type="all" dataOnly="0" outline="0" fieldPosition="0"/>
    </format>
    <format dxfId="432">
      <pivotArea outline="0" collapsedLevelsAreSubtotals="1" fieldPosition="0"/>
    </format>
    <format dxfId="431">
      <pivotArea dataOnly="0" labelOnly="1" outline="0" axis="axisValues" fieldPosition="0"/>
    </format>
    <format dxfId="430">
      <pivotArea dataOnly="0" labelOnly="1" grandRow="1" outline="0" fieldPosition="0"/>
    </format>
    <format dxfId="429">
      <pivotArea dataOnly="0" labelOnly="1" outline="0" axis="axisValues" fieldPosition="0"/>
    </format>
    <format dxfId="428">
      <pivotArea type="all" dataOnly="0" outline="0" fieldPosition="0"/>
    </format>
    <format dxfId="427">
      <pivotArea outline="0" collapsedLevelsAreSubtotals="1" fieldPosition="0"/>
    </format>
    <format dxfId="426">
      <pivotArea field="1" type="button" dataOnly="0" labelOnly="1" outline="0" axis="axisRow" fieldPosition="0"/>
    </format>
    <format dxfId="425">
      <pivotArea dataOnly="0" labelOnly="1" outline="0" axis="axisValues" fieldPosition="0"/>
    </format>
    <format dxfId="424">
      <pivotArea dataOnly="0" labelOnly="1" fieldPosition="0">
        <references count="1">
          <reference field="1" count="0"/>
        </references>
      </pivotArea>
    </format>
    <format dxfId="423">
      <pivotArea dataOnly="0" labelOnly="1" grandRow="1" outline="0" fieldPosition="0"/>
    </format>
    <format dxfId="422">
      <pivotArea dataOnly="0" labelOnly="1" outline="0" axis="axisValues" fieldPosition="0"/>
    </format>
    <format dxfId="421">
      <pivotArea type="all" dataOnly="0" outline="0" fieldPosition="0"/>
    </format>
    <format dxfId="420">
      <pivotArea outline="0" collapsedLevelsAreSubtotals="1" fieldPosition="0"/>
    </format>
    <format dxfId="419">
      <pivotArea field="1" type="button" dataOnly="0" labelOnly="1" outline="0" axis="axisRow" fieldPosition="0"/>
    </format>
    <format dxfId="418">
      <pivotArea dataOnly="0" labelOnly="1" outline="0" axis="axisValues" fieldPosition="0"/>
    </format>
    <format dxfId="417">
      <pivotArea dataOnly="0" labelOnly="1" fieldPosition="0">
        <references count="1">
          <reference field="1" count="0"/>
        </references>
      </pivotArea>
    </format>
    <format dxfId="416">
      <pivotArea dataOnly="0" labelOnly="1" grandRow="1" outline="0" fieldPosition="0"/>
    </format>
    <format dxfId="415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Placar" cacheId="2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54">
      <pivotArea outline="0" collapsedLevelsAreSubtotals="1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field="1" type="button" dataOnly="0" labelOnly="1" outline="0" axis="axisRow" fieldPosition="0"/>
    </format>
    <format dxfId="450">
      <pivotArea dataOnly="0" labelOnly="1" outline="0" axis="axisValues" fieldPosition="0"/>
    </format>
    <format dxfId="449">
      <pivotArea dataOnly="0" labelOnly="1" fieldPosition="0">
        <references count="1">
          <reference field="1" count="0"/>
        </references>
      </pivotArea>
    </format>
    <format dxfId="448">
      <pivotArea dataOnly="0" labelOnly="1" grandRow="1" outline="0" fieldPosition="0"/>
    </format>
    <format dxfId="447">
      <pivotArea dataOnly="0" labelOnly="1" outline="0" axis="axisValues" fieldPosition="0"/>
    </format>
    <format dxfId="446">
      <pivotArea type="all" dataOnly="0" outline="0" fieldPosition="0"/>
    </format>
    <format dxfId="445">
      <pivotArea outline="0" collapsedLevelsAreSubtotals="1" fieldPosition="0"/>
    </format>
    <format dxfId="444">
      <pivotArea field="1" type="button" dataOnly="0" labelOnly="1" outline="0" axis="axisRow" fieldPosition="0"/>
    </format>
    <format dxfId="443">
      <pivotArea dataOnly="0" labelOnly="1" outline="0" axis="axisValues" fieldPosition="0"/>
    </format>
    <format dxfId="442">
      <pivotArea dataOnly="0" labelOnly="1" fieldPosition="0">
        <references count="1">
          <reference field="1" count="0"/>
        </references>
      </pivotArea>
    </format>
    <format dxfId="441">
      <pivotArea dataOnly="0" labelOnly="1" grandRow="1" outline="0" fieldPosition="0"/>
    </format>
    <format dxfId="440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Acumulado" cacheId="3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1" type="button" dataOnly="0" labelOnly="1" outline="0" axis="axisRow" fieldPosition="0"/>
    </format>
    <format dxfId="479">
      <pivotArea dataOnly="0" labelOnly="1" outline="0" axis="axisValues" fieldPosition="0"/>
    </format>
    <format dxfId="478">
      <pivotArea dataOnly="0" labelOnly="1" fieldPosition="0">
        <references count="1">
          <reference field="1" count="0"/>
        </references>
      </pivotArea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field="1" type="button" dataOnly="0" labelOnly="1" outline="0" axis="axisRow" fieldPosition="0"/>
    </format>
    <format dxfId="465">
      <pivotArea dataOnly="0" labelOnly="1" outline="0" axis="axisValues" fieldPosition="0"/>
    </format>
    <format dxfId="464">
      <pivotArea dataOnly="0" labelOnly="1" fieldPosition="0">
        <references count="1">
          <reference field="1" count="0"/>
        </references>
      </pivotArea>
    </format>
    <format dxfId="463">
      <pivotArea dataOnly="0" labelOnly="1" grandRow="1" outline="0" fieldPosition="0"/>
    </format>
    <format dxfId="462">
      <pivotArea dataOnly="0" labelOnly="1" outline="0" axis="axisValues" fieldPosition="0"/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field="1" type="button" dataOnly="0" labelOnly="1" outline="0" axis="axisRow" fieldPosition="0"/>
    </format>
    <format dxfId="458">
      <pivotArea dataOnly="0" labelOnly="1" outline="0" axis="axisValues" fieldPosition="0"/>
    </format>
    <format dxfId="457">
      <pivotArea dataOnly="0" labelOnly="1" fieldPosition="0">
        <references count="1">
          <reference field="1" count="0"/>
        </references>
      </pivotArea>
    </format>
    <format dxfId="456">
      <pivotArea dataOnly="0" labelOnly="1" grandRow="1" outline="0" fieldPosition="0"/>
    </format>
    <format dxfId="455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5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outline="0" collapsedLevelsAreSubtotals="1" fieldPosition="0"/>
    </format>
    <format dxfId="505">
      <pivotArea outline="0" collapsedLevelsAreSubtotals="1" fieldPosition="0"/>
    </format>
    <format dxfId="504">
      <pivotArea outline="0" collapsedLevelsAreSubtotals="1" fieldPosition="0"/>
    </format>
    <format dxfId="5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9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9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8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8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3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3" cacheId="1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7" type="button" dataOnly="0" labelOnly="1" outline="0" axis="axisRow" fieldPosition="0"/>
    </format>
    <format dxfId="142">
      <pivotArea dataOnly="0" labelOnly="1" fieldPosition="0">
        <references count="1">
          <reference field="7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7" type="button" dataOnly="0" labelOnly="1" outline="0" axis="axisRow" fieldPosition="0"/>
    </format>
    <format dxfId="136">
      <pivotArea dataOnly="0" labelOnly="1" fieldPosition="0">
        <references count="1">
          <reference field="7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03">
      <pivotArea type="all" dataOnly="0" outline="0" fieldPosition="0"/>
    </format>
    <format dxfId="202">
      <pivotArea outline="0" collapsedLevelsAreSubtotals="1" fieldPosition="0"/>
    </format>
    <format dxfId="201">
      <pivotArea field="3" type="button" dataOnly="0" labelOnly="1" outline="0" axis="axisRow" fieldPosition="1"/>
    </format>
    <format dxfId="200">
      <pivotArea dataOnly="0" labelOnly="1" outline="0" axis="axisValues" fieldPosition="0"/>
    </format>
    <format dxfId="199">
      <pivotArea dataOnly="0" labelOnly="1" grandRow="1" outline="0" fieldPosition="0"/>
    </format>
    <format dxfId="198">
      <pivotArea dataOnly="0" labelOnly="1" outline="0" axis="axisValues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field="3" type="button" dataOnly="0" labelOnly="1" outline="0" axis="axisRow" fieldPosition="1"/>
    </format>
    <format dxfId="194">
      <pivotArea dataOnly="0" labelOnly="1" outline="0" axis="axisValues" fieldPosition="0"/>
    </format>
    <format dxfId="193">
      <pivotArea dataOnly="0" labelOnly="1" grandRow="1" outline="0" fieldPosition="0"/>
    </format>
    <format dxfId="192">
      <pivotArea dataOnly="0" labelOnly="1" outline="0" axis="axisValues" fieldPosition="0"/>
    </format>
    <format dxfId="191">
      <pivotArea outline="0" collapsedLevelsAreSubtotals="1" fieldPosition="0"/>
    </format>
    <format dxfId="190">
      <pivotArea type="all" dataOnly="0" outline="0" fieldPosition="0"/>
    </format>
    <format dxfId="189">
      <pivotArea outline="0" collapsedLevelsAreSubtotals="1" fieldPosition="0"/>
    </format>
    <format dxfId="188">
      <pivotArea field="3" type="button" dataOnly="0" labelOnly="1" outline="0" axis="axisRow" fieldPosition="1"/>
    </format>
    <format dxfId="187">
      <pivotArea dataOnly="0" labelOnly="1" outline="0" axis="axisValues" fieldPosition="0"/>
    </format>
    <format dxfId="186">
      <pivotArea dataOnly="0" labelOnly="1" grandRow="1" outline="0" fieldPosition="0"/>
    </format>
    <format dxfId="185">
      <pivotArea dataOnly="0" labelOnly="1" outline="0" axis="axisValues" fieldPosition="0"/>
    </format>
    <format dxfId="184">
      <pivotArea type="all" dataOnly="0" outline="0" fieldPosition="0"/>
    </format>
    <format dxfId="183">
      <pivotArea outline="0" collapsedLevelsAreSubtotals="1" fieldPosition="0"/>
    </format>
    <format dxfId="182">
      <pivotArea field="7" type="button" dataOnly="0" labelOnly="1" outline="0" axis="axisRow" fieldPosition="0"/>
    </format>
    <format dxfId="181">
      <pivotArea dataOnly="0" labelOnly="1" outline="0" axis="axisValues" fieldPosition="0"/>
    </format>
    <format dxfId="180">
      <pivotArea dataOnly="0" labelOnly="1" fieldPosition="0">
        <references count="1">
          <reference field="7" count="0"/>
        </references>
      </pivotArea>
    </format>
    <format dxfId="179">
      <pivotArea dataOnly="0" labelOnly="1" grandRow="1" outline="0" fieldPosition="0"/>
    </format>
    <format dxfId="17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7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76">
      <pivotArea dataOnly="0" labelOnly="1" outline="0" axis="axisValues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Row" fieldPosition="0"/>
    </format>
    <format dxfId="172">
      <pivotArea dataOnly="0" labelOnly="1" outline="0" axis="axisValues" fieldPosition="0"/>
    </format>
    <format dxfId="171">
      <pivotArea dataOnly="0" labelOnly="1" fieldPosition="0">
        <references count="1">
          <reference field="7" count="0"/>
        </references>
      </pivotArea>
    </format>
    <format dxfId="170">
      <pivotArea dataOnly="0" labelOnly="1" grandRow="1" outline="0" fieldPosition="0"/>
    </format>
    <format dxfId="169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168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16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9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36">
      <pivotArea type="all" dataOnly="0" outline="0" fieldPosition="0"/>
    </format>
    <format dxfId="235">
      <pivotArea outline="0" collapsedLevelsAreSubtotals="1" fieldPosition="0"/>
    </format>
    <format dxfId="234">
      <pivotArea field="3" type="button" dataOnly="0" labelOnly="1" outline="0"/>
    </format>
    <format dxfId="233">
      <pivotArea dataOnly="0" labelOnly="1" outline="0" axis="axisValues" fieldPosition="0"/>
    </format>
    <format dxfId="232">
      <pivotArea dataOnly="0" labelOnly="1" grandRow="1" outline="0" fieldPosition="0"/>
    </format>
    <format dxfId="231">
      <pivotArea dataOnly="0" labelOnly="1" outline="0" axis="axisValues" fieldPosition="0"/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field="3" type="button" dataOnly="0" labelOnly="1" outline="0"/>
    </format>
    <format dxfId="227">
      <pivotArea dataOnly="0" labelOnly="1" outline="0" axis="axisValues" fieldPosition="0"/>
    </format>
    <format dxfId="226">
      <pivotArea dataOnly="0" labelOnly="1" grandRow="1" outline="0" fieldPosition="0"/>
    </format>
    <format dxfId="225">
      <pivotArea dataOnly="0" labelOnly="1" outline="0" axis="axisValues" fieldPosition="0"/>
    </format>
    <format dxfId="224">
      <pivotArea outline="0" collapsedLevelsAreSubtotals="1" fieldPosition="0"/>
    </format>
    <format dxfId="223">
      <pivotArea type="all" dataOnly="0" outline="0" fieldPosition="0"/>
    </format>
    <format dxfId="222">
      <pivotArea outline="0" collapsedLevelsAreSubtotals="1" fieldPosition="0"/>
    </format>
    <format dxfId="221">
      <pivotArea field="3" type="button" dataOnly="0" labelOnly="1" outline="0"/>
    </format>
    <format dxfId="220">
      <pivotArea dataOnly="0" labelOnly="1" outline="0" axis="axisValues" fieldPosition="0"/>
    </format>
    <format dxfId="219">
      <pivotArea dataOnly="0" labelOnly="1" grandRow="1" outline="0" fieldPosition="0"/>
    </format>
    <format dxfId="218">
      <pivotArea dataOnly="0" labelOnly="1" outline="0" axis="axisValues" fieldPosition="0"/>
    </format>
    <format dxfId="21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15">
      <pivotArea type="all" dataOnly="0" outline="0" fieldPosition="0"/>
    </format>
    <format dxfId="214">
      <pivotArea outline="0" collapsedLevelsAreSubtotals="1" fieldPosition="0"/>
    </format>
    <format dxfId="213">
      <pivotArea field="7" type="button" dataOnly="0" labelOnly="1" outline="0" axis="axisPage" fieldPosition="0"/>
    </format>
    <format dxfId="212">
      <pivotArea dataOnly="0" labelOnly="1" fieldPosition="0">
        <references count="1">
          <reference field="7" count="0"/>
        </references>
      </pivotArea>
    </format>
    <format dxfId="211">
      <pivotArea dataOnly="0" labelOnly="1" grandRow="1" outline="0" fieldPosition="0"/>
    </format>
    <format dxfId="2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9">
      <pivotArea type="all" dataOnly="0" outline="0" fieldPosition="0"/>
    </format>
    <format dxfId="208">
      <pivotArea outline="0" collapsedLevelsAreSubtotals="1" fieldPosition="0"/>
    </format>
    <format dxfId="207">
      <pivotArea field="7" type="button" dataOnly="0" labelOnly="1" outline="0" axis="axisPage" fieldPosition="0"/>
    </format>
    <format dxfId="206">
      <pivotArea dataOnly="0" labelOnly="1" fieldPosition="0">
        <references count="1">
          <reference field="7" count="0"/>
        </references>
      </pivotArea>
    </format>
    <format dxfId="205">
      <pivotArea dataOnly="0" labelOnly="1" grandRow="1" outline="0" fieldPosition="0"/>
    </format>
    <format dxfId="2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7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3" type="button" dataOnly="0" labelOnly="1" outline="0"/>
    </format>
    <format dxfId="266">
      <pivotArea dataOnly="0" labelOnly="1" outline="0" axis="axisValues" fieldPosition="0"/>
    </format>
    <format dxfId="265">
      <pivotArea dataOnly="0" labelOnly="1" grandRow="1" outline="0" fieldPosition="0"/>
    </format>
    <format dxfId="264">
      <pivotArea dataOnly="0" labelOnly="1" outline="0" axis="axisValues" fieldPosition="0"/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3" type="button" dataOnly="0" labelOnly="1" outline="0"/>
    </format>
    <format dxfId="260">
      <pivotArea dataOnly="0" labelOnly="1" outline="0" axis="axisValues" fieldPosition="0"/>
    </format>
    <format dxfId="259">
      <pivotArea dataOnly="0" labelOnly="1" grandRow="1" outline="0" fieldPosition="0"/>
    </format>
    <format dxfId="258">
      <pivotArea dataOnly="0" labelOnly="1" outline="0" axis="axisValues" fieldPosition="0"/>
    </format>
    <format dxfId="257">
      <pivotArea outline="0" collapsedLevelsAreSubtotals="1" fieldPosition="0"/>
    </format>
    <format dxfId="256">
      <pivotArea type="all" dataOnly="0" outline="0" fieldPosition="0"/>
    </format>
    <format dxfId="255">
      <pivotArea outline="0" collapsedLevelsAreSubtotals="1" fieldPosition="0"/>
    </format>
    <format dxfId="254">
      <pivotArea field="3" type="button" dataOnly="0" labelOnly="1" outline="0"/>
    </format>
    <format dxfId="253">
      <pivotArea dataOnly="0" labelOnly="1" outline="0" axis="axisValues" fieldPosition="0"/>
    </format>
    <format dxfId="252">
      <pivotArea dataOnly="0" labelOnly="1" grandRow="1" outline="0" fieldPosition="0"/>
    </format>
    <format dxfId="251">
      <pivotArea dataOnly="0" labelOnly="1" outline="0" axis="axisValues" fieldPosition="0"/>
    </format>
    <format dxfId="2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field="6" type="button" dataOnly="0" labelOnly="1" outline="0" axis="axisRow" fieldPosition="0"/>
    </format>
    <format dxfId="245">
      <pivotArea dataOnly="0" labelOnly="1" fieldPosition="0">
        <references count="1">
          <reference field="6" count="0"/>
        </references>
      </pivotArea>
    </format>
    <format dxfId="244">
      <pivotArea dataOnly="0" labelOnly="1" grandRow="1" outline="0" fieldPosition="0"/>
    </format>
    <format dxfId="2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2">
      <pivotArea type="all" dataOnly="0" outline="0" fieldPosition="0"/>
    </format>
    <format dxfId="241">
      <pivotArea outline="0" collapsedLevelsAreSubtotals="1" fieldPosition="0"/>
    </format>
    <format dxfId="240">
      <pivotArea field="6" type="button" dataOnly="0" labelOnly="1" outline="0" axis="axisRow" fieldPosition="0"/>
    </format>
    <format dxfId="239">
      <pivotArea dataOnly="0" labelOnly="1" fieldPosition="0">
        <references count="1">
          <reference field="6" count="0"/>
        </references>
      </pivotArea>
    </format>
    <format dxfId="238">
      <pivotArea dataOnly="0" labelOnly="1" grandRow="1" outline="0" fieldPosition="0"/>
    </format>
    <format dxfId="2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6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1">
      <pivotArea type="all" dataOnly="0" outline="0" fieldPosition="0"/>
    </format>
    <format dxfId="280">
      <pivotArea outline="0" collapsedLevelsAreSubtotals="1" fieldPosition="0"/>
    </format>
    <format dxfId="279">
      <pivotArea field="10" type="button" dataOnly="0" labelOnly="1" outline="0" axis="axisRow" fieldPosition="0"/>
    </format>
    <format dxfId="278">
      <pivotArea dataOnly="0" labelOnly="1" fieldPosition="0">
        <references count="1">
          <reference field="10" count="0"/>
        </references>
      </pivotArea>
    </format>
    <format dxfId="277">
      <pivotArea dataOnly="0" labelOnly="1" grandRow="1" outline="0" fieldPosition="0"/>
    </format>
    <format dxfId="27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10" type="button" dataOnly="0" labelOnly="1" outline="0" axis="axisRow" fieldPosition="0"/>
    </format>
    <format dxfId="272">
      <pivotArea dataOnly="0" labelOnly="1" fieldPosition="0">
        <references count="1">
          <reference field="10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4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9" type="button" dataOnly="0" labelOnly="1" outline="0" axis="axisRow" fieldPosition="0"/>
    </format>
    <format dxfId="311">
      <pivotArea dataOnly="0" labelOnly="1" fieldPosition="0">
        <references count="1">
          <reference field="9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9" type="button" dataOnly="0" labelOnly="1" outline="0" axis="axisRow" fieldPosition="0"/>
    </format>
    <format dxfId="305">
      <pivotArea dataOnly="0" labelOnly="1" fieldPosition="0">
        <references count="1">
          <reference field="9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34">
      <pivotArea outline="0" collapsedLevelsAreSubtotals="1" fieldPosition="0"/>
    </format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1" type="button" dataOnly="0" labelOnly="1" outline="0" axis="axisRow" fieldPosition="0"/>
    </format>
    <format dxfId="30">
      <pivotArea dataOnly="0" labelOnly="1" outline="0" axis="axisValues" fieldPosition="0"/>
    </format>
    <format dxfId="29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axis="axisValues" fieldPosition="0"/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outline="0" axis="axisValues" fieldPosition="0"/>
    </format>
    <format dxfId="22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1" type="button" dataOnly="0" labelOnly="1" outline="0" axis="axisRow" fieldPosition="0"/>
    </format>
    <format dxfId="16">
      <pivotArea dataOnly="0" labelOnly="1" outline="0" axis="axisValues" fieldPosition="0"/>
    </format>
    <format dxfId="15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14">
      <pivotArea dataOnly="0" labelOnly="1" grandRow="1" outline="0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1" type="button" dataOnly="0" labelOnly="1" outline="0" axis="axisRow" fieldPosition="0"/>
    </format>
    <format dxfId="9">
      <pivotArea dataOnly="0" labelOnly="1" outline="0" axis="axisValues" fieldPosition="0"/>
    </format>
    <format dxfId="8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1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76">
      <pivotArea outline="0" collapsedLevelsAreSubtotals="1" fieldPosition="0"/>
    </format>
    <format dxfId="75">
      <pivotArea outline="0" collapsedLevelsAreSubtotals="1" fieldPosition="0"/>
    </format>
    <format dxfId="7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1" type="button" dataOnly="0" labelOnly="1" outline="0" axis="axisRow" fieldPosition="0"/>
    </format>
    <format dxfId="6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60">
      <pivotArea dataOnly="0" labelOnly="1" grandRow="1" outline="0" fieldPosition="0"/>
    </format>
    <format dxfId="5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8">
      <pivotArea type="all" dataOnly="0" outline="0" fieldPosition="0"/>
    </format>
    <format dxfId="57">
      <pivotArea outline="0" collapsedLevelsAreSubtotals="1" fieldPosition="0"/>
    </format>
    <format dxfId="56">
      <pivotArea field="1" type="button" dataOnly="0" labelOnly="1" outline="0" axis="axisRow" fieldPosition="0"/>
    </format>
    <format dxfId="5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54">
      <pivotArea dataOnly="0" labelOnly="1" grandRow="1" outline="0" fieldPosition="0"/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2">
      <pivotArea type="all" dataOnly="0" outline="0" fieldPosition="0"/>
    </format>
    <format dxfId="51">
      <pivotArea outline="0" collapsedLevelsAreSubtotals="1" fieldPosition="0"/>
    </format>
    <format dxfId="50">
      <pivotArea field="1" type="button" dataOnly="0" labelOnly="1" outline="0" axis="axisRow" fieldPosition="0"/>
    </format>
    <format dxfId="4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8">
      <pivotArea dataOnly="0" labelOnly="1" grandRow="1" outline="0" fieldPosition="0"/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1" type="button" dataOnly="0" labelOnly="1" outline="0" axis="axisRow" fieldPosition="0"/>
    </format>
    <format dxfId="4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2">
      <pivotArea dataOnly="0" labelOnly="1" grandRow="1" outline="0" fieldPosition="0"/>
    </format>
    <format dxfId="4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1" type="button" dataOnly="0" labelOnly="1" outline="0" axis="axisRow" fieldPosition="0"/>
    </format>
    <format dxfId="3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6">
      <pivotArea dataOnly="0" labelOnly="1" grandRow="1" outline="0" fieldPosition="0"/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5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93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3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90" s="1" nd="1"/>
        <i x="391" s="1" nd="1"/>
        <i x="392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2">
        <i x="4"/>
        <i x="2"/>
        <i x="5" s="1"/>
        <i x="3"/>
        <i x="6"/>
        <i x="25"/>
        <i x="30"/>
        <i x="0" nd="1"/>
        <i x="75" nd="1"/>
        <i x="79" nd="1"/>
        <i x="1" nd="1"/>
        <i x="66" nd="1"/>
        <i x="89" nd="1"/>
        <i x="63" nd="1"/>
        <i x="64" nd="1"/>
        <i x="83" nd="1"/>
        <i x="47" nd="1"/>
        <i x="51" nd="1"/>
        <i x="100" nd="1"/>
        <i x="69" nd="1"/>
        <i x="98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9" nd="1"/>
        <i x="36" nd="1"/>
        <i x="90" nd="1"/>
        <i x="54" nd="1"/>
        <i x="55" nd="1"/>
        <i x="44" nd="1"/>
        <i x="95" nd="1"/>
        <i x="92" nd="1"/>
        <i x="93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7" nd="1"/>
        <i x="80" nd="1"/>
        <i x="43" nd="1"/>
        <i x="88" nd="1"/>
        <i x="87" nd="1"/>
        <i x="38" nd="1"/>
        <i x="91" nd="1"/>
        <i x="86" nd="1"/>
        <i x="78" nd="1"/>
        <i x="41" nd="1"/>
        <i x="96" nd="1"/>
        <i x="33" nd="1"/>
        <i x="35" nd="1"/>
        <i x="70" nd="1"/>
        <i x="42" nd="1"/>
        <i x="19" nd="1"/>
        <i x="28" nd="1"/>
        <i x="10" nd="1"/>
        <i x="17" nd="1"/>
        <i x="81" nd="1"/>
        <i x="94" nd="1"/>
        <i x="76" nd="1"/>
        <i x="101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702" totalsRowShown="0" headerRowDxfId="357" dataDxfId="356">
  <autoFilter ref="B2:T3702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4:3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6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68" t="s">
        <v>3</v>
      </c>
      <c r="C2" s="1255" t="s">
        <v>1665</v>
      </c>
    </row>
    <row r="4" spans="2:12" ht="13.2">
      <c r="B4" s="1268" t="s">
        <v>266</v>
      </c>
      <c r="C4" s="1255" t="s">
        <v>4021</v>
      </c>
      <c r="D4" s="1255" t="s">
        <v>1761</v>
      </c>
      <c r="E4" s="1255" t="s">
        <v>385</v>
      </c>
      <c r="F4" s="1255" t="s">
        <v>839</v>
      </c>
      <c r="G4" s="1255" t="s">
        <v>1806</v>
      </c>
      <c r="H4" s="1255" t="s">
        <v>1807</v>
      </c>
      <c r="I4" s="1255" t="s">
        <v>1811</v>
      </c>
      <c r="J4" s="436" t="s">
        <v>1808</v>
      </c>
      <c r="K4" s="436" t="s">
        <v>1809</v>
      </c>
      <c r="L4" s="436" t="s">
        <v>1810</v>
      </c>
    </row>
    <row r="5" spans="2:12" ht="13.2">
      <c r="B5" s="1271" t="s">
        <v>2300</v>
      </c>
      <c r="C5" s="1256">
        <v>5</v>
      </c>
      <c r="D5" s="1254">
        <v>48.921465968586389</v>
      </c>
      <c r="E5" s="1254">
        <v>46.720000000000006</v>
      </c>
      <c r="F5" s="1254">
        <v>2.4603333333333333</v>
      </c>
      <c r="G5" s="1254">
        <v>1.516</v>
      </c>
      <c r="H5" s="1270">
        <v>0.49178947368421061</v>
      </c>
      <c r="I5" s="1270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71" t="s">
        <v>2882</v>
      </c>
      <c r="C6" s="1256">
        <v>7</v>
      </c>
      <c r="D6" s="1254">
        <v>-18.287958115183244</v>
      </c>
      <c r="E6" s="1254">
        <v>-18.59</v>
      </c>
      <c r="F6" s="1254">
        <v>-3.718</v>
      </c>
      <c r="G6" s="1254">
        <v>1.7014285714285715</v>
      </c>
      <c r="H6" s="1270">
        <v>-0.53114285714285714</v>
      </c>
      <c r="I6" s="1270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71" t="s">
        <v>2361</v>
      </c>
      <c r="C7" s="1256">
        <v>1</v>
      </c>
      <c r="D7" s="1254">
        <v>-10</v>
      </c>
      <c r="E7" s="1254">
        <v>-10</v>
      </c>
      <c r="F7" s="1254">
        <v>-1</v>
      </c>
      <c r="G7" s="1254">
        <v>1.1100000000000001</v>
      </c>
      <c r="H7" s="1270">
        <v>-1</v>
      </c>
      <c r="I7" s="1270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71" t="s">
        <v>2949</v>
      </c>
      <c r="C8" s="1256">
        <v>4</v>
      </c>
      <c r="D8" s="1254">
        <v>22.806282722513089</v>
      </c>
      <c r="E8" s="1254">
        <v>21.78</v>
      </c>
      <c r="F8" s="1254">
        <v>0.43915373913603906</v>
      </c>
      <c r="G8" s="1254">
        <v>9.8999999999999986</v>
      </c>
      <c r="H8" s="1270">
        <v>0.10962903306991495</v>
      </c>
      <c r="I8" s="1270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71" t="s">
        <v>1717</v>
      </c>
      <c r="C9" s="1256">
        <v>2</v>
      </c>
      <c r="D9" s="1254">
        <v>-14.543246073298429</v>
      </c>
      <c r="E9" s="1254">
        <v>-14.58</v>
      </c>
      <c r="F9" s="1254">
        <v>-0.48584671198874191</v>
      </c>
      <c r="G9" s="1254">
        <v>3.7750000000000004</v>
      </c>
      <c r="H9" s="1270">
        <v>-0.24287856071964017</v>
      </c>
      <c r="I9" s="1270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71" t="s">
        <v>1758</v>
      </c>
      <c r="C10" s="1256">
        <v>3</v>
      </c>
      <c r="D10" s="1254">
        <v>17.204188481675395</v>
      </c>
      <c r="E10" s="1254">
        <v>16.43</v>
      </c>
      <c r="F10" s="1254">
        <v>0.13558903972711889</v>
      </c>
      <c r="G10" s="1254">
        <v>25.193333333333332</v>
      </c>
      <c r="H10" s="1270">
        <v>4.5055668293753091E-2</v>
      </c>
      <c r="I10" s="1270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71" t="s">
        <v>3332</v>
      </c>
      <c r="C11" s="1256">
        <v>2</v>
      </c>
      <c r="D11" s="1254">
        <v>-4</v>
      </c>
      <c r="E11" s="1254">
        <v>-4</v>
      </c>
      <c r="F11" s="1254">
        <v>-2</v>
      </c>
      <c r="G11" s="1254">
        <v>1.665</v>
      </c>
      <c r="H11" s="1270">
        <v>-1</v>
      </c>
      <c r="I11" s="1270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69" t="s">
        <v>267</v>
      </c>
      <c r="C12" s="1256">
        <v>24</v>
      </c>
      <c r="D12" s="1254">
        <v>42.100732984293202</v>
      </c>
      <c r="E12" s="1254">
        <v>37.760000000000012</v>
      </c>
      <c r="F12" s="1254">
        <v>-4.1687705997922508</v>
      </c>
      <c r="G12" s="1254">
        <v>6.1108333333333329</v>
      </c>
      <c r="H12" s="1270">
        <v>4.920767306088409E-2</v>
      </c>
      <c r="I12" s="1270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1802</v>
      </c>
      <c r="C2" s="428" t="s">
        <v>1803</v>
      </c>
      <c r="D2" s="428" t="s">
        <v>1804</v>
      </c>
      <c r="E2" s="428" t="s">
        <v>81</v>
      </c>
      <c r="F2" s="428" t="s">
        <v>255</v>
      </c>
      <c r="G2" s="428" t="s">
        <v>1805</v>
      </c>
      <c r="H2" s="428" t="s">
        <v>1777</v>
      </c>
      <c r="I2" s="428" t="s">
        <v>1801</v>
      </c>
      <c r="J2" s="428" t="s">
        <v>263</v>
      </c>
      <c r="K2" s="428" t="s">
        <v>1778</v>
      </c>
      <c r="L2" s="428" t="s">
        <v>156</v>
      </c>
      <c r="M2" s="428" t="s">
        <v>4</v>
      </c>
    </row>
    <row r="3" spans="2:13" ht="19.95" customHeight="1">
      <c r="B3" s="429" t="s">
        <v>2300</v>
      </c>
      <c r="C3" s="429" t="s">
        <v>1779</v>
      </c>
      <c r="D3" s="429" t="s">
        <v>1780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3025</v>
      </c>
    </row>
    <row r="4" spans="2:13" ht="19.95" customHeight="1">
      <c r="B4" s="429" t="s">
        <v>1759</v>
      </c>
      <c r="C4" s="429" t="s">
        <v>1779</v>
      </c>
      <c r="D4" s="429" t="s">
        <v>1780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1781</v>
      </c>
    </row>
    <row r="5" spans="2:13" ht="19.95" customHeight="1">
      <c r="B5" s="429" t="s">
        <v>1757</v>
      </c>
      <c r="C5" s="429" t="s">
        <v>1779</v>
      </c>
      <c r="D5" s="429" t="s">
        <v>1782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1783</v>
      </c>
    </row>
    <row r="6" spans="2:13" ht="19.95" customHeight="1">
      <c r="B6" s="429" t="s">
        <v>2882</v>
      </c>
      <c r="C6" s="429" t="s">
        <v>1779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3026</v>
      </c>
    </row>
    <row r="7" spans="2:13" ht="19.95" customHeight="1">
      <c r="B7" s="429" t="s">
        <v>2361</v>
      </c>
      <c r="C7" s="429" t="s">
        <v>1779</v>
      </c>
      <c r="D7" s="429" t="s">
        <v>1780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3027</v>
      </c>
    </row>
    <row r="8" spans="2:13" ht="19.95" customHeight="1">
      <c r="B8" s="429" t="s">
        <v>1664</v>
      </c>
      <c r="C8" s="429" t="s">
        <v>1779</v>
      </c>
      <c r="D8" s="429" t="s">
        <v>1784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1785</v>
      </c>
    </row>
    <row r="9" spans="2:13" ht="19.95" customHeight="1">
      <c r="B9" s="429" t="s">
        <v>1557</v>
      </c>
      <c r="C9" s="429" t="s">
        <v>1786</v>
      </c>
      <c r="D9" s="429" t="s">
        <v>1787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1788</v>
      </c>
    </row>
    <row r="10" spans="2:13" ht="19.95" customHeight="1">
      <c r="B10" s="429" t="s">
        <v>2951</v>
      </c>
      <c r="C10" s="429" t="s">
        <v>1779</v>
      </c>
      <c r="D10" s="429" t="s">
        <v>3028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3029</v>
      </c>
    </row>
    <row r="11" spans="2:13" ht="19.95" customHeight="1">
      <c r="B11" s="429" t="s">
        <v>1789</v>
      </c>
      <c r="C11" s="429" t="s">
        <v>1786</v>
      </c>
      <c r="D11" s="429" t="s">
        <v>391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1790</v>
      </c>
    </row>
    <row r="12" spans="2:13" ht="19.95" customHeight="1">
      <c r="B12" s="429" t="s">
        <v>1714</v>
      </c>
      <c r="C12" s="429" t="s">
        <v>1786</v>
      </c>
      <c r="D12" s="429" t="s">
        <v>1791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1792</v>
      </c>
    </row>
    <row r="13" spans="2:13" ht="19.95" customHeight="1">
      <c r="B13" s="429" t="s">
        <v>1717</v>
      </c>
      <c r="C13" s="429" t="s">
        <v>1786</v>
      </c>
      <c r="D13" s="429" t="s">
        <v>1550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1793</v>
      </c>
    </row>
    <row r="14" spans="2:13" ht="19.95" customHeight="1">
      <c r="B14" s="429" t="s">
        <v>1794</v>
      </c>
      <c r="C14" s="429" t="s">
        <v>1779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1795</v>
      </c>
    </row>
    <row r="15" spans="2:13" ht="19.95" customHeight="1">
      <c r="B15" s="429" t="s">
        <v>1758</v>
      </c>
      <c r="C15" s="429" t="s">
        <v>1786</v>
      </c>
      <c r="D15" s="429" t="s">
        <v>391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1796</v>
      </c>
    </row>
    <row r="16" spans="2:13" ht="19.95" customHeight="1">
      <c r="B16" s="429" t="s">
        <v>1758</v>
      </c>
      <c r="C16" s="429" t="s">
        <v>1786</v>
      </c>
      <c r="D16" s="429" t="s">
        <v>391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3030</v>
      </c>
    </row>
    <row r="17" spans="2:13" ht="19.95" customHeight="1">
      <c r="B17" s="429" t="s">
        <v>1776</v>
      </c>
      <c r="C17" s="429" t="s">
        <v>1786</v>
      </c>
      <c r="D17" s="429" t="s">
        <v>391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1797</v>
      </c>
    </row>
    <row r="18" spans="2:13" ht="19.95" customHeight="1">
      <c r="B18" s="429" t="s">
        <v>1662</v>
      </c>
      <c r="C18" s="429" t="s">
        <v>1779</v>
      </c>
      <c r="D18" s="429" t="s">
        <v>1798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1799</v>
      </c>
    </row>
    <row r="19" spans="2:13" ht="19.95" customHeight="1">
      <c r="B19" s="429" t="s">
        <v>1715</v>
      </c>
      <c r="C19" s="429" t="s">
        <v>1779</v>
      </c>
      <c r="D19" s="429" t="s">
        <v>1787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1800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68" t="s">
        <v>266</v>
      </c>
      <c r="C2" s="1255" t="s">
        <v>1239</v>
      </c>
      <c r="D2" s="1255" t="s">
        <v>385</v>
      </c>
      <c r="E2"/>
      <c r="G2" s="1268" t="s">
        <v>266</v>
      </c>
      <c r="H2" s="1255" t="s">
        <v>1239</v>
      </c>
      <c r="I2" s="1255" t="s">
        <v>385</v>
      </c>
      <c r="J2"/>
      <c r="L2" s="1268" t="s">
        <v>266</v>
      </c>
      <c r="M2" s="1255" t="s">
        <v>1239</v>
      </c>
      <c r="N2" s="1255" t="s">
        <v>385</v>
      </c>
      <c r="O2"/>
    </row>
    <row r="3" spans="2:17" ht="13.8">
      <c r="B3" s="1269" t="s">
        <v>390</v>
      </c>
      <c r="C3" s="1270">
        <v>1</v>
      </c>
      <c r="D3" s="1254">
        <v>220.48314999999999</v>
      </c>
      <c r="E3"/>
      <c r="G3" s="1269">
        <v>5.0999999999999996</v>
      </c>
      <c r="H3" s="1270">
        <v>0</v>
      </c>
      <c r="I3" s="1254">
        <v>-400</v>
      </c>
      <c r="J3"/>
      <c r="L3" s="1269" t="s">
        <v>391</v>
      </c>
      <c r="M3" s="1270">
        <v>0.9017857142857143</v>
      </c>
      <c r="N3" s="1254">
        <v>144.13390000000004</v>
      </c>
      <c r="O3"/>
      <c r="P3" s="1255" t="s">
        <v>4021</v>
      </c>
      <c r="Q3" s="1255" t="s">
        <v>1240</v>
      </c>
    </row>
    <row r="4" spans="2:17" ht="13.8">
      <c r="B4" s="1269" t="s">
        <v>1210</v>
      </c>
      <c r="C4" s="1270">
        <v>1</v>
      </c>
      <c r="D4" s="1254">
        <v>123.47999999999999</v>
      </c>
      <c r="E4"/>
      <c r="G4" s="1269">
        <v>5.4</v>
      </c>
      <c r="H4" s="1270">
        <v>1</v>
      </c>
      <c r="I4" s="1254">
        <v>86.82</v>
      </c>
      <c r="J4"/>
      <c r="L4" s="1269" t="s">
        <v>1487</v>
      </c>
      <c r="M4" s="1270">
        <v>1</v>
      </c>
      <c r="N4" s="1254">
        <v>247.06</v>
      </c>
      <c r="O4"/>
      <c r="P4" s="1254">
        <v>169</v>
      </c>
      <c r="Q4" s="1254">
        <v>12.411985853747945</v>
      </c>
    </row>
    <row r="5" spans="2:17" ht="13.8">
      <c r="B5" s="1269" t="s">
        <v>1200</v>
      </c>
      <c r="C5" s="1270">
        <v>1</v>
      </c>
      <c r="D5" s="1254">
        <v>72.239999999999995</v>
      </c>
      <c r="E5"/>
      <c r="G5" s="1269">
        <v>5.5</v>
      </c>
      <c r="H5" s="1270">
        <v>0.5</v>
      </c>
      <c r="I5" s="1254">
        <v>-45.269900000000007</v>
      </c>
      <c r="J5"/>
      <c r="L5" s="1269" t="s">
        <v>1220</v>
      </c>
      <c r="M5" s="1270">
        <v>1</v>
      </c>
      <c r="N5" s="1254">
        <v>149.66774999999998</v>
      </c>
      <c r="O5"/>
    </row>
    <row r="6" spans="2:17" ht="13.8">
      <c r="B6" s="1269" t="s">
        <v>1748</v>
      </c>
      <c r="C6" s="1270">
        <v>1</v>
      </c>
      <c r="D6" s="1254">
        <v>24.76315</v>
      </c>
      <c r="E6"/>
      <c r="G6" s="1269">
        <v>5.6</v>
      </c>
      <c r="H6" s="1270">
        <v>1</v>
      </c>
      <c r="I6" s="1254">
        <v>86.16</v>
      </c>
      <c r="J6"/>
      <c r="L6" s="1269" t="s">
        <v>1577</v>
      </c>
      <c r="M6" s="1270">
        <v>1</v>
      </c>
      <c r="N6" s="1254">
        <v>131.8965</v>
      </c>
      <c r="O6"/>
    </row>
    <row r="7" spans="2:17" ht="13.8">
      <c r="B7" s="1269" t="s">
        <v>391</v>
      </c>
      <c r="C7" s="1270">
        <v>0.9017857142857143</v>
      </c>
      <c r="D7" s="1254">
        <v>144.13390000000015</v>
      </c>
      <c r="E7"/>
      <c r="G7" s="1269">
        <v>5.8</v>
      </c>
      <c r="H7" s="1270">
        <v>1</v>
      </c>
      <c r="I7" s="1254">
        <v>174.5</v>
      </c>
      <c r="J7"/>
      <c r="L7" s="1269" t="s">
        <v>1234</v>
      </c>
      <c r="M7" s="1270">
        <v>1</v>
      </c>
      <c r="N7" s="1254">
        <v>119.58995</v>
      </c>
      <c r="O7"/>
    </row>
    <row r="8" spans="2:17" ht="13.8">
      <c r="B8" s="1269" t="s">
        <v>1207</v>
      </c>
      <c r="C8" s="1270">
        <v>1</v>
      </c>
      <c r="D8" s="1254">
        <v>420.67650000000003</v>
      </c>
      <c r="E8"/>
      <c r="G8" s="1269">
        <v>6</v>
      </c>
      <c r="H8" s="1270">
        <v>1</v>
      </c>
      <c r="I8" s="1254">
        <v>89.77</v>
      </c>
      <c r="J8"/>
      <c r="L8" s="1269" t="s">
        <v>2228</v>
      </c>
      <c r="M8" s="1270">
        <v>1</v>
      </c>
      <c r="N8" s="1254">
        <v>112.49999999999999</v>
      </c>
      <c r="O8"/>
    </row>
    <row r="9" spans="2:17" ht="13.8">
      <c r="B9" s="1269" t="s">
        <v>1199</v>
      </c>
      <c r="C9" s="1270">
        <v>1</v>
      </c>
      <c r="D9" s="1254">
        <v>367.32550000000003</v>
      </c>
      <c r="E9"/>
      <c r="G9" s="1269">
        <v>6.2</v>
      </c>
      <c r="H9" s="1270">
        <v>0.75</v>
      </c>
      <c r="I9" s="1254">
        <v>-197.98999999999995</v>
      </c>
      <c r="J9"/>
      <c r="L9" s="1269" t="s">
        <v>1549</v>
      </c>
      <c r="M9" s="1270">
        <v>1</v>
      </c>
      <c r="N9" s="1254">
        <v>111.02</v>
      </c>
      <c r="O9"/>
    </row>
    <row r="10" spans="2:17" ht="13.8">
      <c r="B10" s="1269" t="s">
        <v>1201</v>
      </c>
      <c r="C10" s="1270">
        <v>1</v>
      </c>
      <c r="D10" s="1254">
        <v>316.89994999999999</v>
      </c>
      <c r="E10"/>
      <c r="G10" s="1269">
        <v>6.4</v>
      </c>
      <c r="H10" s="1270">
        <v>0.5</v>
      </c>
      <c r="I10" s="1254">
        <v>-327.98</v>
      </c>
      <c r="J10"/>
      <c r="L10" s="1269" t="s">
        <v>1237</v>
      </c>
      <c r="M10" s="1270">
        <v>1</v>
      </c>
      <c r="N10" s="1254">
        <v>109.38</v>
      </c>
      <c r="O10"/>
    </row>
    <row r="11" spans="2:17" ht="13.8">
      <c r="B11" s="1269" t="s">
        <v>1206</v>
      </c>
      <c r="C11" s="1270">
        <v>1</v>
      </c>
      <c r="D11" s="1254">
        <v>223.50985</v>
      </c>
      <c r="E11"/>
      <c r="G11" s="1269">
        <v>6.6</v>
      </c>
      <c r="H11" s="1270">
        <v>0.83333333333333337</v>
      </c>
      <c r="I11" s="1254">
        <v>-7.2000000000000028</v>
      </c>
      <c r="J11"/>
      <c r="L11" s="1269" t="s">
        <v>2231</v>
      </c>
      <c r="M11" s="1270">
        <v>1</v>
      </c>
      <c r="N11" s="1254">
        <v>108.8566</v>
      </c>
      <c r="O11"/>
    </row>
    <row r="12" spans="2:17" ht="13.8">
      <c r="B12" s="1269" t="s">
        <v>3058</v>
      </c>
      <c r="C12" s="1270">
        <v>1</v>
      </c>
      <c r="D12" s="1254">
        <v>220.22000000000003</v>
      </c>
      <c r="E12"/>
      <c r="G12" s="1269">
        <v>6.8</v>
      </c>
      <c r="H12" s="1270">
        <v>0.75</v>
      </c>
      <c r="I12" s="1254">
        <v>-339.84</v>
      </c>
      <c r="J12"/>
      <c r="L12" s="1269" t="s">
        <v>3061</v>
      </c>
      <c r="M12" s="1270">
        <v>1</v>
      </c>
      <c r="N12" s="1254">
        <v>108</v>
      </c>
      <c r="O12"/>
    </row>
    <row r="13" spans="2:17" ht="13.8">
      <c r="B13" s="1269" t="s">
        <v>1369</v>
      </c>
      <c r="C13" s="1270">
        <v>0.92307692307692313</v>
      </c>
      <c r="D13" s="1254">
        <v>212.48695000000001</v>
      </c>
      <c r="E13"/>
      <c r="G13" s="1269">
        <v>7</v>
      </c>
      <c r="H13" s="1270">
        <v>0.75</v>
      </c>
      <c r="I13" s="1254">
        <v>-177.35</v>
      </c>
      <c r="J13"/>
      <c r="L13" s="1269" t="s">
        <v>1226</v>
      </c>
      <c r="M13" s="1270">
        <v>1</v>
      </c>
      <c r="N13" s="1254">
        <v>102.39000000000001</v>
      </c>
      <c r="O13"/>
    </row>
    <row r="14" spans="2:17" ht="13.8">
      <c r="B14" s="1269" t="s">
        <v>3788</v>
      </c>
      <c r="C14" s="1270">
        <v>1</v>
      </c>
      <c r="D14" s="1254">
        <v>209.76999999999998</v>
      </c>
      <c r="E14"/>
      <c r="G14" s="1269">
        <v>7.2</v>
      </c>
      <c r="H14" s="1270">
        <v>1</v>
      </c>
      <c r="I14" s="1254">
        <v>196.4</v>
      </c>
      <c r="J14"/>
      <c r="L14" s="1269" t="s">
        <v>4206</v>
      </c>
      <c r="M14" s="1270">
        <v>1</v>
      </c>
      <c r="N14" s="1254">
        <v>94.92</v>
      </c>
      <c r="O14"/>
    </row>
    <row r="15" spans="2:17" ht="13.8">
      <c r="B15" s="1269" t="s">
        <v>1214</v>
      </c>
      <c r="C15" s="1270">
        <v>1</v>
      </c>
      <c r="D15" s="1254">
        <v>159.94319999999999</v>
      </c>
      <c r="E15"/>
      <c r="G15" s="1269">
        <v>7.4</v>
      </c>
      <c r="H15" s="1270">
        <v>0.8571428571428571</v>
      </c>
      <c r="I15" s="1254">
        <v>-28.910000000000032</v>
      </c>
      <c r="J15"/>
      <c r="L15" s="1269" t="s">
        <v>4137</v>
      </c>
      <c r="M15" s="1270">
        <v>1</v>
      </c>
      <c r="N15" s="1254">
        <v>89.77</v>
      </c>
      <c r="O15"/>
    </row>
    <row r="16" spans="2:17" ht="13.8">
      <c r="B16" s="1269" t="s">
        <v>1203</v>
      </c>
      <c r="C16" s="1270">
        <v>1</v>
      </c>
      <c r="D16" s="1254">
        <v>131.41999999999999</v>
      </c>
      <c r="E16"/>
      <c r="G16" s="1269">
        <v>7.6</v>
      </c>
      <c r="H16" s="1270">
        <v>0.66666666666666663</v>
      </c>
      <c r="I16" s="1254">
        <v>-299.4135</v>
      </c>
      <c r="J16"/>
      <c r="L16" s="1269" t="s">
        <v>1222</v>
      </c>
      <c r="M16" s="1270">
        <v>1</v>
      </c>
      <c r="N16" s="1254">
        <v>88.070099999999996</v>
      </c>
      <c r="O16"/>
    </row>
    <row r="17" spans="2:15" ht="13.8">
      <c r="B17" s="1269" t="s">
        <v>1202</v>
      </c>
      <c r="C17" s="1270">
        <v>1</v>
      </c>
      <c r="D17" s="1254">
        <v>102.08519999999999</v>
      </c>
      <c r="E17"/>
      <c r="G17" s="1269">
        <v>7.8</v>
      </c>
      <c r="H17" s="1270">
        <v>0.8</v>
      </c>
      <c r="I17" s="1254">
        <v>-182.91459999999998</v>
      </c>
      <c r="J17"/>
      <c r="L17" s="1269" t="s">
        <v>1230</v>
      </c>
      <c r="M17" s="1270">
        <v>1</v>
      </c>
      <c r="N17" s="1254">
        <v>78.328550000000007</v>
      </c>
      <c r="O17"/>
    </row>
    <row r="18" spans="2:15" ht="13.8">
      <c r="B18" s="1269" t="s">
        <v>1210</v>
      </c>
      <c r="C18" s="1270">
        <v>1</v>
      </c>
      <c r="D18" s="1254">
        <v>95.843249999999998</v>
      </c>
      <c r="E18"/>
      <c r="G18" s="1269">
        <v>8</v>
      </c>
      <c r="H18" s="1270">
        <v>1</v>
      </c>
      <c r="I18" s="1254">
        <v>103.69695</v>
      </c>
      <c r="J18"/>
      <c r="L18" s="1269" t="s">
        <v>1258</v>
      </c>
      <c r="M18" s="1270">
        <v>1</v>
      </c>
      <c r="N18" s="1254">
        <v>75.16</v>
      </c>
      <c r="O18"/>
    </row>
    <row r="19" spans="2:15" ht="13.8">
      <c r="B19" s="1269" t="s">
        <v>3331</v>
      </c>
      <c r="C19" s="1270">
        <v>1</v>
      </c>
      <c r="D19" s="1254">
        <v>93.771299999999997</v>
      </c>
      <c r="E19"/>
      <c r="G19" s="1269">
        <v>8.1999999999999993</v>
      </c>
      <c r="H19" s="1270">
        <v>1</v>
      </c>
      <c r="I19" s="1254">
        <v>61.941299999999998</v>
      </c>
      <c r="J19"/>
      <c r="L19" s="1269" t="s">
        <v>4177</v>
      </c>
      <c r="M19" s="1270">
        <v>1</v>
      </c>
      <c r="N19" s="1254">
        <v>69.92</v>
      </c>
      <c r="O19"/>
    </row>
    <row r="20" spans="2:15" ht="13.8">
      <c r="B20" s="1269" t="s">
        <v>1218</v>
      </c>
      <c r="C20" s="1270">
        <v>1</v>
      </c>
      <c r="D20" s="1254">
        <v>64.03</v>
      </c>
      <c r="E20"/>
      <c r="G20" s="1269">
        <v>8.4</v>
      </c>
      <c r="H20" s="1270">
        <v>1</v>
      </c>
      <c r="I20" s="1254">
        <v>159.50630000000001</v>
      </c>
      <c r="J20"/>
      <c r="L20" s="1269" t="s">
        <v>4207</v>
      </c>
      <c r="M20" s="1270">
        <v>1</v>
      </c>
      <c r="N20" s="1254">
        <v>68.22</v>
      </c>
      <c r="O20"/>
    </row>
    <row r="21" spans="2:15" ht="13.8">
      <c r="B21" s="1269" t="s">
        <v>2149</v>
      </c>
      <c r="C21" s="1270">
        <v>1</v>
      </c>
      <c r="D21" s="1254">
        <v>61.72</v>
      </c>
      <c r="E21"/>
      <c r="G21" s="1269">
        <v>8.6</v>
      </c>
      <c r="H21" s="1270">
        <v>1</v>
      </c>
      <c r="I21" s="1254">
        <v>202.69</v>
      </c>
      <c r="J21"/>
      <c r="L21" s="1269" t="s">
        <v>4208</v>
      </c>
      <c r="M21" s="1270">
        <v>1</v>
      </c>
      <c r="N21" s="1254">
        <v>67.89</v>
      </c>
      <c r="O21"/>
    </row>
    <row r="22" spans="2:15" ht="13.8">
      <c r="B22" s="1269" t="s">
        <v>3337</v>
      </c>
      <c r="C22" s="1270">
        <v>1</v>
      </c>
      <c r="D22" s="1254">
        <v>58.53</v>
      </c>
      <c r="E22"/>
      <c r="G22" s="1269">
        <v>8.8000000000000007</v>
      </c>
      <c r="H22" s="1270">
        <v>1</v>
      </c>
      <c r="I22" s="1254">
        <v>143.48999999999998</v>
      </c>
      <c r="J22"/>
      <c r="L22" s="1269" t="s">
        <v>4209</v>
      </c>
      <c r="M22" s="1270">
        <v>1</v>
      </c>
      <c r="N22" s="1254">
        <v>67.31</v>
      </c>
      <c r="O22"/>
    </row>
    <row r="23" spans="2:15" ht="13.8">
      <c r="B23" s="1269" t="s">
        <v>2953</v>
      </c>
      <c r="C23" s="1270">
        <v>1</v>
      </c>
      <c r="D23" s="1254">
        <v>51.85</v>
      </c>
      <c r="E23"/>
      <c r="G23" s="1269">
        <v>9</v>
      </c>
      <c r="H23" s="1270">
        <v>1</v>
      </c>
      <c r="I23" s="1254">
        <v>252.14</v>
      </c>
      <c r="J23"/>
      <c r="L23" s="1269" t="s">
        <v>1448</v>
      </c>
      <c r="M23" s="1270">
        <v>1</v>
      </c>
      <c r="N23" s="1254">
        <v>65.740000000000009</v>
      </c>
      <c r="O23"/>
    </row>
    <row r="24" spans="2:15" ht="13.8">
      <c r="B24" s="1269" t="s">
        <v>1208</v>
      </c>
      <c r="C24" s="1270">
        <v>1</v>
      </c>
      <c r="D24" s="1254">
        <v>40.711649999999999</v>
      </c>
      <c r="E24"/>
      <c r="G24" s="1269">
        <v>9.1999999999999993</v>
      </c>
      <c r="H24" s="1270">
        <v>1</v>
      </c>
      <c r="I24" s="1254">
        <v>189.76</v>
      </c>
      <c r="J24"/>
      <c r="L24" s="1269" t="s">
        <v>1496</v>
      </c>
      <c r="M24" s="1270">
        <v>1</v>
      </c>
      <c r="N24" s="1254">
        <v>64.16</v>
      </c>
      <c r="O24"/>
    </row>
    <row r="25" spans="2:15" ht="13.8">
      <c r="B25" s="1269" t="s">
        <v>1602</v>
      </c>
      <c r="C25" s="1270">
        <v>1</v>
      </c>
      <c r="D25" s="1254">
        <v>38.770000000000003</v>
      </c>
      <c r="E25"/>
      <c r="G25" s="1269">
        <v>9.6</v>
      </c>
      <c r="H25" s="1270">
        <v>1</v>
      </c>
      <c r="I25" s="1254">
        <v>83.19</v>
      </c>
      <c r="J25"/>
      <c r="L25" s="1269" t="s">
        <v>1224</v>
      </c>
      <c r="M25" s="1270">
        <v>1</v>
      </c>
      <c r="N25" s="1254">
        <v>64.03</v>
      </c>
      <c r="O25"/>
    </row>
    <row r="26" spans="2:15" ht="13.8">
      <c r="B26" s="1269" t="s">
        <v>3641</v>
      </c>
      <c r="C26" s="1270">
        <v>1</v>
      </c>
      <c r="D26" s="1254">
        <v>37.07</v>
      </c>
      <c r="E26"/>
      <c r="G26" s="1269">
        <v>9.6883567567567574</v>
      </c>
      <c r="H26" s="1270">
        <v>1</v>
      </c>
      <c r="I26" s="1254">
        <v>40.69</v>
      </c>
      <c r="J26"/>
      <c r="L26" s="1269" t="s">
        <v>3390</v>
      </c>
      <c r="M26" s="1270">
        <v>1</v>
      </c>
      <c r="N26" s="1254">
        <v>61.941299999999998</v>
      </c>
      <c r="O26"/>
    </row>
    <row r="27" spans="2:15" ht="13.8">
      <c r="B27" s="1269" t="s">
        <v>1205</v>
      </c>
      <c r="C27" s="1270">
        <v>1</v>
      </c>
      <c r="D27" s="1254">
        <v>36.130000000000003</v>
      </c>
      <c r="E27"/>
      <c r="G27" s="1269">
        <v>9.7999250018749517</v>
      </c>
      <c r="H27" s="1270">
        <v>1</v>
      </c>
      <c r="I27" s="1254">
        <v>43.48</v>
      </c>
      <c r="J27"/>
      <c r="L27" s="1269" t="s">
        <v>1233</v>
      </c>
      <c r="M27" s="1270">
        <v>1</v>
      </c>
      <c r="N27" s="1254">
        <v>61.92</v>
      </c>
      <c r="O27"/>
    </row>
    <row r="28" spans="2:15" ht="13.8">
      <c r="B28" s="1269" t="s">
        <v>1209</v>
      </c>
      <c r="C28" s="1270">
        <v>1</v>
      </c>
      <c r="D28" s="1254">
        <v>35.119999999999997</v>
      </c>
      <c r="E28"/>
      <c r="G28" s="1269">
        <v>9.8000000000000007</v>
      </c>
      <c r="H28" s="1270">
        <v>1</v>
      </c>
      <c r="I28" s="1254">
        <v>79.760000000000005</v>
      </c>
      <c r="J28"/>
      <c r="L28" s="1269" t="s">
        <v>2230</v>
      </c>
      <c r="M28" s="1270">
        <v>1</v>
      </c>
      <c r="N28" s="1254">
        <v>61.72</v>
      </c>
      <c r="O28"/>
    </row>
    <row r="29" spans="2:15" ht="13.8">
      <c r="B29" s="1269" t="s">
        <v>1509</v>
      </c>
      <c r="C29" s="1270">
        <v>1</v>
      </c>
      <c r="D29" s="1254">
        <v>33.85</v>
      </c>
      <c r="E29"/>
      <c r="G29" s="1269">
        <v>10</v>
      </c>
      <c r="H29" s="1270">
        <v>1</v>
      </c>
      <c r="I29" s="1254">
        <v>301.88</v>
      </c>
      <c r="J29"/>
      <c r="L29" s="1269" t="s">
        <v>4210</v>
      </c>
      <c r="M29" s="1270">
        <v>1</v>
      </c>
      <c r="N29" s="1254">
        <v>58.53</v>
      </c>
      <c r="O29"/>
    </row>
    <row r="30" spans="2:15" ht="13.8">
      <c r="B30" s="1269" t="s">
        <v>1197</v>
      </c>
      <c r="C30" s="1270">
        <v>1</v>
      </c>
      <c r="D30" s="1254">
        <v>30.12</v>
      </c>
      <c r="E30"/>
      <c r="G30" s="1269">
        <v>10.247327524770684</v>
      </c>
      <c r="H30" s="1270">
        <v>1</v>
      </c>
      <c r="I30" s="1254">
        <v>44.96</v>
      </c>
      <c r="J30"/>
      <c r="L30" s="1269" t="s">
        <v>1256</v>
      </c>
      <c r="M30" s="1270">
        <v>1</v>
      </c>
      <c r="N30" s="1254">
        <v>57.79</v>
      </c>
      <c r="O30"/>
    </row>
    <row r="31" spans="2:15" ht="13.8">
      <c r="B31" s="1269" t="s">
        <v>3678</v>
      </c>
      <c r="C31" s="1270">
        <v>1</v>
      </c>
      <c r="D31" s="1254">
        <v>25.47</v>
      </c>
      <c r="E31"/>
      <c r="G31" s="1269">
        <v>10.5</v>
      </c>
      <c r="H31" s="1270">
        <v>1</v>
      </c>
      <c r="I31" s="1254">
        <v>178.9367</v>
      </c>
      <c r="J31"/>
      <c r="L31" s="1269" t="s">
        <v>1573</v>
      </c>
      <c r="M31" s="1270">
        <v>1</v>
      </c>
      <c r="N31" s="1254">
        <v>55.779849999999996</v>
      </c>
      <c r="O31"/>
    </row>
    <row r="32" spans="2:15" ht="13.8">
      <c r="B32" s="1269" t="s">
        <v>3330</v>
      </c>
      <c r="C32" s="1270">
        <v>0.5</v>
      </c>
      <c r="D32" s="1254">
        <v>-41.61</v>
      </c>
      <c r="E32"/>
      <c r="G32" s="1269">
        <v>11</v>
      </c>
      <c r="H32" s="1270">
        <v>1</v>
      </c>
      <c r="I32" s="1254">
        <v>150.62</v>
      </c>
      <c r="J32"/>
      <c r="L32" s="1269" t="s">
        <v>1235</v>
      </c>
      <c r="M32" s="1270">
        <v>1</v>
      </c>
      <c r="N32" s="1254">
        <v>55.150549999999996</v>
      </c>
      <c r="O32"/>
    </row>
    <row r="33" spans="2:15" ht="13.8">
      <c r="B33" s="1269" t="s">
        <v>1200</v>
      </c>
      <c r="C33" s="1270">
        <v>0.83333333333333337</v>
      </c>
      <c r="D33" s="1254">
        <v>-157.12369999999999</v>
      </c>
      <c r="E33"/>
      <c r="G33" s="1269">
        <v>11.5</v>
      </c>
      <c r="H33" s="1270">
        <v>1</v>
      </c>
      <c r="I33" s="1254">
        <v>106.15</v>
      </c>
      <c r="J33"/>
      <c r="L33" s="1269" t="s">
        <v>1254</v>
      </c>
      <c r="M33" s="1270">
        <v>1</v>
      </c>
      <c r="N33" s="1254">
        <v>54.873249999999999</v>
      </c>
      <c r="O33"/>
    </row>
    <row r="34" spans="2:15" ht="13.8">
      <c r="B34" s="1269" t="s">
        <v>2031</v>
      </c>
      <c r="C34" s="1270">
        <v>0.8</v>
      </c>
      <c r="D34" s="1254">
        <v>-225.09339999999997</v>
      </c>
      <c r="E34"/>
      <c r="G34" s="1269">
        <v>12</v>
      </c>
      <c r="H34" s="1270">
        <v>0.83333333333333337</v>
      </c>
      <c r="I34" s="1254">
        <v>-251.83</v>
      </c>
      <c r="J34"/>
      <c r="L34" s="1269" t="s">
        <v>1223</v>
      </c>
      <c r="M34" s="1270">
        <v>1</v>
      </c>
      <c r="N34" s="1254">
        <v>54.59</v>
      </c>
      <c r="O34"/>
    </row>
    <row r="35" spans="2:15" ht="13.8">
      <c r="B35" s="1269" t="s">
        <v>2433</v>
      </c>
      <c r="C35" s="1270">
        <v>0.66666666666666663</v>
      </c>
      <c r="D35" s="1254">
        <v>-298.91235000000006</v>
      </c>
      <c r="E35"/>
      <c r="G35" s="1269">
        <v>12.5</v>
      </c>
      <c r="H35" s="1270">
        <v>1</v>
      </c>
      <c r="I35" s="1254">
        <v>276.07319999999999</v>
      </c>
      <c r="J35"/>
      <c r="L35" s="1269" t="s">
        <v>1227</v>
      </c>
      <c r="M35" s="1270">
        <v>1</v>
      </c>
      <c r="N35" s="1254">
        <v>53.365400000000001</v>
      </c>
      <c r="O35"/>
    </row>
    <row r="36" spans="2:15" ht="13.8">
      <c r="B36" s="1269" t="s">
        <v>2818</v>
      </c>
      <c r="C36" s="1270">
        <v>0.75</v>
      </c>
      <c r="D36" s="1254">
        <v>-308.86</v>
      </c>
      <c r="E36"/>
      <c r="G36" s="1269">
        <v>13</v>
      </c>
      <c r="H36" s="1270">
        <v>1</v>
      </c>
      <c r="I36" s="1254">
        <v>95.49</v>
      </c>
      <c r="J36"/>
      <c r="L36" s="1269" t="s">
        <v>2947</v>
      </c>
      <c r="M36" s="1270">
        <v>1</v>
      </c>
      <c r="N36" s="1254">
        <v>52.53</v>
      </c>
      <c r="O36"/>
    </row>
    <row r="37" spans="2:15" ht="13.8">
      <c r="B37" s="1269" t="s">
        <v>3525</v>
      </c>
      <c r="C37" s="1270">
        <v>0.5</v>
      </c>
      <c r="D37" s="1254">
        <v>-368.15000000000003</v>
      </c>
      <c r="E37"/>
      <c r="G37" s="1269">
        <v>13.5</v>
      </c>
      <c r="H37" s="1270">
        <v>1</v>
      </c>
      <c r="I37" s="1254">
        <v>123.22999999999999</v>
      </c>
      <c r="J37"/>
      <c r="L37" s="1269" t="s">
        <v>4211</v>
      </c>
      <c r="M37" s="1270">
        <v>1</v>
      </c>
      <c r="N37" s="1254">
        <v>52.23</v>
      </c>
      <c r="O37"/>
    </row>
    <row r="38" spans="2:15" ht="13.8">
      <c r="B38" s="1269" t="s">
        <v>2089</v>
      </c>
      <c r="C38" s="1270">
        <v>0</v>
      </c>
      <c r="D38" s="1254">
        <v>-379.98</v>
      </c>
      <c r="E38"/>
      <c r="G38" s="1269">
        <v>13.79</v>
      </c>
      <c r="H38" s="1270">
        <v>1</v>
      </c>
      <c r="I38" s="1254">
        <v>27.914649999999998</v>
      </c>
      <c r="J38"/>
      <c r="L38" s="1269" t="s">
        <v>2450</v>
      </c>
      <c r="M38" s="1270">
        <v>1</v>
      </c>
      <c r="N38" s="1254">
        <v>51.85</v>
      </c>
      <c r="O38"/>
    </row>
    <row r="39" spans="2:15" ht="13.8">
      <c r="B39" s="1269" t="s">
        <v>2954</v>
      </c>
      <c r="C39" s="1270">
        <v>0.66666666666666663</v>
      </c>
      <c r="D39" s="1254">
        <v>-431.55</v>
      </c>
      <c r="E39"/>
      <c r="G39" s="1269">
        <v>14</v>
      </c>
      <c r="H39" s="1270">
        <v>0.8571428571428571</v>
      </c>
      <c r="I39" s="1254">
        <v>-198.91000000000003</v>
      </c>
      <c r="J39"/>
      <c r="L39" s="1269" t="s">
        <v>1548</v>
      </c>
      <c r="M39" s="1270">
        <v>1</v>
      </c>
      <c r="N39" s="1254">
        <v>50.94</v>
      </c>
      <c r="O39"/>
    </row>
    <row r="40" spans="2:15" ht="13.8">
      <c r="B40" s="1269" t="s">
        <v>2151</v>
      </c>
      <c r="C40" s="1270">
        <v>0.6</v>
      </c>
      <c r="D40" s="1254">
        <v>-711.91000000000008</v>
      </c>
      <c r="E40"/>
      <c r="G40" s="1269">
        <v>14.5</v>
      </c>
      <c r="H40" s="1270">
        <v>1</v>
      </c>
      <c r="I40" s="1254">
        <v>212.59635</v>
      </c>
      <c r="J40"/>
      <c r="L40" s="1269" t="s">
        <v>414</v>
      </c>
      <c r="M40" s="1270">
        <v>1</v>
      </c>
      <c r="N40" s="1254">
        <v>49.14</v>
      </c>
      <c r="O40"/>
    </row>
    <row r="41" spans="2:15" ht="13.8">
      <c r="B41" s="1269" t="s">
        <v>1367</v>
      </c>
      <c r="C41" s="1270">
        <v>1</v>
      </c>
      <c r="D41" s="1254">
        <v>170.45</v>
      </c>
      <c r="E41"/>
      <c r="G41" s="1269">
        <v>15</v>
      </c>
      <c r="H41" s="1270">
        <v>1</v>
      </c>
      <c r="I41" s="1254">
        <v>28.85</v>
      </c>
      <c r="J41"/>
      <c r="L41" s="1269" t="s">
        <v>3176</v>
      </c>
      <c r="M41" s="1270">
        <v>1</v>
      </c>
      <c r="N41" s="1254">
        <v>47.75</v>
      </c>
      <c r="O41"/>
    </row>
    <row r="42" spans="2:15" ht="13.8">
      <c r="B42" s="1269" t="s">
        <v>1207</v>
      </c>
      <c r="C42" s="1270">
        <v>1</v>
      </c>
      <c r="D42" s="1254">
        <v>69.790000000000006</v>
      </c>
      <c r="E42"/>
      <c r="G42" s="1269">
        <v>15.5</v>
      </c>
      <c r="H42" s="1270">
        <v>1</v>
      </c>
      <c r="I42" s="1254">
        <v>104.87054999999999</v>
      </c>
      <c r="J42"/>
      <c r="L42" s="1269" t="s">
        <v>3175</v>
      </c>
      <c r="M42" s="1270">
        <v>1</v>
      </c>
      <c r="N42" s="1254">
        <v>44</v>
      </c>
      <c r="O42"/>
    </row>
    <row r="43" spans="2:15" ht="13.8">
      <c r="B43" s="1269" t="s">
        <v>1201</v>
      </c>
      <c r="C43" s="1270">
        <v>1</v>
      </c>
      <c r="D43" s="1254">
        <v>63.93</v>
      </c>
      <c r="E43"/>
      <c r="G43" s="1269">
        <v>16</v>
      </c>
      <c r="H43" s="1270">
        <v>1</v>
      </c>
      <c r="I43" s="1254">
        <v>101.23984999999999</v>
      </c>
      <c r="J43"/>
      <c r="L43" s="1269" t="s">
        <v>3920</v>
      </c>
      <c r="M43" s="1270">
        <v>1</v>
      </c>
      <c r="N43" s="1254">
        <v>43.48</v>
      </c>
      <c r="O43"/>
    </row>
    <row r="44" spans="2:15" ht="13.8">
      <c r="B44" s="1269" t="s">
        <v>1369</v>
      </c>
      <c r="C44" s="1270">
        <v>1</v>
      </c>
      <c r="D44" s="1254">
        <v>36.729999999999997</v>
      </c>
      <c r="E44"/>
      <c r="G44" s="1269">
        <v>16.5</v>
      </c>
      <c r="H44" s="1270">
        <v>1</v>
      </c>
      <c r="I44" s="1254">
        <v>165.96424999999999</v>
      </c>
      <c r="J44"/>
      <c r="L44" s="1269" t="s">
        <v>1231</v>
      </c>
      <c r="M44" s="1270">
        <v>1</v>
      </c>
      <c r="N44" s="1254">
        <v>41.71</v>
      </c>
      <c r="O44"/>
    </row>
    <row r="45" spans="2:15" ht="13.8">
      <c r="B45" s="1269" t="s">
        <v>1593</v>
      </c>
      <c r="C45" s="1270">
        <v>1</v>
      </c>
      <c r="D45" s="1254">
        <v>410.88000000000005</v>
      </c>
      <c r="E45"/>
      <c r="G45" s="1269">
        <v>17</v>
      </c>
      <c r="H45" s="1270">
        <v>1</v>
      </c>
      <c r="I45" s="1254">
        <v>44.69</v>
      </c>
      <c r="J45"/>
      <c r="L45" s="1269" t="s">
        <v>1558</v>
      </c>
      <c r="M45" s="1270">
        <v>1</v>
      </c>
      <c r="N45" s="1254">
        <v>40.97</v>
      </c>
      <c r="O45"/>
    </row>
    <row r="46" spans="2:15" ht="13.8">
      <c r="B46" s="1269" t="s">
        <v>1369</v>
      </c>
      <c r="C46" s="1270">
        <v>1</v>
      </c>
      <c r="D46" s="1254">
        <v>240.29000000000002</v>
      </c>
      <c r="E46"/>
      <c r="G46" s="1269">
        <v>17.5</v>
      </c>
      <c r="H46" s="1270">
        <v>0</v>
      </c>
      <c r="I46" s="1254">
        <v>-72.17</v>
      </c>
      <c r="J46"/>
      <c r="L46" s="1269" t="s">
        <v>1718</v>
      </c>
      <c r="M46" s="1270">
        <v>1</v>
      </c>
      <c r="N46" s="1254">
        <v>40.711649999999999</v>
      </c>
      <c r="O46"/>
    </row>
    <row r="47" spans="2:15" ht="13.8">
      <c r="B47" s="1269" t="s">
        <v>1211</v>
      </c>
      <c r="C47" s="1270">
        <v>1</v>
      </c>
      <c r="D47" s="1254">
        <v>63.59</v>
      </c>
      <c r="E47"/>
      <c r="G47" s="1269">
        <v>18.5</v>
      </c>
      <c r="H47" s="1270">
        <v>1</v>
      </c>
      <c r="I47" s="1254">
        <v>27.02</v>
      </c>
      <c r="J47"/>
      <c r="L47" s="1269" t="s">
        <v>1572</v>
      </c>
      <c r="M47" s="1270">
        <v>1</v>
      </c>
      <c r="N47" s="1254">
        <v>40.69</v>
      </c>
      <c r="O47"/>
    </row>
    <row r="48" spans="2:15" ht="13.8">
      <c r="B48" s="1269" t="s">
        <v>1200</v>
      </c>
      <c r="C48" s="1270">
        <v>1</v>
      </c>
      <c r="D48" s="1254">
        <v>40.32</v>
      </c>
      <c r="E48"/>
      <c r="G48" s="1269">
        <v>19</v>
      </c>
      <c r="H48" s="1270">
        <v>1</v>
      </c>
      <c r="I48" s="1254">
        <v>41.379999999999995</v>
      </c>
      <c r="J48"/>
      <c r="L48" s="1269" t="s">
        <v>3024</v>
      </c>
      <c r="M48" s="1270">
        <v>1</v>
      </c>
      <c r="N48" s="1254">
        <v>40.32</v>
      </c>
      <c r="O48"/>
    </row>
    <row r="49" spans="2:15" ht="13.8">
      <c r="B49" s="1269" t="s">
        <v>2031</v>
      </c>
      <c r="C49" s="1270">
        <v>1</v>
      </c>
      <c r="D49" s="1254">
        <v>36.29</v>
      </c>
      <c r="E49"/>
      <c r="G49" s="1269">
        <v>21</v>
      </c>
      <c r="H49" s="1270">
        <v>1</v>
      </c>
      <c r="I49" s="1254">
        <v>78.550000000000011</v>
      </c>
      <c r="J49"/>
      <c r="L49" s="1269" t="s">
        <v>3174</v>
      </c>
      <c r="M49" s="1270">
        <v>1</v>
      </c>
      <c r="N49" s="1254">
        <v>40.32</v>
      </c>
      <c r="O49"/>
    </row>
    <row r="50" spans="2:15" ht="13.8">
      <c r="B50" s="1269" t="s">
        <v>1207</v>
      </c>
      <c r="C50" s="1270">
        <v>1</v>
      </c>
      <c r="D50" s="1254">
        <v>30.39</v>
      </c>
      <c r="E50"/>
      <c r="G50" s="1269">
        <v>22</v>
      </c>
      <c r="H50" s="1270">
        <v>1</v>
      </c>
      <c r="I50" s="1254">
        <v>37.39</v>
      </c>
      <c r="J50"/>
      <c r="L50" s="1269" t="s">
        <v>1760</v>
      </c>
      <c r="M50" s="1270">
        <v>1</v>
      </c>
      <c r="N50" s="1254">
        <v>39.79</v>
      </c>
      <c r="O50"/>
    </row>
    <row r="51" spans="2:15" ht="13.8">
      <c r="B51" s="1269" t="s">
        <v>3392</v>
      </c>
      <c r="C51" s="1270">
        <v>0.94594594594594594</v>
      </c>
      <c r="D51" s="1254">
        <v>781.99139999999989</v>
      </c>
      <c r="E51"/>
      <c r="G51" s="1269">
        <v>23</v>
      </c>
      <c r="H51" s="1270">
        <v>1</v>
      </c>
      <c r="I51" s="1254">
        <v>16.61</v>
      </c>
      <c r="J51"/>
      <c r="L51" s="1269" t="s">
        <v>1603</v>
      </c>
      <c r="M51" s="1270">
        <v>1</v>
      </c>
      <c r="N51" s="1254">
        <v>38.770000000000003</v>
      </c>
      <c r="O51"/>
    </row>
    <row r="52" spans="2:15" ht="13.8">
      <c r="B52" s="1269" t="s">
        <v>3330</v>
      </c>
      <c r="C52" s="1270">
        <v>0.94594594594594594</v>
      </c>
      <c r="D52" s="1254">
        <v>781.99139999999989</v>
      </c>
      <c r="E52"/>
      <c r="G52" s="1269">
        <v>25</v>
      </c>
      <c r="H52" s="1270">
        <v>1</v>
      </c>
      <c r="I52" s="1254">
        <v>31.32</v>
      </c>
      <c r="J52"/>
      <c r="L52" s="1269" t="s">
        <v>1221</v>
      </c>
      <c r="M52" s="1270">
        <v>1</v>
      </c>
      <c r="N52" s="1254">
        <v>38.520000000000003</v>
      </c>
      <c r="O52"/>
    </row>
    <row r="53" spans="2:15" ht="13.8">
      <c r="B53" s="1269" t="s">
        <v>3789</v>
      </c>
      <c r="C53" s="1270">
        <v>1</v>
      </c>
      <c r="D53" s="1254">
        <v>28.3</v>
      </c>
      <c r="E53"/>
      <c r="G53" s="1269">
        <v>26</v>
      </c>
      <c r="H53" s="1270">
        <v>1</v>
      </c>
      <c r="I53" s="1254">
        <v>30.56</v>
      </c>
      <c r="J53"/>
      <c r="L53" s="1269" t="s">
        <v>3720</v>
      </c>
      <c r="M53" s="1270">
        <v>1</v>
      </c>
      <c r="N53" s="1254">
        <v>37.07</v>
      </c>
      <c r="O53"/>
    </row>
    <row r="54" spans="2:15" ht="13.8">
      <c r="B54" s="1269" t="s">
        <v>3788</v>
      </c>
      <c r="C54" s="1270">
        <v>1</v>
      </c>
      <c r="D54" s="1254">
        <v>28.3</v>
      </c>
      <c r="G54" s="1269">
        <v>28</v>
      </c>
      <c r="H54" s="1270">
        <v>1</v>
      </c>
      <c r="I54" s="1254">
        <v>14.14</v>
      </c>
      <c r="J54"/>
      <c r="L54" s="1269" t="s">
        <v>1259</v>
      </c>
      <c r="M54" s="1270">
        <v>1</v>
      </c>
      <c r="N54" s="1254">
        <v>36.29</v>
      </c>
      <c r="O54"/>
    </row>
    <row r="55" spans="2:15" ht="13.8">
      <c r="B55" s="1269" t="s">
        <v>267</v>
      </c>
      <c r="C55" s="1270">
        <v>0.92307692307692313</v>
      </c>
      <c r="D55" s="1254">
        <v>1756.2384499999991</v>
      </c>
      <c r="G55" s="1269">
        <v>30</v>
      </c>
      <c r="H55" s="1270">
        <v>1</v>
      </c>
      <c r="I55" s="1254">
        <v>13.17</v>
      </c>
      <c r="J55"/>
      <c r="L55" s="1269" t="s">
        <v>2229</v>
      </c>
      <c r="M55" s="1270">
        <v>1</v>
      </c>
      <c r="N55" s="1254">
        <v>36.130000000000003</v>
      </c>
      <c r="O55"/>
    </row>
    <row r="56" spans="2:15" ht="13.8">
      <c r="D56"/>
      <c r="G56" s="1269">
        <v>34</v>
      </c>
      <c r="H56" s="1270">
        <v>1</v>
      </c>
      <c r="I56" s="1254">
        <v>11</v>
      </c>
      <c r="J56"/>
      <c r="L56" s="1269" t="s">
        <v>1510</v>
      </c>
      <c r="M56" s="1270">
        <v>1</v>
      </c>
      <c r="N56" s="1254">
        <v>33.85</v>
      </c>
      <c r="O56"/>
    </row>
    <row r="57" spans="2:15" ht="13.8">
      <c r="D57"/>
      <c r="G57" s="1269">
        <v>38</v>
      </c>
      <c r="H57" s="1270">
        <v>1</v>
      </c>
      <c r="I57" s="1254">
        <v>10.323550000000001</v>
      </c>
      <c r="J57"/>
      <c r="L57" s="1269" t="s">
        <v>3526</v>
      </c>
      <c r="M57" s="1270">
        <v>1</v>
      </c>
      <c r="N57" s="1254">
        <v>31.83</v>
      </c>
      <c r="O57"/>
    </row>
    <row r="58" spans="2:15" ht="13.8">
      <c r="C58"/>
      <c r="D58"/>
      <c r="E58"/>
      <c r="G58" s="1269">
        <v>44</v>
      </c>
      <c r="H58" s="1270">
        <v>1</v>
      </c>
      <c r="I58" s="1254">
        <v>9.3000000000000007</v>
      </c>
      <c r="J58"/>
      <c r="L58" s="1269" t="s">
        <v>3389</v>
      </c>
      <c r="M58" s="1270">
        <v>1</v>
      </c>
      <c r="N58" s="1254">
        <v>31.83</v>
      </c>
      <c r="O58"/>
    </row>
    <row r="59" spans="2:15" ht="13.8">
      <c r="C59"/>
      <c r="D59"/>
      <c r="E59"/>
      <c r="G59" s="1269">
        <v>50</v>
      </c>
      <c r="H59" s="1270">
        <v>1</v>
      </c>
      <c r="I59" s="1254">
        <v>7.7927999999999997</v>
      </c>
      <c r="J59"/>
      <c r="L59" s="1269" t="s">
        <v>2477</v>
      </c>
      <c r="M59" s="1270">
        <v>1</v>
      </c>
      <c r="N59" s="1254">
        <v>31.553199999999997</v>
      </c>
      <c r="O59"/>
    </row>
    <row r="60" spans="2:15" ht="13.8">
      <c r="B60"/>
      <c r="C60"/>
      <c r="D60"/>
      <c r="E60"/>
      <c r="G60" s="1269" t="s">
        <v>267</v>
      </c>
      <c r="H60" s="1270">
        <v>0.92307692307692313</v>
      </c>
      <c r="I60" s="1254">
        <v>1756.2384499999994</v>
      </c>
      <c r="J60"/>
      <c r="L60" s="1269" t="s">
        <v>3648</v>
      </c>
      <c r="M60" s="1270">
        <v>1</v>
      </c>
      <c r="N60" s="1254">
        <v>30.56</v>
      </c>
      <c r="O60"/>
    </row>
    <row r="61" spans="2:15" ht="13.8">
      <c r="B61"/>
      <c r="C61"/>
      <c r="D61"/>
      <c r="E61"/>
      <c r="G61"/>
      <c r="H61"/>
      <c r="I61"/>
      <c r="J61"/>
      <c r="L61" s="1269" t="s">
        <v>1749</v>
      </c>
      <c r="M61" s="1270">
        <v>1</v>
      </c>
      <c r="N61" s="1254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69" t="s">
        <v>3921</v>
      </c>
      <c r="M62" s="1270">
        <v>1</v>
      </c>
      <c r="N62" s="1254">
        <v>24.64</v>
      </c>
      <c r="O62"/>
    </row>
    <row r="63" spans="2:15" ht="13.8">
      <c r="B63"/>
      <c r="C63"/>
      <c r="D63"/>
      <c r="E63"/>
      <c r="G63"/>
      <c r="H63"/>
      <c r="I63"/>
      <c r="J63"/>
      <c r="L63" s="1269" t="s">
        <v>1446</v>
      </c>
      <c r="M63" s="1270">
        <v>1</v>
      </c>
      <c r="N63" s="1254">
        <v>23.34</v>
      </c>
      <c r="O63"/>
    </row>
    <row r="64" spans="2:15" ht="13.8">
      <c r="B64"/>
      <c r="C64"/>
      <c r="D64"/>
      <c r="E64"/>
      <c r="G64"/>
      <c r="H64"/>
      <c r="I64"/>
      <c r="J64"/>
      <c r="L64" s="1269" t="s">
        <v>3922</v>
      </c>
      <c r="M64" s="1270">
        <v>1</v>
      </c>
      <c r="N64" s="1254">
        <v>16.61</v>
      </c>
      <c r="O64"/>
    </row>
    <row r="65" spans="2:15" ht="13.8">
      <c r="B65"/>
      <c r="C65"/>
      <c r="D65"/>
      <c r="E65"/>
      <c r="G65"/>
      <c r="H65"/>
      <c r="I65"/>
      <c r="J65"/>
      <c r="L65" s="1269" t="s">
        <v>2331</v>
      </c>
      <c r="M65" s="1270">
        <v>1</v>
      </c>
      <c r="N65" s="1254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69" t="s">
        <v>3721</v>
      </c>
      <c r="M66" s="1270">
        <v>0</v>
      </c>
      <c r="N66" s="1254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69" t="s">
        <v>1398</v>
      </c>
      <c r="M67" s="1270">
        <v>0.83333333333333337</v>
      </c>
      <c r="N67" s="1254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69" t="s">
        <v>4212</v>
      </c>
      <c r="M68" s="1270">
        <v>0.5</v>
      </c>
      <c r="N68" s="1254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69" t="s">
        <v>1257</v>
      </c>
      <c r="M69" s="1270">
        <v>0</v>
      </c>
      <c r="N69" s="1254">
        <v>-350</v>
      </c>
      <c r="O69"/>
    </row>
    <row r="70" spans="2:15" ht="13.8">
      <c r="B70"/>
      <c r="C70"/>
      <c r="D70"/>
      <c r="E70"/>
      <c r="G70"/>
      <c r="H70"/>
      <c r="I70"/>
      <c r="J70"/>
      <c r="L70" s="1269" t="s">
        <v>4213</v>
      </c>
      <c r="M70" s="1270">
        <v>0</v>
      </c>
      <c r="N70" s="1254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69" t="s">
        <v>3334</v>
      </c>
      <c r="M71" s="1270">
        <v>0</v>
      </c>
      <c r="N71" s="1254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69" t="s">
        <v>4214</v>
      </c>
      <c r="M72" s="1270">
        <v>0</v>
      </c>
      <c r="N72" s="1254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69" t="s">
        <v>4215</v>
      </c>
      <c r="M73" s="1270">
        <v>0</v>
      </c>
      <c r="N73" s="1254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69" t="s">
        <v>2948</v>
      </c>
      <c r="M74" s="1270">
        <v>0</v>
      </c>
      <c r="N74" s="1254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69" t="s">
        <v>3642</v>
      </c>
      <c r="M75" s="1270">
        <v>0.66666666666666663</v>
      </c>
      <c r="N75" s="1254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69" t="s">
        <v>4165</v>
      </c>
      <c r="M76" s="1270">
        <v>0</v>
      </c>
      <c r="N76" s="1254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69" t="s">
        <v>1593</v>
      </c>
      <c r="M77" s="1270">
        <v>1</v>
      </c>
      <c r="N77" s="1254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69" t="s">
        <v>1549</v>
      </c>
      <c r="M78" s="1270">
        <v>1</v>
      </c>
      <c r="N78" s="1254">
        <v>78.84</v>
      </c>
      <c r="O78"/>
    </row>
    <row r="79" spans="2:15" ht="13.8">
      <c r="B79"/>
      <c r="C79"/>
      <c r="D79"/>
      <c r="E79"/>
      <c r="G79"/>
      <c r="H79"/>
      <c r="I79"/>
      <c r="J79"/>
      <c r="L79" s="1269" t="s">
        <v>4177</v>
      </c>
      <c r="M79" s="1270">
        <v>1</v>
      </c>
      <c r="N79" s="1254">
        <v>73.94</v>
      </c>
      <c r="O79"/>
    </row>
    <row r="80" spans="2:15" ht="13.8">
      <c r="B80"/>
      <c r="C80"/>
      <c r="D80"/>
      <c r="E80"/>
      <c r="G80"/>
      <c r="H80"/>
      <c r="I80"/>
      <c r="J80"/>
      <c r="L80" s="1269" t="s">
        <v>3023</v>
      </c>
      <c r="M80" s="1270">
        <v>1</v>
      </c>
      <c r="N80" s="1254">
        <v>44.96</v>
      </c>
      <c r="O80"/>
    </row>
    <row r="81" spans="2:15" ht="13.8">
      <c r="B81"/>
      <c r="C81"/>
      <c r="D81"/>
      <c r="E81"/>
      <c r="G81"/>
      <c r="H81"/>
      <c r="I81"/>
      <c r="J81"/>
      <c r="L81" s="1269" t="s">
        <v>1448</v>
      </c>
      <c r="M81" s="1270">
        <v>1</v>
      </c>
      <c r="N81" s="1254">
        <v>42.55</v>
      </c>
      <c r="O81"/>
    </row>
    <row r="82" spans="2:15" ht="13.8">
      <c r="B82"/>
      <c r="C82"/>
      <c r="D82"/>
      <c r="E82"/>
      <c r="G82"/>
      <c r="H82"/>
      <c r="I82"/>
      <c r="J82"/>
      <c r="L82" s="1269" t="s">
        <v>2652</v>
      </c>
      <c r="M82" s="1270">
        <v>1</v>
      </c>
      <c r="N82" s="1254">
        <v>40.32</v>
      </c>
      <c r="O82"/>
    </row>
    <row r="83" spans="2:15" ht="13.8">
      <c r="B83"/>
      <c r="C83"/>
      <c r="G83"/>
      <c r="H83"/>
      <c r="I83"/>
      <c r="J83"/>
      <c r="L83" s="1269" t="s">
        <v>3128</v>
      </c>
      <c r="M83" s="1270">
        <v>1</v>
      </c>
      <c r="N83" s="1254">
        <v>36.29</v>
      </c>
      <c r="O83"/>
    </row>
    <row r="84" spans="2:15" ht="13.8">
      <c r="B84"/>
      <c r="C84"/>
      <c r="G84"/>
      <c r="H84"/>
      <c r="I84"/>
      <c r="J84"/>
      <c r="L84" s="1269" t="s">
        <v>2651</v>
      </c>
      <c r="M84" s="1270">
        <v>1</v>
      </c>
      <c r="N84" s="1254">
        <v>34.56</v>
      </c>
      <c r="O84"/>
    </row>
    <row r="85" spans="2:15" ht="13.8">
      <c r="B85"/>
      <c r="C85"/>
      <c r="G85"/>
      <c r="H85"/>
      <c r="I85"/>
      <c r="J85"/>
      <c r="L85" s="1269" t="s">
        <v>1258</v>
      </c>
      <c r="M85" s="1270">
        <v>1</v>
      </c>
      <c r="N85" s="1254">
        <v>30.39</v>
      </c>
      <c r="O85"/>
    </row>
    <row r="86" spans="2:15" ht="13.8">
      <c r="B86"/>
      <c r="C86"/>
      <c r="G86"/>
      <c r="H86"/>
      <c r="I86"/>
      <c r="J86"/>
      <c r="L86" s="1269" t="s">
        <v>2650</v>
      </c>
      <c r="M86" s="1270">
        <v>1</v>
      </c>
      <c r="N86" s="1254">
        <v>29.03</v>
      </c>
      <c r="O86"/>
    </row>
    <row r="87" spans="2:15" ht="13.8">
      <c r="B87"/>
      <c r="C87"/>
      <c r="G87"/>
      <c r="H87"/>
      <c r="I87"/>
      <c r="J87"/>
      <c r="L87" s="1269" t="s">
        <v>267</v>
      </c>
      <c r="M87" s="1270">
        <v>0.9098360655737705</v>
      </c>
      <c r="N87" s="1254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68" t="s">
        <v>72</v>
      </c>
      <c r="C2" s="1255" t="s">
        <v>626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68" t="s">
        <v>266</v>
      </c>
      <c r="C4" s="1255" t="s">
        <v>1239</v>
      </c>
      <c r="D4" s="1255" t="s">
        <v>839</v>
      </c>
      <c r="E4"/>
      <c r="G4" s="1251"/>
      <c r="H4" s="1251" t="s">
        <v>499</v>
      </c>
      <c r="I4" s="1251"/>
      <c r="J4" s="1251"/>
      <c r="K4"/>
      <c r="L4" s="1251" t="s">
        <v>266</v>
      </c>
      <c r="M4" s="1251" t="s">
        <v>4021</v>
      </c>
      <c r="N4" s="1251" t="s">
        <v>839</v>
      </c>
      <c r="O4"/>
    </row>
    <row r="5" spans="2:128" ht="13.8">
      <c r="B5" s="1269" t="s">
        <v>1199</v>
      </c>
      <c r="C5" s="1270">
        <v>0.83333333333333337</v>
      </c>
      <c r="D5" s="1254">
        <v>-0.16503172726249163</v>
      </c>
      <c r="E5"/>
      <c r="G5" s="1251"/>
      <c r="H5" s="1251" t="s">
        <v>626</v>
      </c>
      <c r="I5" s="1251"/>
      <c r="J5" s="1251"/>
      <c r="K5"/>
      <c r="L5" s="1272">
        <v>9.8000000000000007</v>
      </c>
      <c r="M5" s="1253">
        <v>1</v>
      </c>
      <c r="N5" s="1253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69" t="s">
        <v>1211</v>
      </c>
      <c r="C6" s="1270">
        <v>0.83333333333333337</v>
      </c>
      <c r="D6" s="1254">
        <v>0.17565935333952246</v>
      </c>
      <c r="E6"/>
      <c r="G6" s="1251" t="s">
        <v>266</v>
      </c>
      <c r="H6" s="1251" t="s">
        <v>1240</v>
      </c>
      <c r="I6" s="1251" t="s">
        <v>1239</v>
      </c>
      <c r="J6" s="1251" t="s">
        <v>839</v>
      </c>
      <c r="K6"/>
      <c r="L6" s="1272">
        <v>11</v>
      </c>
      <c r="M6" s="1253">
        <v>2</v>
      </c>
      <c r="N6" s="1253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69" t="s">
        <v>1212</v>
      </c>
      <c r="C7" s="1270">
        <v>1</v>
      </c>
      <c r="D7" s="1254">
        <v>4.3413892445582587E-2</v>
      </c>
      <c r="E7"/>
      <c r="G7" s="1271" t="s">
        <v>4157</v>
      </c>
      <c r="H7" s="1253">
        <v>17</v>
      </c>
      <c r="I7" s="1273">
        <v>1</v>
      </c>
      <c r="J7" s="1253">
        <v>5.9701492537313432E-2</v>
      </c>
      <c r="K7"/>
      <c r="L7" s="1272">
        <v>12.5</v>
      </c>
      <c r="M7" s="1253">
        <v>1</v>
      </c>
      <c r="N7" s="1253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69" t="s">
        <v>1210</v>
      </c>
      <c r="C8" s="1270">
        <v>0.8</v>
      </c>
      <c r="D8" s="1254">
        <v>0.1299090077896633</v>
      </c>
      <c r="E8"/>
      <c r="G8" s="1271" t="s">
        <v>4158</v>
      </c>
      <c r="H8" s="1253">
        <v>21</v>
      </c>
      <c r="I8" s="1273">
        <v>0.5</v>
      </c>
      <c r="J8" s="1253">
        <v>-0.4312185606521009</v>
      </c>
      <c r="K8"/>
      <c r="L8" s="1272">
        <v>13.5</v>
      </c>
      <c r="M8" s="1253">
        <v>2</v>
      </c>
      <c r="N8" s="1253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69" t="s">
        <v>1209</v>
      </c>
      <c r="C9" s="1270">
        <v>1</v>
      </c>
      <c r="D9" s="1254">
        <v>0.17917192370800383</v>
      </c>
      <c r="E9"/>
      <c r="G9" s="1271" t="s">
        <v>4159</v>
      </c>
      <c r="H9" s="1253">
        <v>15</v>
      </c>
      <c r="I9" s="1273">
        <v>1</v>
      </c>
      <c r="J9" s="1253">
        <v>6.8214285714285713E-2</v>
      </c>
      <c r="K9"/>
      <c r="L9" s="1272">
        <v>14</v>
      </c>
      <c r="M9" s="1253">
        <v>3</v>
      </c>
      <c r="N9" s="1253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69" t="s">
        <v>1219</v>
      </c>
      <c r="C10" s="1270">
        <v>0.5</v>
      </c>
      <c r="D10" s="1254">
        <v>-4.3495555649665681E-2</v>
      </c>
      <c r="E10"/>
      <c r="G10" s="1271" t="s">
        <v>4160</v>
      </c>
      <c r="H10" s="1253">
        <v>21</v>
      </c>
      <c r="I10" s="1273">
        <v>1</v>
      </c>
      <c r="J10" s="1253">
        <v>4.7750000000000001E-2</v>
      </c>
      <c r="K10"/>
      <c r="L10" s="1272">
        <v>14.5</v>
      </c>
      <c r="M10" s="1253">
        <v>1</v>
      </c>
      <c r="N10" s="1253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69" t="s">
        <v>1218</v>
      </c>
      <c r="C11" s="1270">
        <v>1</v>
      </c>
      <c r="D11" s="1254">
        <v>3.6742363665440585E-2</v>
      </c>
      <c r="E11"/>
      <c r="G11" s="1271" t="s">
        <v>1254</v>
      </c>
      <c r="H11" s="1253">
        <v>21</v>
      </c>
      <c r="I11" s="1273">
        <v>1</v>
      </c>
      <c r="J11" s="1253">
        <v>4.7750000000000001E-2</v>
      </c>
      <c r="K11"/>
      <c r="L11" s="1272">
        <v>15</v>
      </c>
      <c r="M11" s="1253">
        <v>1</v>
      </c>
      <c r="N11" s="1253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69" t="s">
        <v>1201</v>
      </c>
      <c r="C12" s="1270">
        <v>0.75</v>
      </c>
      <c r="D12" s="1254">
        <v>-0.23308441012304315</v>
      </c>
      <c r="E12"/>
      <c r="G12" s="1271" t="s">
        <v>4161</v>
      </c>
      <c r="H12" s="1253">
        <v>20.5</v>
      </c>
      <c r="I12" s="1273">
        <v>1</v>
      </c>
      <c r="J12" s="1253">
        <v>9.7988376226910895E-2</v>
      </c>
      <c r="K12"/>
      <c r="L12" s="1272">
        <v>15.5</v>
      </c>
      <c r="M12" s="1253">
        <v>3</v>
      </c>
      <c r="N12" s="1253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69" t="s">
        <v>1214</v>
      </c>
      <c r="C13" s="1270">
        <v>1</v>
      </c>
      <c r="D13" s="1254">
        <v>0.11792173913043479</v>
      </c>
      <c r="E13"/>
      <c r="G13" s="1271" t="s">
        <v>4162</v>
      </c>
      <c r="H13" s="1253">
        <v>25</v>
      </c>
      <c r="I13" s="1273">
        <v>1</v>
      </c>
      <c r="J13" s="1253">
        <v>3.9799999999999995E-2</v>
      </c>
      <c r="K13"/>
      <c r="L13" s="1272">
        <v>16</v>
      </c>
      <c r="M13" s="1253">
        <v>2</v>
      </c>
      <c r="N13" s="1253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69" t="s">
        <v>1207</v>
      </c>
      <c r="C14" s="1270">
        <v>1</v>
      </c>
      <c r="D14" s="1254">
        <v>0.41019433426617496</v>
      </c>
      <c r="E14"/>
      <c r="G14" s="1271" t="s">
        <v>4163</v>
      </c>
      <c r="H14" s="1253">
        <v>24</v>
      </c>
      <c r="I14" s="1273">
        <v>1</v>
      </c>
      <c r="J14" s="1253">
        <v>4.1521739130434776E-2</v>
      </c>
      <c r="K14"/>
      <c r="L14" s="1272">
        <v>16.34048426150121</v>
      </c>
      <c r="M14" s="1253">
        <v>1</v>
      </c>
      <c r="N14" s="1253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69" t="s">
        <v>1204</v>
      </c>
      <c r="C15" s="1270">
        <v>1</v>
      </c>
      <c r="D15" s="1254">
        <v>0.10644694094218135</v>
      </c>
      <c r="E15"/>
      <c r="G15" s="1271" t="s">
        <v>1221</v>
      </c>
      <c r="H15" s="1253">
        <v>15.5</v>
      </c>
      <c r="I15" s="1273">
        <v>1</v>
      </c>
      <c r="J15" s="1253">
        <v>6.5845267621409714E-2</v>
      </c>
      <c r="K15"/>
      <c r="L15" s="1272">
        <v>16.5</v>
      </c>
      <c r="M15" s="1253">
        <v>2</v>
      </c>
      <c r="N15" s="1253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69" t="s">
        <v>1197</v>
      </c>
      <c r="C16" s="1270">
        <v>0.66666666666666663</v>
      </c>
      <c r="D16" s="1254">
        <v>-0.89945680977695719</v>
      </c>
      <c r="E16"/>
      <c r="G16" s="1271" t="s">
        <v>4164</v>
      </c>
      <c r="H16" s="1253">
        <v>25</v>
      </c>
      <c r="I16" s="1273">
        <v>1</v>
      </c>
      <c r="J16" s="1253">
        <v>3.9799999999999995E-2</v>
      </c>
      <c r="K16"/>
      <c r="L16" s="1272">
        <v>17</v>
      </c>
      <c r="M16" s="1253">
        <v>5</v>
      </c>
      <c r="N16" s="1253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69" t="s">
        <v>1200</v>
      </c>
      <c r="C17" s="1270">
        <v>0.75</v>
      </c>
      <c r="D17" s="1254">
        <v>-0.81564678159958859</v>
      </c>
      <c r="E17"/>
      <c r="G17" s="1271" t="s">
        <v>4165</v>
      </c>
      <c r="H17" s="1253">
        <v>23</v>
      </c>
      <c r="I17" s="1273">
        <v>1</v>
      </c>
      <c r="J17" s="1253">
        <v>4.3407679277244489E-2</v>
      </c>
      <c r="K17"/>
      <c r="L17" s="1272">
        <v>17.5</v>
      </c>
      <c r="M17" s="1253">
        <v>1</v>
      </c>
      <c r="N17" s="1253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69" t="s">
        <v>1205</v>
      </c>
      <c r="C18" s="1270">
        <v>1</v>
      </c>
      <c r="D18" s="1254">
        <v>5.4540605414055206E-2</v>
      </c>
      <c r="E18"/>
      <c r="G18" s="1271" t="s">
        <v>4166</v>
      </c>
      <c r="H18" s="1253">
        <v>18</v>
      </c>
      <c r="I18" s="1273">
        <v>1</v>
      </c>
      <c r="J18" s="1253">
        <v>5.6176470588235293E-2</v>
      </c>
      <c r="K18"/>
      <c r="L18" s="1272">
        <v>18</v>
      </c>
      <c r="M18" s="1253">
        <v>3</v>
      </c>
      <c r="N18" s="1253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69" t="s">
        <v>1216</v>
      </c>
      <c r="C19" s="1270">
        <v>1</v>
      </c>
      <c r="D19" s="1254">
        <v>3.9799999999999995E-2</v>
      </c>
      <c r="E19"/>
      <c r="G19" s="1271" t="s">
        <v>2652</v>
      </c>
      <c r="H19" s="1253">
        <v>13.5</v>
      </c>
      <c r="I19" s="1273">
        <v>0</v>
      </c>
      <c r="J19" s="1253">
        <v>-1</v>
      </c>
      <c r="K19"/>
      <c r="L19" s="1272">
        <v>18.5</v>
      </c>
      <c r="M19" s="1253">
        <v>4</v>
      </c>
      <c r="N19" s="1253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69" t="s">
        <v>1206</v>
      </c>
      <c r="C20" s="1270">
        <v>1</v>
      </c>
      <c r="D20" s="1254">
        <v>0.19436153593531094</v>
      </c>
      <c r="E20"/>
      <c r="G20" s="1271" t="s">
        <v>4167</v>
      </c>
      <c r="H20" s="1253">
        <v>17</v>
      </c>
      <c r="I20" s="1273">
        <v>0</v>
      </c>
      <c r="J20" s="1253">
        <v>-0.10888515674984005</v>
      </c>
      <c r="K20"/>
      <c r="L20" s="1272">
        <v>19</v>
      </c>
      <c r="M20" s="1253">
        <v>3</v>
      </c>
      <c r="N20" s="1253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69" t="s">
        <v>1202</v>
      </c>
      <c r="C21" s="1270">
        <v>1</v>
      </c>
      <c r="D21" s="1254">
        <v>3.9799999999999995E-2</v>
      </c>
      <c r="E21"/>
      <c r="G21" s="1271" t="s">
        <v>4168</v>
      </c>
      <c r="H21" s="1253">
        <v>13.5</v>
      </c>
      <c r="I21" s="1273">
        <v>1</v>
      </c>
      <c r="J21" s="1253">
        <v>7.640000000000001E-2</v>
      </c>
      <c r="K21"/>
      <c r="L21" s="1272">
        <v>20</v>
      </c>
      <c r="M21" s="1253">
        <v>8</v>
      </c>
      <c r="N21" s="1253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69" t="s">
        <v>1203</v>
      </c>
      <c r="C22" s="1270">
        <v>1</v>
      </c>
      <c r="D22" s="1254">
        <v>4.401381229706746E-2</v>
      </c>
      <c r="E22"/>
      <c r="G22" s="1271" t="s">
        <v>4169</v>
      </c>
      <c r="H22" s="1253">
        <v>22.726846363964338</v>
      </c>
      <c r="I22" s="1273">
        <v>1</v>
      </c>
      <c r="J22" s="1253">
        <v>4.401381229706746E-2</v>
      </c>
      <c r="K22"/>
      <c r="L22" s="1272">
        <v>21</v>
      </c>
      <c r="M22" s="1253">
        <v>6</v>
      </c>
      <c r="N22" s="1253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69" t="s">
        <v>3788</v>
      </c>
      <c r="C23" s="1270">
        <v>1</v>
      </c>
      <c r="D23" s="1254">
        <v>0.46019246377718226</v>
      </c>
      <c r="E23"/>
      <c r="G23" s="1271" t="s">
        <v>1225</v>
      </c>
      <c r="H23" s="1253">
        <v>20.25</v>
      </c>
      <c r="I23" s="1273">
        <v>1</v>
      </c>
      <c r="J23" s="1253">
        <v>0.10128793864734323</v>
      </c>
      <c r="K23"/>
      <c r="L23" s="1272">
        <v>22</v>
      </c>
      <c r="M23" s="1253">
        <v>3</v>
      </c>
      <c r="N23" s="1253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69" t="s">
        <v>1369</v>
      </c>
      <c r="C24" s="1270">
        <v>1</v>
      </c>
      <c r="D24" s="1254">
        <v>0.4075710443647545</v>
      </c>
      <c r="E24"/>
      <c r="G24" s="1271" t="s">
        <v>4170</v>
      </c>
      <c r="H24" s="1253">
        <v>28</v>
      </c>
      <c r="I24" s="1273">
        <v>0</v>
      </c>
      <c r="J24" s="1253">
        <v>-6.6680378445084329E-2</v>
      </c>
      <c r="K24"/>
      <c r="L24" s="1272">
        <v>22.726846363964338</v>
      </c>
      <c r="M24" s="1253">
        <v>1</v>
      </c>
      <c r="N24" s="1253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69" t="s">
        <v>1450</v>
      </c>
      <c r="C25" s="1270">
        <v>1</v>
      </c>
      <c r="D25" s="1254">
        <v>6.3669403688248749E-2</v>
      </c>
      <c r="E25"/>
      <c r="G25" s="1271" t="s">
        <v>4171</v>
      </c>
      <c r="H25" s="1253">
        <v>23</v>
      </c>
      <c r="I25" s="1273">
        <v>1</v>
      </c>
      <c r="J25" s="1253">
        <v>4.3413892445582587E-2</v>
      </c>
      <c r="K25"/>
      <c r="L25" s="1272">
        <v>23</v>
      </c>
      <c r="M25" s="1253">
        <v>8</v>
      </c>
      <c r="N25" s="1253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69" t="s">
        <v>2952</v>
      </c>
      <c r="C26" s="1270">
        <v>1</v>
      </c>
      <c r="D26" s="1254">
        <v>4.7750000000000001E-2</v>
      </c>
      <c r="E26"/>
      <c r="G26" s="1271" t="s">
        <v>4172</v>
      </c>
      <c r="H26" s="1253">
        <v>18</v>
      </c>
      <c r="I26" s="1273">
        <v>1</v>
      </c>
      <c r="J26" s="1253">
        <v>5.6186926084189473E-2</v>
      </c>
      <c r="K26"/>
      <c r="L26" s="1272">
        <v>24</v>
      </c>
      <c r="M26" s="1253">
        <v>4</v>
      </c>
      <c r="N26" s="1253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69" t="s">
        <v>267</v>
      </c>
      <c r="C27" s="1270">
        <v>0.89610389610389607</v>
      </c>
      <c r="D27" s="1254">
        <v>0.39444313635187678</v>
      </c>
      <c r="E27"/>
      <c r="G27" s="1271" t="s">
        <v>1228</v>
      </c>
      <c r="H27" s="1253">
        <v>20</v>
      </c>
      <c r="I27" s="1273">
        <v>1</v>
      </c>
      <c r="J27" s="1253">
        <v>5.0260014857991885E-2</v>
      </c>
      <c r="K27"/>
      <c r="L27" s="1272">
        <v>25</v>
      </c>
      <c r="M27" s="1253">
        <v>4</v>
      </c>
      <c r="N27" s="1253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71" t="s">
        <v>4173</v>
      </c>
      <c r="H28" s="1253">
        <v>14</v>
      </c>
      <c r="I28" s="1273">
        <v>1</v>
      </c>
      <c r="J28" s="1253">
        <v>7.3456872417011057E-2</v>
      </c>
      <c r="K28"/>
      <c r="L28" s="1272">
        <v>26</v>
      </c>
      <c r="M28" s="1253">
        <v>1</v>
      </c>
      <c r="N28" s="1253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71" t="s">
        <v>4174</v>
      </c>
      <c r="H29" s="1253">
        <v>18</v>
      </c>
      <c r="I29" s="1273">
        <v>1</v>
      </c>
      <c r="J29" s="1253">
        <v>5.6184268404846645E-2</v>
      </c>
      <c r="K29"/>
      <c r="L29" s="1272">
        <v>27</v>
      </c>
      <c r="M29" s="1253">
        <v>2</v>
      </c>
      <c r="N29" s="1253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71" t="s">
        <v>4175</v>
      </c>
      <c r="H30" s="1253">
        <v>23</v>
      </c>
      <c r="I30" s="1273">
        <v>1</v>
      </c>
      <c r="J30" s="1253">
        <v>4.3409090909090911E-2</v>
      </c>
      <c r="K30"/>
      <c r="L30" s="1272">
        <v>27.5</v>
      </c>
      <c r="M30" s="1253">
        <v>1</v>
      </c>
      <c r="N30" s="1253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71" t="s">
        <v>4176</v>
      </c>
      <c r="H31" s="1253">
        <v>27</v>
      </c>
      <c r="I31" s="1273">
        <v>0</v>
      </c>
      <c r="J31" s="1253">
        <v>-0.40886221737285566</v>
      </c>
      <c r="K31"/>
      <c r="L31" s="1272">
        <v>28</v>
      </c>
      <c r="M31" s="1253">
        <v>1</v>
      </c>
      <c r="N31" s="1253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71" t="s">
        <v>4177</v>
      </c>
      <c r="H32" s="1253">
        <v>16.34048426150121</v>
      </c>
      <c r="I32" s="1273">
        <v>1</v>
      </c>
      <c r="J32" s="1253">
        <v>6.2348668280871669E-2</v>
      </c>
      <c r="K32"/>
      <c r="L32" s="1272">
        <v>29</v>
      </c>
      <c r="M32" s="1253">
        <v>2</v>
      </c>
      <c r="N32" s="1253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71" t="s">
        <v>4178</v>
      </c>
      <c r="H33" s="1253">
        <v>29</v>
      </c>
      <c r="I33" s="1273">
        <v>1</v>
      </c>
      <c r="J33" s="1253">
        <v>3.4107142857142857E-2</v>
      </c>
      <c r="K33"/>
      <c r="L33" s="1272">
        <v>30</v>
      </c>
      <c r="M33" s="1253">
        <v>1</v>
      </c>
      <c r="N33" s="1253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71" t="s">
        <v>4179</v>
      </c>
      <c r="H34" s="1253">
        <v>27</v>
      </c>
      <c r="I34" s="1273">
        <v>1</v>
      </c>
      <c r="J34" s="1253">
        <v>3.6742363665440585E-2</v>
      </c>
      <c r="K34"/>
      <c r="L34" s="1271" t="s">
        <v>267</v>
      </c>
      <c r="M34" s="1253">
        <v>77</v>
      </c>
      <c r="N34" s="1253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71" t="s">
        <v>4180</v>
      </c>
      <c r="H35" s="1253">
        <v>22</v>
      </c>
      <c r="I35" s="1273">
        <v>1</v>
      </c>
      <c r="J35" s="1253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71" t="s">
        <v>4181</v>
      </c>
      <c r="H36" s="1253">
        <v>15</v>
      </c>
      <c r="I36" s="1273">
        <v>1</v>
      </c>
      <c r="J36" s="1253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71" t="s">
        <v>1255</v>
      </c>
      <c r="H37" s="1253">
        <v>21</v>
      </c>
      <c r="I37" s="1273">
        <v>1</v>
      </c>
      <c r="J37" s="1253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71" t="s">
        <v>1257</v>
      </c>
      <c r="H38" s="1253">
        <v>19</v>
      </c>
      <c r="I38" s="1273">
        <v>1</v>
      </c>
      <c r="J38" s="1253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71" t="s">
        <v>4182</v>
      </c>
      <c r="H39" s="1253">
        <v>23</v>
      </c>
      <c r="I39" s="1273">
        <v>1</v>
      </c>
      <c r="J39" s="1253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71" t="s">
        <v>4183</v>
      </c>
      <c r="H40" s="1253">
        <v>9.8000000000000007</v>
      </c>
      <c r="I40" s="1273">
        <v>0</v>
      </c>
      <c r="J40" s="1253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71" t="s">
        <v>4184</v>
      </c>
      <c r="H41" s="1253">
        <v>29</v>
      </c>
      <c r="I41" s="1273">
        <v>1</v>
      </c>
      <c r="J41" s="1253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71" t="s">
        <v>4185</v>
      </c>
      <c r="H42" s="1253">
        <v>18.5</v>
      </c>
      <c r="I42" s="1273">
        <v>1</v>
      </c>
      <c r="J42" s="1253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71" t="s">
        <v>4186</v>
      </c>
      <c r="H43" s="1253">
        <v>17</v>
      </c>
      <c r="I43" s="1273">
        <v>1</v>
      </c>
      <c r="J43" s="1253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71" t="s">
        <v>4187</v>
      </c>
      <c r="H44" s="1253">
        <v>24</v>
      </c>
      <c r="I44" s="1273">
        <v>1</v>
      </c>
      <c r="J44" s="1253">
        <v>4.1521739130434776E-2</v>
      </c>
      <c r="K44"/>
      <c r="L44"/>
      <c r="M44"/>
      <c r="N44"/>
      <c r="O44"/>
    </row>
    <row r="45" spans="2:64" ht="13.8">
      <c r="G45" s="1271" t="s">
        <v>4188</v>
      </c>
      <c r="H45" s="1253">
        <v>14.5</v>
      </c>
      <c r="I45" s="1273">
        <v>1</v>
      </c>
      <c r="J45" s="1253">
        <v>7.0754339652827777E-2</v>
      </c>
      <c r="K45"/>
      <c r="L45"/>
      <c r="M45"/>
      <c r="N45"/>
      <c r="O45"/>
    </row>
    <row r="46" spans="2:64" ht="13.8">
      <c r="G46" s="1271" t="s">
        <v>4189</v>
      </c>
      <c r="H46" s="1253">
        <v>16.5</v>
      </c>
      <c r="I46" s="1273">
        <v>1</v>
      </c>
      <c r="J46" s="1253">
        <v>6.1614376687893845E-2</v>
      </c>
      <c r="K46"/>
      <c r="L46"/>
      <c r="M46"/>
      <c r="N46"/>
      <c r="O46"/>
    </row>
    <row r="47" spans="2:64" ht="13.8">
      <c r="G47" s="1271" t="s">
        <v>4190</v>
      </c>
      <c r="H47" s="1253">
        <v>23</v>
      </c>
      <c r="I47" s="1273">
        <v>1</v>
      </c>
      <c r="J47" s="1253">
        <v>4.3388429752066117E-2</v>
      </c>
      <c r="K47"/>
      <c r="L47"/>
      <c r="M47"/>
      <c r="N47"/>
      <c r="O47"/>
    </row>
    <row r="48" spans="2:64" ht="13.8">
      <c r="G48" s="1271" t="s">
        <v>4191</v>
      </c>
      <c r="H48" s="1253">
        <v>15.5</v>
      </c>
      <c r="I48" s="1273">
        <v>1</v>
      </c>
      <c r="J48" s="1253">
        <v>0.14577195648696209</v>
      </c>
      <c r="K48"/>
      <c r="L48"/>
      <c r="M48"/>
      <c r="N48"/>
      <c r="O48"/>
    </row>
    <row r="49" spans="7:15" ht="13.8">
      <c r="G49" s="1271" t="s">
        <v>4192</v>
      </c>
      <c r="H49" s="1253">
        <v>19</v>
      </c>
      <c r="I49" s="1273">
        <v>0</v>
      </c>
      <c r="J49" s="1253">
        <v>-9.9672026237900974E-2</v>
      </c>
      <c r="K49"/>
      <c r="L49"/>
      <c r="M49"/>
      <c r="N49"/>
      <c r="O49"/>
    </row>
    <row r="50" spans="7:15" ht="13.8">
      <c r="G50" s="1271" t="s">
        <v>4193</v>
      </c>
      <c r="H50" s="1253">
        <v>24</v>
      </c>
      <c r="I50" s="1273">
        <v>1</v>
      </c>
      <c r="J50" s="1253">
        <v>4.1518339266429345E-2</v>
      </c>
      <c r="K50"/>
      <c r="L50"/>
      <c r="M50"/>
      <c r="N50"/>
      <c r="O50"/>
    </row>
    <row r="51" spans="7:15" ht="13.8">
      <c r="G51" s="1271" t="s">
        <v>4194</v>
      </c>
      <c r="H51" s="1253">
        <v>18.5</v>
      </c>
      <c r="I51" s="1273">
        <v>1</v>
      </c>
      <c r="J51" s="1253">
        <v>5.4569609281237504E-2</v>
      </c>
      <c r="K51"/>
      <c r="L51"/>
      <c r="M51"/>
      <c r="N51"/>
      <c r="O51"/>
    </row>
    <row r="52" spans="7:15" ht="13.8">
      <c r="G52" s="1271" t="s">
        <v>1259</v>
      </c>
      <c r="H52" s="1253">
        <v>19.25</v>
      </c>
      <c r="I52" s="1273">
        <v>1</v>
      </c>
      <c r="J52" s="1253">
        <v>0.10482464441028588</v>
      </c>
      <c r="K52"/>
      <c r="L52"/>
      <c r="M52"/>
      <c r="N52"/>
      <c r="O52"/>
    </row>
    <row r="53" spans="7:15" ht="13.8">
      <c r="G53" s="1271" t="s">
        <v>3177</v>
      </c>
      <c r="H53" s="1253">
        <v>17</v>
      </c>
      <c r="I53" s="1273">
        <v>1</v>
      </c>
      <c r="J53" s="1253">
        <v>5.9694364851957969E-2</v>
      </c>
      <c r="K53"/>
      <c r="L53"/>
      <c r="M53"/>
      <c r="N53"/>
      <c r="O53"/>
    </row>
    <row r="54" spans="7:15" ht="13.8">
      <c r="G54" s="1271" t="s">
        <v>1237</v>
      </c>
      <c r="H54" s="1253">
        <v>18.5</v>
      </c>
      <c r="I54" s="1273">
        <v>1</v>
      </c>
      <c r="J54" s="1253">
        <v>5.4569609281237504E-2</v>
      </c>
      <c r="K54"/>
      <c r="L54"/>
      <c r="M54"/>
      <c r="N54"/>
      <c r="O54"/>
    </row>
    <row r="55" spans="7:15" ht="13.8">
      <c r="G55" s="1271" t="s">
        <v>4195</v>
      </c>
      <c r="H55" s="1253">
        <v>23</v>
      </c>
      <c r="I55" s="1273">
        <v>1</v>
      </c>
      <c r="J55" s="1253">
        <v>4.3413892445582587E-2</v>
      </c>
      <c r="K55"/>
      <c r="L55"/>
      <c r="M55"/>
      <c r="N55"/>
      <c r="O55"/>
    </row>
    <row r="56" spans="7:15" ht="13.8">
      <c r="G56" s="1271" t="s">
        <v>4196</v>
      </c>
      <c r="H56" s="1253">
        <v>11</v>
      </c>
      <c r="I56" s="1273">
        <v>1</v>
      </c>
      <c r="J56" s="1253">
        <v>5.2939182452642064E-2</v>
      </c>
      <c r="K56"/>
      <c r="L56"/>
      <c r="M56"/>
      <c r="N56"/>
      <c r="O56"/>
    </row>
    <row r="57" spans="7:15" ht="13.8">
      <c r="G57" s="1271" t="s">
        <v>1447</v>
      </c>
      <c r="H57" s="1253">
        <v>15.5</v>
      </c>
      <c r="I57" s="1273">
        <v>0</v>
      </c>
      <c r="J57" s="1253">
        <v>-0.99997368767267469</v>
      </c>
      <c r="K57"/>
      <c r="L57"/>
      <c r="M57"/>
      <c r="N57"/>
      <c r="O57"/>
    </row>
    <row r="58" spans="7:15" ht="13.8">
      <c r="G58" s="1271" t="s">
        <v>4197</v>
      </c>
      <c r="H58" s="1253">
        <v>16.5</v>
      </c>
      <c r="I58" s="1273">
        <v>1</v>
      </c>
      <c r="J58" s="1253">
        <v>6.1611374407582936E-2</v>
      </c>
      <c r="K58"/>
      <c r="L58"/>
      <c r="M58"/>
      <c r="N58"/>
      <c r="O58"/>
    </row>
    <row r="59" spans="7:15" ht="13.8">
      <c r="G59" s="1271" t="s">
        <v>4198</v>
      </c>
      <c r="H59" s="1253">
        <v>20</v>
      </c>
      <c r="I59" s="1273">
        <v>1</v>
      </c>
      <c r="J59" s="1253">
        <v>5.0263157894736843E-2</v>
      </c>
      <c r="K59"/>
      <c r="L59"/>
      <c r="M59"/>
      <c r="N59"/>
      <c r="O59"/>
    </row>
    <row r="60" spans="7:15" ht="13.8">
      <c r="G60" s="1271" t="s">
        <v>4199</v>
      </c>
      <c r="H60" s="1253">
        <v>20</v>
      </c>
      <c r="I60" s="1273">
        <v>1</v>
      </c>
      <c r="J60" s="1253">
        <v>5.0253720000980558E-2</v>
      </c>
      <c r="K60"/>
      <c r="L60"/>
      <c r="M60"/>
      <c r="N60"/>
      <c r="O60"/>
    </row>
    <row r="61" spans="7:15" ht="13.8">
      <c r="G61" s="1271" t="s">
        <v>4200</v>
      </c>
      <c r="H61" s="1253">
        <v>21</v>
      </c>
      <c r="I61" s="1273">
        <v>1</v>
      </c>
      <c r="J61" s="1253">
        <v>4.7741935483870963E-2</v>
      </c>
      <c r="L61"/>
      <c r="M61"/>
      <c r="N61"/>
      <c r="O61"/>
    </row>
    <row r="62" spans="7:15" ht="13.8">
      <c r="G62" s="1271" t="s">
        <v>4201</v>
      </c>
      <c r="H62" s="1253">
        <v>12.5</v>
      </c>
      <c r="I62" s="1273">
        <v>1</v>
      </c>
      <c r="J62" s="1253">
        <v>8.3051776093507446E-2</v>
      </c>
      <c r="L62"/>
      <c r="M62"/>
      <c r="N62"/>
      <c r="O62"/>
    </row>
    <row r="63" spans="7:15" ht="13.8">
      <c r="G63" s="1271" t="s">
        <v>3642</v>
      </c>
      <c r="H63" s="1253">
        <v>17</v>
      </c>
      <c r="I63" s="1273">
        <v>1</v>
      </c>
      <c r="J63" s="1253">
        <v>5.9687499999999998E-2</v>
      </c>
      <c r="L63"/>
      <c r="M63"/>
      <c r="N63"/>
      <c r="O63"/>
    </row>
    <row r="64" spans="7:15" ht="13.8">
      <c r="G64" s="1271" t="s">
        <v>4282</v>
      </c>
      <c r="H64" s="1253">
        <v>30</v>
      </c>
      <c r="I64" s="1273">
        <v>1</v>
      </c>
      <c r="J64" s="1253">
        <v>3.2940552784404442E-2</v>
      </c>
      <c r="L64"/>
      <c r="M64"/>
      <c r="N64"/>
      <c r="O64"/>
    </row>
    <row r="65" spans="7:15" ht="13.8">
      <c r="G65" s="1271" t="s">
        <v>4202</v>
      </c>
      <c r="H65" s="1253">
        <v>15.5</v>
      </c>
      <c r="I65" s="1273">
        <v>1</v>
      </c>
      <c r="J65" s="1253">
        <v>6.5847131135488055E-2</v>
      </c>
      <c r="L65"/>
      <c r="M65"/>
      <c r="N65"/>
      <c r="O65"/>
    </row>
    <row r="66" spans="7:15" ht="13.8">
      <c r="G66" s="1271" t="s">
        <v>4203</v>
      </c>
      <c r="H66" s="1253">
        <v>22</v>
      </c>
      <c r="I66" s="1273">
        <v>1</v>
      </c>
      <c r="J66" s="1253">
        <v>4.5486354093771872E-2</v>
      </c>
      <c r="L66"/>
      <c r="M66"/>
      <c r="N66"/>
      <c r="O66"/>
    </row>
    <row r="67" spans="7:15" ht="13.8">
      <c r="G67" s="1271" t="s">
        <v>4204</v>
      </c>
      <c r="H67" s="1253">
        <v>16</v>
      </c>
      <c r="I67" s="1273">
        <v>1</v>
      </c>
      <c r="J67" s="1253">
        <v>6.3669403688248749E-2</v>
      </c>
      <c r="L67"/>
      <c r="M67"/>
      <c r="N67"/>
      <c r="O67"/>
    </row>
    <row r="68" spans="7:15" ht="13.8">
      <c r="G68" s="1271" t="s">
        <v>4309</v>
      </c>
      <c r="H68" s="1253">
        <v>14</v>
      </c>
      <c r="I68" s="1273">
        <v>1</v>
      </c>
      <c r="J68" s="1253">
        <v>7.3455049894840474E-2</v>
      </c>
      <c r="L68"/>
      <c r="M68"/>
      <c r="N68"/>
      <c r="O68"/>
    </row>
    <row r="69" spans="7:15" ht="13.8">
      <c r="G69" s="1271" t="s">
        <v>4205</v>
      </c>
      <c r="H69" s="1253">
        <v>27.5</v>
      </c>
      <c r="I69" s="1273">
        <v>1</v>
      </c>
      <c r="J69" s="1253">
        <v>4.7750000000000001E-2</v>
      </c>
      <c r="L69"/>
      <c r="M69"/>
      <c r="N69"/>
    </row>
    <row r="70" spans="7:15" ht="13.8">
      <c r="G70" s="1271" t="s">
        <v>4246</v>
      </c>
      <c r="H70" s="1253">
        <v>21</v>
      </c>
      <c r="I70" s="1273">
        <v>1</v>
      </c>
      <c r="J70" s="1253">
        <v>4.7759036144578312E-2</v>
      </c>
      <c r="L70"/>
      <c r="M70"/>
      <c r="N70"/>
    </row>
    <row r="71" spans="7:15" ht="13.8">
      <c r="G71" s="1271" t="s">
        <v>4247</v>
      </c>
      <c r="H71" s="1253">
        <v>20</v>
      </c>
      <c r="I71" s="1273">
        <v>1</v>
      </c>
      <c r="J71" s="1253">
        <v>5.026990553306343E-2</v>
      </c>
      <c r="L71"/>
      <c r="M71"/>
      <c r="N71"/>
    </row>
    <row r="72" spans="7:15" ht="13.8">
      <c r="G72" s="1271" t="s">
        <v>4225</v>
      </c>
      <c r="H72" s="1253">
        <v>23</v>
      </c>
      <c r="I72" s="1273">
        <v>1</v>
      </c>
      <c r="J72" s="1253">
        <v>4.3404340434043405E-2</v>
      </c>
      <c r="L72"/>
      <c r="M72"/>
      <c r="N72"/>
    </row>
    <row r="73" spans="7:15" ht="13.8">
      <c r="G73" s="1271" t="s">
        <v>4248</v>
      </c>
      <c r="H73" s="1253">
        <v>26</v>
      </c>
      <c r="I73" s="1273">
        <v>1</v>
      </c>
      <c r="J73" s="1253">
        <v>3.8200000000000005E-2</v>
      </c>
      <c r="L73"/>
      <c r="M73"/>
      <c r="N73"/>
    </row>
    <row r="74" spans="7:15" ht="13.8">
      <c r="G74" s="1271" t="s">
        <v>4288</v>
      </c>
      <c r="H74" s="1253">
        <v>25</v>
      </c>
      <c r="I74" s="1273">
        <v>1</v>
      </c>
      <c r="J74" s="1253">
        <v>3.9783296130952384E-2</v>
      </c>
      <c r="L74"/>
      <c r="M74"/>
      <c r="N74"/>
    </row>
    <row r="75" spans="7:15" ht="13.8">
      <c r="G75" s="1271" t="s">
        <v>4272</v>
      </c>
      <c r="H75" s="1253">
        <v>25</v>
      </c>
      <c r="I75" s="1273">
        <v>1</v>
      </c>
      <c r="J75" s="1253">
        <v>3.9798460144927536E-2</v>
      </c>
      <c r="L75"/>
      <c r="M75"/>
      <c r="N75"/>
    </row>
    <row r="76" spans="7:15" ht="13.8">
      <c r="G76" s="1271" t="s">
        <v>4271</v>
      </c>
      <c r="H76" s="1253">
        <v>24</v>
      </c>
      <c r="I76" s="1273">
        <v>1</v>
      </c>
      <c r="J76" s="1253">
        <v>4.1521524104416632E-2</v>
      </c>
      <c r="L76"/>
      <c r="M76"/>
      <c r="N76"/>
    </row>
    <row r="77" spans="7:15" ht="13.8">
      <c r="G77" s="1271" t="s">
        <v>4273</v>
      </c>
      <c r="H77" s="1253">
        <v>19</v>
      </c>
      <c r="I77" s="1273">
        <v>1</v>
      </c>
      <c r="J77" s="1253">
        <v>5.3060298605955618E-2</v>
      </c>
      <c r="L77"/>
      <c r="M77"/>
      <c r="N77"/>
    </row>
    <row r="78" spans="7:15" ht="13.8">
      <c r="G78" s="1271" t="s">
        <v>267</v>
      </c>
      <c r="H78" s="1253">
        <v>19.952822475655395</v>
      </c>
      <c r="I78" s="1273">
        <v>0.89610389610389607</v>
      </c>
      <c r="J78" s="1253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4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5" sqref="AM255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1665</v>
      </c>
      <c r="G3" s="22" t="s">
        <v>3658</v>
      </c>
      <c r="H3" s="22" t="s">
        <v>3270</v>
      </c>
      <c r="I3" s="22" t="s">
        <v>3329</v>
      </c>
      <c r="J3" s="22" t="s">
        <v>3333</v>
      </c>
      <c r="K3" s="22" t="s">
        <v>4310</v>
      </c>
      <c r="L3" s="22" t="s">
        <v>3865</v>
      </c>
      <c r="M3" s="22" t="s">
        <v>1837</v>
      </c>
      <c r="N3" s="22" t="s">
        <v>3628</v>
      </c>
      <c r="O3" s="22" t="s">
        <v>3578</v>
      </c>
      <c r="P3" s="22" t="s">
        <v>1557</v>
      </c>
      <c r="Q3" s="22" t="s">
        <v>3332</v>
      </c>
      <c r="R3" s="22" t="s">
        <v>3252</v>
      </c>
      <c r="S3" s="22" t="s">
        <v>3918</v>
      </c>
      <c r="T3" s="22" t="s">
        <v>3814</v>
      </c>
      <c r="U3" s="22" t="s">
        <v>3919</v>
      </c>
      <c r="V3" s="22" t="s">
        <v>3208</v>
      </c>
      <c r="W3" s="22" t="s">
        <v>314</v>
      </c>
      <c r="X3" s="22" t="s">
        <v>3187</v>
      </c>
      <c r="Y3" s="22" t="s">
        <v>150</v>
      </c>
      <c r="Z3" s="22" t="s">
        <v>294</v>
      </c>
      <c r="AA3" s="22" t="s">
        <v>3409</v>
      </c>
      <c r="AB3" s="22" t="s">
        <v>3410</v>
      </c>
      <c r="AC3" s="22" t="s">
        <v>3267</v>
      </c>
      <c r="AD3" s="22" t="s">
        <v>1554</v>
      </c>
      <c r="AE3" s="22" t="s">
        <v>73</v>
      </c>
      <c r="AF3" s="22" t="s">
        <v>3384</v>
      </c>
      <c r="AG3" s="22" t="s">
        <v>293</v>
      </c>
      <c r="AH3" s="22" t="s">
        <v>2147</v>
      </c>
      <c r="AI3" s="22" t="s">
        <v>2723</v>
      </c>
      <c r="AJ3" s="22" t="s">
        <v>2881</v>
      </c>
      <c r="AK3" s="22" t="s">
        <v>351</v>
      </c>
      <c r="AL3" s="22" t="s">
        <v>14</v>
      </c>
      <c r="AM3" s="22" t="s">
        <v>3530</v>
      </c>
      <c r="AN3" s="22" t="s">
        <v>2</v>
      </c>
      <c r="AP3" s="22" t="s">
        <v>151</v>
      </c>
      <c r="AQ3" s="22" t="s">
        <v>179</v>
      </c>
      <c r="AR3" s="22" t="s">
        <v>3333</v>
      </c>
      <c r="AS3" s="22" t="s">
        <v>3865</v>
      </c>
      <c r="AT3" s="22" t="s">
        <v>3329</v>
      </c>
      <c r="AU3" s="22" t="s">
        <v>3270</v>
      </c>
      <c r="AV3" s="22" t="s">
        <v>1837</v>
      </c>
      <c r="AW3" s="22" t="s">
        <v>3658</v>
      </c>
      <c r="AX3" s="22" t="s">
        <v>3814</v>
      </c>
      <c r="AY3" s="22" t="s">
        <v>3332</v>
      </c>
      <c r="AZ3" s="22" t="s">
        <v>3252</v>
      </c>
      <c r="BA3" s="22" t="s">
        <v>3919</v>
      </c>
      <c r="BB3" s="22" t="s">
        <v>3208</v>
      </c>
      <c r="BC3" s="22" t="s">
        <v>150</v>
      </c>
      <c r="BD3" s="22" t="s">
        <v>3384</v>
      </c>
      <c r="BE3" s="22" t="s">
        <v>14</v>
      </c>
      <c r="BF3" s="22" t="s">
        <v>15</v>
      </c>
      <c r="BG3" s="22" t="s">
        <v>1838</v>
      </c>
      <c r="BI3" s="22" t="s">
        <v>151</v>
      </c>
      <c r="BJ3" s="22" t="s">
        <v>3329</v>
      </c>
      <c r="BK3" s="22" t="s">
        <v>179</v>
      </c>
      <c r="BL3" s="22" t="s">
        <v>3865</v>
      </c>
      <c r="BM3" s="22" t="s">
        <v>3252</v>
      </c>
      <c r="BN3" s="22" t="s">
        <v>3658</v>
      </c>
      <c r="BO3" s="22" t="s">
        <v>3208</v>
      </c>
      <c r="BP3" s="22" t="s">
        <v>14</v>
      </c>
      <c r="BQ3" s="22" t="s">
        <v>15</v>
      </c>
      <c r="BR3" s="22" t="s">
        <v>3552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 t="shared" ref="BR249:BR254" si="151">SUM(BI249:BQ249)</f>
        <v>390.99</v>
      </c>
    </row>
    <row r="250" spans="2:70" ht="15" customHeight="1">
      <c r="B250" s="33">
        <v>46240</v>
      </c>
      <c r="C250" s="2">
        <f t="shared" ref="C250" si="152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3">SUM(C250:AM250)</f>
        <v>5527.0449999999901</v>
      </c>
      <c r="AP250" s="2">
        <f t="shared" ref="AP250" si="154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5">SUM(AP250:BF250)</f>
        <v>605.47156950924864</v>
      </c>
      <c r="BI250" s="2">
        <f t="shared" ref="BI250" si="156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 t="shared" si="151"/>
        <v>390.99</v>
      </c>
    </row>
    <row r="251" spans="2:70" ht="15" customHeight="1">
      <c r="B251" s="33">
        <v>46241</v>
      </c>
      <c r="C251" s="2">
        <f t="shared" ref="C251" si="157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8">SUM(C251:AM251)</f>
        <v>5214.6949999999897</v>
      </c>
      <c r="AP251" s="2">
        <f t="shared" ref="AP251" si="159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60">SUM(AP251:BF251)</f>
        <v>605.47156950924864</v>
      </c>
      <c r="BI251" s="2">
        <f t="shared" ref="BI251" si="161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 t="shared" si="151"/>
        <v>390.99</v>
      </c>
    </row>
    <row r="252" spans="2:70" ht="15" customHeight="1">
      <c r="B252" s="33">
        <v>46242</v>
      </c>
      <c r="C252" s="2">
        <f t="shared" ref="C252" si="162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3">SUM(C252:AM252)</f>
        <v>5340.2649999999894</v>
      </c>
      <c r="AP252" s="2">
        <f t="shared" ref="AP252" si="164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5">SUM(AP252:BF252)</f>
        <v>605.47156950924864</v>
      </c>
      <c r="BI252" s="2">
        <f t="shared" ref="BI252" si="166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 t="shared" si="151"/>
        <v>390.99</v>
      </c>
    </row>
    <row r="253" spans="2:70" ht="15" customHeight="1">
      <c r="B253" s="33">
        <v>46243</v>
      </c>
      <c r="C253" s="2">
        <f t="shared" ref="C253" si="167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8">SUM(C253:AM253)</f>
        <v>4564.7749999999896</v>
      </c>
      <c r="AP253" s="2">
        <f t="shared" ref="AP253" si="169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70">SUM(AP253:BF253)</f>
        <v>355.46156950924865</v>
      </c>
      <c r="BI253" s="2">
        <f t="shared" ref="BI253" si="171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 t="shared" si="151"/>
        <v>390.99</v>
      </c>
    </row>
    <row r="254" spans="2:70" ht="15" customHeight="1">
      <c r="B254" s="33">
        <v>46244</v>
      </c>
      <c r="C254" s="2">
        <f t="shared" ref="C254" si="172">AN253</f>
        <v>4564.7749999999896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47.75</v>
      </c>
      <c r="F254" s="2">
        <f>SUMIFS(base[L/P Líquido],base[Data],Extrato!$B254,base[Método],Extrato!F$3)</f>
        <v>41.76</v>
      </c>
      <c r="G254" s="2">
        <f>SUMIFS(base[L/P Líquido],base[Data],Extrato!$B254,base[Método],Extrato!G$3,base[Exchange],"Fulltbet")</f>
        <v>0</v>
      </c>
      <c r="H254" s="2">
        <f>SUMIFS(base[L/P Líquido],base[Data],Extrato!$B254,base[Método],Extrato!H$3,base[Exchange],"Fulltbet")</f>
        <v>0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Líquido],base[Data],Extrato!$B254,base[Método],Extrato!L$3,base[Exchange],"Fulltbet")</f>
        <v>0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Líquido],base[Data],Extrato!$B254,base[Método],Extrato!W$3)</f>
        <v>91.68</v>
      </c>
      <c r="X254" s="2">
        <f>SUMIFS(base[L/P Líquido],base[Data],Extrato!$B254,base[Método],Extrato!X$3)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v>0</v>
      </c>
      <c r="AM254" s="2">
        <v>-0.01</v>
      </c>
      <c r="AN254" s="490">
        <f t="shared" ref="AN254" si="173">SUM(C254:AM254)</f>
        <v>4785.5349999999899</v>
      </c>
      <c r="AP254" s="2">
        <f t="shared" ref="AP254" si="174">BG253</f>
        <v>355.46156950924865</v>
      </c>
      <c r="AQ254" s="2">
        <f>SUMIFS(base[L/P Líquido],base[Data],Extrato!$B254,base[Método],Extrato!AQ$3,base[Exchange],"Betbra")</f>
        <v>0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27.77</v>
      </c>
      <c r="AT254" s="2">
        <f>SUMIFS(base[L/P Líquido],base[Data],Extrato!$B254,base[Método],Extrato!AT$3,base[Exchange],"Betbra")</f>
        <v>0</v>
      </c>
      <c r="AU254" s="2">
        <f>SUMIFS(base[L/P Líquido],base[Data],Extrato!$B254,base[Método],Extrato!AU$3,base[Exchange],"Betbra")</f>
        <v>0</v>
      </c>
      <c r="AV254" s="2">
        <f>SUMIF(BetFlow!B:B,Extrato!B254,BetFlow!M:M)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SUMIFS(base[L/P Líquido],base[Data],Extrato!$B254,base[Método],Extrato!AY$3,base[Exchange],"Betbra")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v>0</v>
      </c>
      <c r="BF254" s="2">
        <v>0</v>
      </c>
      <c r="BG254" s="490">
        <f t="shared" ref="BG254" si="175">SUM(AP254:BF254)</f>
        <v>383.23156950924863</v>
      </c>
      <c r="BI254" s="2">
        <f t="shared" ref="BI254" si="176">BR253</f>
        <v>390.99</v>
      </c>
      <c r="BJ254" s="2">
        <f>SUMIFS(base[L/P Líquido],base[Data],Extrato!$B254,base[Método],Extrato!BJ$3,base[Exchange],"Bolsa")</f>
        <v>0</v>
      </c>
      <c r="BK254" s="2">
        <f>SUMIFS(base[L/P Líquido],base[Data],Extrato!$B254,base[Método],Extrato!BK$3,base[Exchange],"Bolsa")</f>
        <v>0</v>
      </c>
      <c r="BL254" s="2">
        <f>SUMIFS(base[L/P Líquido],base[Data],Extrato!$B254,base[Método],Extrato!BL$3,base[Exchange],"Bolsa")</f>
        <v>0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v>0</v>
      </c>
      <c r="BQ254" s="2">
        <v>0</v>
      </c>
      <c r="BR254" s="490">
        <f t="shared" si="151"/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8" t="s">
        <v>266</v>
      </c>
      <c r="C2" s="1259" t="s">
        <v>385</v>
      </c>
      <c r="E2" s="1258" t="s">
        <v>266</v>
      </c>
      <c r="F2" s="1259" t="s">
        <v>385</v>
      </c>
      <c r="G2" s="713"/>
      <c r="H2" s="1258" t="s">
        <v>266</v>
      </c>
      <c r="I2" s="1259" t="s">
        <v>385</v>
      </c>
      <c r="J2" s="713"/>
      <c r="K2" s="1258" t="s">
        <v>266</v>
      </c>
      <c r="L2" s="1259" t="s">
        <v>385</v>
      </c>
      <c r="M2" s="713"/>
      <c r="N2" s="1258" t="s">
        <v>266</v>
      </c>
      <c r="O2" s="1259" t="s">
        <v>385</v>
      </c>
      <c r="P2" s="713"/>
      <c r="Q2" s="1258" t="s">
        <v>464</v>
      </c>
      <c r="R2" s="1259" t="s">
        <v>463</v>
      </c>
      <c r="S2" s="1259" t="s">
        <v>156</v>
      </c>
      <c r="T2" s="1259" t="s">
        <v>255</v>
      </c>
      <c r="U2" s="713"/>
      <c r="V2" s="1258" t="s">
        <v>266</v>
      </c>
      <c r="W2" s="1259" t="s">
        <v>385</v>
      </c>
    </row>
    <row r="3" spans="2:23" ht="13.2">
      <c r="B3" s="1260" t="s">
        <v>3270</v>
      </c>
      <c r="C3" s="1261">
        <v>542.94060000000002</v>
      </c>
      <c r="E3" s="1262">
        <v>46204</v>
      </c>
      <c r="F3" s="1261">
        <v>8.9599999999999973</v>
      </c>
      <c r="G3" s="713"/>
      <c r="H3" s="1260" t="s">
        <v>3659</v>
      </c>
      <c r="I3" s="1261">
        <v>540.82715000000121</v>
      </c>
      <c r="J3" s="713"/>
      <c r="K3" s="1260" t="s">
        <v>3659</v>
      </c>
      <c r="L3" s="1261">
        <v>540.82715000000121</v>
      </c>
      <c r="M3" s="713"/>
      <c r="N3" s="1260" t="s">
        <v>3659</v>
      </c>
      <c r="O3" s="1261">
        <v>540.82715000000121</v>
      </c>
      <c r="P3" s="713"/>
      <c r="Q3" s="1260" t="s">
        <v>74</v>
      </c>
      <c r="R3" s="1261">
        <v>401.42245000000008</v>
      </c>
      <c r="S3" s="1264">
        <v>1</v>
      </c>
      <c r="T3" s="1261">
        <v>17.033333333333335</v>
      </c>
      <c r="U3" s="713"/>
      <c r="V3" s="1260" t="s">
        <v>626</v>
      </c>
      <c r="W3" s="1261">
        <v>966.17275000000018</v>
      </c>
    </row>
    <row r="4" spans="2:23" ht="13.2">
      <c r="B4" s="1260" t="s">
        <v>3333</v>
      </c>
      <c r="C4" s="1261">
        <v>540.80250000000012</v>
      </c>
      <c r="E4" s="1262">
        <v>46205</v>
      </c>
      <c r="F4" s="1261">
        <v>151.97</v>
      </c>
      <c r="G4" s="713"/>
      <c r="H4" s="1260" t="s">
        <v>267</v>
      </c>
      <c r="I4" s="1261">
        <v>540.82715000000121</v>
      </c>
      <c r="J4" s="713"/>
      <c r="K4" s="1260" t="s">
        <v>267</v>
      </c>
      <c r="L4" s="1261">
        <v>540.82715000000121</v>
      </c>
      <c r="M4" s="713"/>
      <c r="N4" s="1263" t="s">
        <v>3788</v>
      </c>
      <c r="O4" s="1261">
        <v>-445.83000000000004</v>
      </c>
      <c r="P4" s="713"/>
      <c r="Q4" s="1263" t="s">
        <v>692</v>
      </c>
      <c r="R4" s="1261">
        <v>302.65244999999999</v>
      </c>
      <c r="S4" s="1264">
        <v>1</v>
      </c>
      <c r="T4" s="1261">
        <v>14.8</v>
      </c>
      <c r="U4" s="713"/>
      <c r="V4" s="1260" t="s">
        <v>3253</v>
      </c>
      <c r="W4" s="1261">
        <v>489.20999999999941</v>
      </c>
    </row>
    <row r="5" spans="2:23" ht="13.8">
      <c r="B5" s="1260" t="s">
        <v>74</v>
      </c>
      <c r="C5" s="1261">
        <v>401.42245000000008</v>
      </c>
      <c r="E5" s="1262">
        <v>46206</v>
      </c>
      <c r="F5" s="1261">
        <v>359.24</v>
      </c>
      <c r="G5" s="713"/>
      <c r="H5"/>
      <c r="I5"/>
      <c r="J5" s="713"/>
      <c r="K5"/>
      <c r="L5"/>
      <c r="M5" s="713"/>
      <c r="N5" s="1263" t="s">
        <v>75</v>
      </c>
      <c r="O5" s="1261">
        <v>-76.100000000000009</v>
      </c>
      <c r="P5" s="713"/>
      <c r="Q5" s="1263" t="s">
        <v>626</v>
      </c>
      <c r="R5" s="1261">
        <v>17.36</v>
      </c>
      <c r="S5" s="1264">
        <v>1</v>
      </c>
      <c r="T5" s="1261">
        <v>23</v>
      </c>
      <c r="U5" s="713"/>
      <c r="V5" s="1260" t="s">
        <v>693</v>
      </c>
      <c r="W5" s="1261">
        <v>344.90035</v>
      </c>
    </row>
    <row r="6" spans="2:23" ht="13.8">
      <c r="B6" s="1260" t="s">
        <v>3329</v>
      </c>
      <c r="C6" s="1261">
        <v>358.90999999999985</v>
      </c>
      <c r="E6" s="1262">
        <v>46207</v>
      </c>
      <c r="F6" s="1261">
        <v>811.24</v>
      </c>
      <c r="G6" s="713"/>
      <c r="H6"/>
      <c r="I6"/>
      <c r="J6" s="713"/>
      <c r="K6"/>
      <c r="L6"/>
      <c r="M6" s="713"/>
      <c r="N6" s="1263" t="s">
        <v>13</v>
      </c>
      <c r="O6" s="1261">
        <v>82.90000000000002</v>
      </c>
      <c r="P6" s="713"/>
      <c r="Q6" s="1263" t="s">
        <v>693</v>
      </c>
      <c r="R6" s="1261">
        <v>81.41</v>
      </c>
      <c r="S6" s="1264">
        <v>1</v>
      </c>
      <c r="T6" s="1261">
        <v>21.125</v>
      </c>
      <c r="U6" s="713"/>
      <c r="V6" s="1260" t="s">
        <v>692</v>
      </c>
      <c r="W6" s="1261">
        <v>302.65244999999999</v>
      </c>
    </row>
    <row r="7" spans="2:23" ht="13.8">
      <c r="B7" s="1260" t="s">
        <v>3865</v>
      </c>
      <c r="C7" s="1261">
        <v>133.67000000000002</v>
      </c>
      <c r="E7" s="1262">
        <v>46208</v>
      </c>
      <c r="F7" s="1261">
        <v>447.78620000000001</v>
      </c>
      <c r="G7" s="713"/>
      <c r="H7"/>
      <c r="I7"/>
      <c r="J7" s="713"/>
      <c r="K7"/>
      <c r="L7"/>
      <c r="M7" s="713"/>
      <c r="N7" s="1263" t="s">
        <v>692</v>
      </c>
      <c r="O7" s="1261">
        <v>302.65244999999999</v>
      </c>
      <c r="P7" s="713"/>
      <c r="Q7" s="1260" t="s">
        <v>179</v>
      </c>
      <c r="R7" s="1261">
        <v>-472.1</v>
      </c>
      <c r="S7" s="1264">
        <v>0.77272727272727271</v>
      </c>
      <c r="T7" s="1261">
        <v>12.770933697583372</v>
      </c>
      <c r="U7" s="713"/>
      <c r="V7" s="1260" t="s">
        <v>4365</v>
      </c>
      <c r="W7" s="1261">
        <v>288.30999999999995</v>
      </c>
    </row>
    <row r="8" spans="2:23" ht="13.8">
      <c r="B8" s="1260" t="s">
        <v>3332</v>
      </c>
      <c r="C8" s="1261">
        <v>76.600000000000009</v>
      </c>
      <c r="E8" s="1262">
        <v>46209</v>
      </c>
      <c r="F8" s="1261">
        <v>530.38620000000003</v>
      </c>
      <c r="G8" s="713"/>
      <c r="H8"/>
      <c r="I8"/>
      <c r="J8" s="713"/>
      <c r="K8"/>
      <c r="L8"/>
      <c r="M8" s="713"/>
      <c r="N8" s="1263" t="s">
        <v>626</v>
      </c>
      <c r="O8" s="1261">
        <v>966.17275000000018</v>
      </c>
      <c r="P8" s="713"/>
      <c r="Q8" s="1263" t="s">
        <v>390</v>
      </c>
      <c r="R8" s="1261">
        <v>36.08</v>
      </c>
      <c r="S8" s="1264">
        <v>1</v>
      </c>
      <c r="T8" s="1261">
        <v>10</v>
      </c>
      <c r="U8" s="713"/>
      <c r="V8" s="1260" t="s">
        <v>1758</v>
      </c>
      <c r="W8" s="1261">
        <v>88.024000000000015</v>
      </c>
    </row>
    <row r="9" spans="2:23" ht="13.8">
      <c r="B9" s="1260" t="s">
        <v>314</v>
      </c>
      <c r="C9" s="1261">
        <v>59.400000000000006</v>
      </c>
      <c r="E9" s="1262">
        <v>46210</v>
      </c>
      <c r="F9" s="1261">
        <v>581.73620000000005</v>
      </c>
      <c r="G9" s="713"/>
      <c r="H9"/>
      <c r="I9"/>
      <c r="J9" s="713"/>
      <c r="K9"/>
      <c r="L9"/>
      <c r="M9" s="713"/>
      <c r="N9" s="1263" t="s">
        <v>3387</v>
      </c>
      <c r="O9" s="1261">
        <v>-6.2999999999999829</v>
      </c>
      <c r="P9" s="713"/>
      <c r="Q9" s="1263" t="s">
        <v>3789</v>
      </c>
      <c r="R9" s="1261">
        <v>28.3</v>
      </c>
      <c r="S9" s="1264">
        <v>1</v>
      </c>
      <c r="T9" s="1261">
        <v>14.5</v>
      </c>
      <c r="U9" s="713"/>
      <c r="V9" s="1260" t="s">
        <v>13</v>
      </c>
      <c r="W9" s="1261">
        <v>82.90000000000002</v>
      </c>
    </row>
    <row r="10" spans="2:23" ht="13.8">
      <c r="B10" s="1260" t="s">
        <v>3658</v>
      </c>
      <c r="C10" s="1261">
        <v>6.3999999999999844</v>
      </c>
      <c r="E10" s="1262">
        <v>46211</v>
      </c>
      <c r="F10" s="1261">
        <v>427.96620000000007</v>
      </c>
      <c r="G10" s="713"/>
      <c r="H10"/>
      <c r="I10"/>
      <c r="J10" s="713"/>
      <c r="K10"/>
      <c r="L10"/>
      <c r="M10" s="713"/>
      <c r="N10" s="1263" t="s">
        <v>693</v>
      </c>
      <c r="O10" s="1261">
        <v>344.90035</v>
      </c>
      <c r="P10" s="713"/>
      <c r="Q10" s="1263" t="s">
        <v>3392</v>
      </c>
      <c r="R10" s="1261">
        <v>-443.78999999999996</v>
      </c>
      <c r="S10" s="1264">
        <v>0.66666666666666663</v>
      </c>
      <c r="T10" s="1261">
        <v>15.35</v>
      </c>
      <c r="U10" s="713"/>
      <c r="V10" s="1260" t="s">
        <v>349</v>
      </c>
      <c r="W10" s="1261">
        <v>59.400000000000006</v>
      </c>
    </row>
    <row r="11" spans="2:23" ht="13.8">
      <c r="B11" s="1260" t="s">
        <v>3628</v>
      </c>
      <c r="C11" s="1261">
        <v>3.5600000000000014</v>
      </c>
      <c r="E11" s="1262">
        <v>46212</v>
      </c>
      <c r="F11" s="1261">
        <v>536.34620000000007</v>
      </c>
      <c r="G11" s="713"/>
      <c r="H11"/>
      <c r="I11"/>
      <c r="J11" s="713"/>
      <c r="K11"/>
      <c r="L11"/>
      <c r="M11" s="713"/>
      <c r="N11" s="1263" t="s">
        <v>3253</v>
      </c>
      <c r="O11" s="1261">
        <v>489.20999999999941</v>
      </c>
      <c r="P11" s="713"/>
      <c r="Q11" s="1263" t="s">
        <v>391</v>
      </c>
      <c r="R11" s="1261">
        <v>-92.69</v>
      </c>
      <c r="S11" s="1264">
        <v>0.7857142857142857</v>
      </c>
      <c r="T11" s="1261">
        <v>11.740038667631014</v>
      </c>
      <c r="U11" s="713"/>
      <c r="V11" s="1260" t="s">
        <v>3566</v>
      </c>
      <c r="W11" s="1261">
        <v>49.19</v>
      </c>
    </row>
    <row r="12" spans="2:23" ht="13.8">
      <c r="B12" s="1260" t="s">
        <v>3814</v>
      </c>
      <c r="C12" s="1261">
        <v>-30.89</v>
      </c>
      <c r="E12" s="1262">
        <v>46213</v>
      </c>
      <c r="F12" s="1261">
        <v>622.38620000000003</v>
      </c>
      <c r="G12" s="713"/>
      <c r="H12"/>
      <c r="I12"/>
      <c r="J12" s="713"/>
      <c r="K12"/>
      <c r="L12"/>
      <c r="M12" s="713"/>
      <c r="N12" s="1263" t="s">
        <v>3209</v>
      </c>
      <c r="O12" s="1261">
        <v>-100</v>
      </c>
      <c r="P12" s="713"/>
      <c r="Q12" s="1260" t="s">
        <v>314</v>
      </c>
      <c r="R12" s="1261">
        <v>59.400000000000006</v>
      </c>
      <c r="S12" s="1264">
        <v>0.5714285714285714</v>
      </c>
      <c r="T12" s="1261">
        <v>1.8485714285714285</v>
      </c>
      <c r="U12" s="713"/>
      <c r="V12" s="1260" t="s">
        <v>315</v>
      </c>
      <c r="W12" s="1261">
        <v>47.75</v>
      </c>
    </row>
    <row r="13" spans="2:23" ht="13.2">
      <c r="B13" s="1260" t="s">
        <v>3410</v>
      </c>
      <c r="C13" s="1261">
        <v>-51.85</v>
      </c>
      <c r="E13" s="1262">
        <v>46214</v>
      </c>
      <c r="F13" s="1261">
        <v>686.93619999999999</v>
      </c>
      <c r="G13" s="713"/>
      <c r="H13" s="713"/>
      <c r="I13" s="713"/>
      <c r="J13" s="713"/>
      <c r="K13" s="713"/>
      <c r="L13" s="713"/>
      <c r="M13" s="713"/>
      <c r="N13" s="1263" t="s">
        <v>3210</v>
      </c>
      <c r="O13" s="1261">
        <v>-67.789999999999992</v>
      </c>
      <c r="P13" s="713"/>
      <c r="Q13" s="1263" t="s">
        <v>349</v>
      </c>
      <c r="R13" s="1261">
        <v>59.400000000000006</v>
      </c>
      <c r="S13" s="1264">
        <v>0.5714285714285714</v>
      </c>
      <c r="T13" s="1261">
        <v>1.8485714285714285</v>
      </c>
      <c r="U13" s="713"/>
      <c r="V13" s="1260" t="s">
        <v>1780</v>
      </c>
      <c r="W13" s="1261">
        <v>47.75</v>
      </c>
    </row>
    <row r="14" spans="2:23" ht="13.2">
      <c r="B14" s="1260" t="s">
        <v>1665</v>
      </c>
      <c r="C14" s="1261">
        <v>-113.37839999999994</v>
      </c>
      <c r="E14" s="1262">
        <v>46215</v>
      </c>
      <c r="F14" s="1261">
        <v>1018.5762</v>
      </c>
      <c r="G14" s="713"/>
      <c r="H14" s="713"/>
      <c r="I14" s="713"/>
      <c r="J14" s="713"/>
      <c r="K14" s="713"/>
      <c r="L14" s="713"/>
      <c r="M14" s="713"/>
      <c r="N14" s="1263" t="s">
        <v>2300</v>
      </c>
      <c r="O14" s="1261">
        <v>43.545750000000005</v>
      </c>
      <c r="P14" s="713"/>
      <c r="Q14" s="1260" t="s">
        <v>267</v>
      </c>
      <c r="R14" s="1261">
        <v>-11.277549999999991</v>
      </c>
      <c r="S14" s="1264">
        <v>0.81818181818181823</v>
      </c>
      <c r="T14" s="1261">
        <v>12.486375939700777</v>
      </c>
      <c r="U14" s="713"/>
      <c r="V14" s="1260" t="s">
        <v>2300</v>
      </c>
      <c r="W14" s="1261">
        <v>43.545750000000005</v>
      </c>
    </row>
    <row r="15" spans="2:23" ht="13.8">
      <c r="B15" s="1260" t="s">
        <v>3252</v>
      </c>
      <c r="C15" s="1261">
        <v>-132.01999999999978</v>
      </c>
      <c r="E15" s="1262">
        <v>46216</v>
      </c>
      <c r="F15" s="1261">
        <v>1074.9061999999999</v>
      </c>
      <c r="G15" s="713"/>
      <c r="H15" s="713"/>
      <c r="I15" s="713"/>
      <c r="J15" s="713"/>
      <c r="K15" s="713"/>
      <c r="L15" s="713"/>
      <c r="M15" s="713"/>
      <c r="N15" s="1263" t="s">
        <v>2563</v>
      </c>
      <c r="O15" s="1261">
        <v>2.9294500000000001</v>
      </c>
      <c r="P15" s="713"/>
      <c r="Q15"/>
      <c r="R15"/>
      <c r="S15"/>
      <c r="T15"/>
      <c r="U15" s="713"/>
      <c r="V15" s="1260" t="s">
        <v>4151</v>
      </c>
      <c r="W15" s="1261">
        <v>37.729999999999997</v>
      </c>
    </row>
    <row r="16" spans="2:23" ht="13.8">
      <c r="B16" s="1260" t="s">
        <v>3208</v>
      </c>
      <c r="C16" s="1261">
        <v>-167.79</v>
      </c>
      <c r="E16" s="1262">
        <v>46217</v>
      </c>
      <c r="F16" s="1261">
        <v>1126.3162</v>
      </c>
      <c r="G16" s="713"/>
      <c r="H16" s="713"/>
      <c r="I16" s="713"/>
      <c r="J16" s="713"/>
      <c r="K16" s="713"/>
      <c r="L16" s="713"/>
      <c r="M16" s="713"/>
      <c r="N16" s="1263" t="s">
        <v>1757</v>
      </c>
      <c r="O16" s="1261">
        <v>-2</v>
      </c>
      <c r="P16" s="713"/>
      <c r="Q16"/>
      <c r="R16"/>
      <c r="S16"/>
      <c r="T16"/>
      <c r="U16" s="713"/>
      <c r="V16" s="1260" t="s">
        <v>390</v>
      </c>
      <c r="W16" s="1261">
        <v>36.08</v>
      </c>
    </row>
    <row r="17" spans="2:23" ht="13.8">
      <c r="B17" s="1260" t="s">
        <v>3578</v>
      </c>
      <c r="C17" s="1261">
        <v>-196.35</v>
      </c>
      <c r="E17" s="1262">
        <v>46218</v>
      </c>
      <c r="F17" s="1261">
        <v>1094.9861999999998</v>
      </c>
      <c r="G17" s="713"/>
      <c r="H17" s="713"/>
      <c r="I17" s="713"/>
      <c r="J17" s="713"/>
      <c r="K17" s="713"/>
      <c r="L17" s="713"/>
      <c r="M17" s="713"/>
      <c r="N17" s="1263" t="s">
        <v>349</v>
      </c>
      <c r="O17" s="1261">
        <v>59.400000000000006</v>
      </c>
      <c r="P17" s="713"/>
      <c r="Q17"/>
      <c r="R17"/>
      <c r="S17"/>
      <c r="T17"/>
      <c r="U17" s="713"/>
      <c r="V17" s="1260" t="s">
        <v>3789</v>
      </c>
      <c r="W17" s="1261">
        <v>28.3</v>
      </c>
    </row>
    <row r="18" spans="2:23" ht="13.8">
      <c r="B18" s="1260" t="s">
        <v>3919</v>
      </c>
      <c r="C18" s="1261">
        <v>-208.82</v>
      </c>
      <c r="E18" s="1262">
        <v>46219</v>
      </c>
      <c r="F18" s="1261">
        <v>1216.1061999999997</v>
      </c>
      <c r="G18" s="713"/>
      <c r="H18" s="713"/>
      <c r="I18" s="713"/>
      <c r="J18" s="713"/>
      <c r="K18" s="713"/>
      <c r="L18" s="713"/>
      <c r="M18" s="713"/>
      <c r="N18" s="1263" t="s">
        <v>2882</v>
      </c>
      <c r="O18" s="1261">
        <v>3.2367500000000007</v>
      </c>
      <c r="P18" s="713"/>
      <c r="Q18"/>
      <c r="R18"/>
      <c r="S18"/>
      <c r="T18"/>
      <c r="U18" s="713"/>
      <c r="V18" s="1260" t="s">
        <v>3799</v>
      </c>
      <c r="W18" s="1261">
        <v>21.23</v>
      </c>
    </row>
    <row r="19" spans="2:23" ht="13.8">
      <c r="B19" s="1260" t="s">
        <v>3918</v>
      </c>
      <c r="C19" s="1261">
        <v>-209.68</v>
      </c>
      <c r="E19" s="1262">
        <v>46220</v>
      </c>
      <c r="F19" s="1261">
        <v>1516.5406999999996</v>
      </c>
      <c r="G19" s="713"/>
      <c r="H19" s="713"/>
      <c r="I19" s="713"/>
      <c r="J19" s="713"/>
      <c r="K19" s="713"/>
      <c r="L19" s="713"/>
      <c r="M19" s="713"/>
      <c r="N19" s="1263" t="s">
        <v>2361</v>
      </c>
      <c r="O19" s="1261">
        <v>5.22</v>
      </c>
      <c r="P19" s="713"/>
      <c r="Q19"/>
      <c r="R19"/>
      <c r="S19"/>
      <c r="T19"/>
      <c r="U19" s="713"/>
      <c r="V19" s="1260" t="s">
        <v>3565</v>
      </c>
      <c r="W19" s="1261">
        <v>16.360000000000042</v>
      </c>
    </row>
    <row r="20" spans="2:23" ht="13.8">
      <c r="B20" s="1260" t="s">
        <v>179</v>
      </c>
      <c r="C20" s="1261">
        <v>-472.1</v>
      </c>
      <c r="E20" s="1262">
        <v>46221</v>
      </c>
      <c r="F20" s="1261">
        <v>1310.8406999999995</v>
      </c>
      <c r="H20" s="713"/>
      <c r="I20" s="713"/>
      <c r="K20" s="713"/>
      <c r="N20" s="1263" t="s">
        <v>3827</v>
      </c>
      <c r="O20" s="1261">
        <v>-51.85</v>
      </c>
      <c r="Q20"/>
      <c r="R20"/>
      <c r="S20"/>
      <c r="T20"/>
      <c r="V20" s="1260" t="s">
        <v>1557</v>
      </c>
      <c r="W20" s="1261">
        <v>9.6900000000000084</v>
      </c>
    </row>
    <row r="21" spans="2:23" ht="13.8">
      <c r="B21" s="1260" t="s">
        <v>267</v>
      </c>
      <c r="C21" s="1261">
        <v>540.82715000000121</v>
      </c>
      <c r="E21" s="1262">
        <v>46222</v>
      </c>
      <c r="F21" s="1261">
        <v>1592.5050999999994</v>
      </c>
      <c r="H21" s="713"/>
      <c r="I21" s="713"/>
      <c r="K21" s="713"/>
      <c r="N21" s="1263" t="s">
        <v>390</v>
      </c>
      <c r="O21" s="1261">
        <v>36.08</v>
      </c>
      <c r="Q21"/>
      <c r="R21"/>
      <c r="S21"/>
      <c r="T21"/>
      <c r="V21" s="1260" t="s">
        <v>2361</v>
      </c>
      <c r="W21" s="1261">
        <v>5.22</v>
      </c>
    </row>
    <row r="22" spans="2:23" ht="13.8">
      <c r="B22"/>
      <c r="C22"/>
      <c r="E22" s="1262">
        <v>46223</v>
      </c>
      <c r="F22" s="1261">
        <v>1657.8187499999995</v>
      </c>
      <c r="H22" s="713"/>
      <c r="I22" s="713"/>
      <c r="K22" s="713"/>
      <c r="N22" s="1263" t="s">
        <v>1664</v>
      </c>
      <c r="O22" s="1261">
        <v>-10</v>
      </c>
      <c r="Q22"/>
      <c r="R22"/>
      <c r="S22"/>
      <c r="T22"/>
      <c r="V22" s="1260" t="s">
        <v>2882</v>
      </c>
      <c r="W22" s="1261">
        <v>3.2367500000000007</v>
      </c>
    </row>
    <row r="23" spans="2:23" ht="13.8">
      <c r="B23"/>
      <c r="C23"/>
      <c r="E23" s="1262">
        <v>46224</v>
      </c>
      <c r="F23" s="1261">
        <v>1596.9544999999994</v>
      </c>
      <c r="H23" s="713"/>
      <c r="I23" s="713"/>
      <c r="K23" s="713"/>
      <c r="N23" s="1263" t="s">
        <v>2362</v>
      </c>
      <c r="O23" s="1261">
        <v>-4</v>
      </c>
      <c r="Q23"/>
      <c r="R23"/>
      <c r="S23"/>
      <c r="T23"/>
      <c r="V23" s="1260" t="s">
        <v>2563</v>
      </c>
      <c r="W23" s="1261">
        <v>2.9294500000000001</v>
      </c>
    </row>
    <row r="24" spans="2:23" ht="13.8">
      <c r="B24"/>
      <c r="C24"/>
      <c r="E24" s="1262">
        <v>46225</v>
      </c>
      <c r="F24" s="1261">
        <v>1725.3244999999993</v>
      </c>
      <c r="H24" s="713"/>
      <c r="I24" s="713"/>
      <c r="K24" s="713"/>
      <c r="N24" s="1263" t="s">
        <v>1557</v>
      </c>
      <c r="O24" s="1261">
        <v>9.6900000000000084</v>
      </c>
      <c r="Q24"/>
      <c r="R24"/>
      <c r="S24"/>
      <c r="T24"/>
      <c r="V24" s="1260" t="s">
        <v>1717</v>
      </c>
      <c r="W24" s="1261">
        <v>2.7504</v>
      </c>
    </row>
    <row r="25" spans="2:23" ht="13.8">
      <c r="B25"/>
      <c r="C25"/>
      <c r="E25" s="1262">
        <v>46226</v>
      </c>
      <c r="F25" s="1261">
        <v>1257.8044999999993</v>
      </c>
      <c r="H25" s="713"/>
      <c r="I25" s="713"/>
      <c r="K25" s="713"/>
      <c r="N25" s="1263" t="s">
        <v>2950</v>
      </c>
      <c r="O25" s="1261">
        <v>-44.69</v>
      </c>
      <c r="Q25"/>
      <c r="R25"/>
      <c r="S25"/>
      <c r="T25"/>
      <c r="V25" s="1260" t="s">
        <v>3332</v>
      </c>
      <c r="W25" s="1261">
        <v>2.0699999999999998</v>
      </c>
    </row>
    <row r="26" spans="2:23" ht="13.8">
      <c r="B26"/>
      <c r="C26"/>
      <c r="E26" s="1262">
        <v>46227</v>
      </c>
      <c r="F26" s="1261">
        <v>1410.6325499999994</v>
      </c>
      <c r="H26" s="713"/>
      <c r="I26" s="713"/>
      <c r="K26" s="713"/>
      <c r="N26" s="1263" t="s">
        <v>2949</v>
      </c>
      <c r="O26" s="1261">
        <v>-19.214749999999995</v>
      </c>
      <c r="Q26"/>
      <c r="R26"/>
      <c r="S26"/>
      <c r="T26"/>
      <c r="V26" s="1260" t="s">
        <v>2330</v>
      </c>
      <c r="W26" s="1261">
        <v>2.0099999999999998</v>
      </c>
    </row>
    <row r="27" spans="2:23" ht="13.8">
      <c r="B27"/>
      <c r="C27"/>
      <c r="E27" s="1262">
        <v>46228</v>
      </c>
      <c r="F27" s="1261">
        <v>1086.1525499999993</v>
      </c>
      <c r="H27" s="713"/>
      <c r="I27" s="713"/>
      <c r="K27" s="713"/>
      <c r="N27" s="1263" t="s">
        <v>2951</v>
      </c>
      <c r="O27" s="1261">
        <v>0.71</v>
      </c>
      <c r="Q27"/>
      <c r="R27"/>
      <c r="S27"/>
      <c r="T27"/>
      <c r="V27" s="1260" t="s">
        <v>2951</v>
      </c>
      <c r="W27" s="1261">
        <v>0.71</v>
      </c>
    </row>
    <row r="28" spans="2:23" ht="13.8">
      <c r="B28"/>
      <c r="C28"/>
      <c r="E28" s="1262">
        <v>46229</v>
      </c>
      <c r="F28" s="1261">
        <v>682.97714999999926</v>
      </c>
      <c r="H28" s="713"/>
      <c r="I28" s="713"/>
      <c r="N28" s="1263" t="s">
        <v>3789</v>
      </c>
      <c r="O28" s="1261">
        <v>28.3</v>
      </c>
      <c r="Q28"/>
      <c r="R28"/>
      <c r="S28"/>
      <c r="T28"/>
      <c r="V28" s="1260" t="s">
        <v>1794</v>
      </c>
      <c r="W28" s="1261">
        <v>-2</v>
      </c>
    </row>
    <row r="29" spans="2:23" ht="13.8">
      <c r="B29"/>
      <c r="C29"/>
      <c r="E29" s="1262">
        <v>46230</v>
      </c>
      <c r="F29" s="1261">
        <v>680.02714999999921</v>
      </c>
      <c r="H29" s="713"/>
      <c r="I29" s="713"/>
      <c r="N29" s="1263" t="s">
        <v>1714</v>
      </c>
      <c r="O29" s="1261">
        <v>-128.77000000000001</v>
      </c>
      <c r="Q29" s="713"/>
      <c r="R29" s="713"/>
      <c r="S29" s="713"/>
      <c r="T29" s="713"/>
      <c r="V29" s="1260" t="s">
        <v>1757</v>
      </c>
      <c r="W29" s="1261">
        <v>-2</v>
      </c>
    </row>
    <row r="30" spans="2:23" ht="13.8">
      <c r="B30"/>
      <c r="C30"/>
      <c r="E30" s="1262">
        <v>46231</v>
      </c>
      <c r="F30" s="1261">
        <v>734.21714999999926</v>
      </c>
      <c r="H30" s="713"/>
      <c r="I30" s="713"/>
      <c r="N30" s="1263" t="s">
        <v>1554</v>
      </c>
      <c r="O30" s="1261">
        <v>-621.2299999999999</v>
      </c>
      <c r="Q30" s="713"/>
      <c r="R30" s="713"/>
      <c r="S30" s="713"/>
      <c r="T30" s="713"/>
      <c r="V30" s="1260" t="s">
        <v>2362</v>
      </c>
      <c r="W30" s="1261">
        <v>-4</v>
      </c>
    </row>
    <row r="31" spans="2:23" ht="13.8">
      <c r="B31"/>
      <c r="C31"/>
      <c r="E31" s="1262">
        <v>46232</v>
      </c>
      <c r="F31" s="1261">
        <v>684.4271499999993</v>
      </c>
      <c r="H31" s="713"/>
      <c r="I31" s="713"/>
      <c r="N31" s="1263" t="s">
        <v>1717</v>
      </c>
      <c r="O31" s="1261">
        <v>2.7504</v>
      </c>
      <c r="V31" s="1260" t="s">
        <v>3387</v>
      </c>
      <c r="W31" s="1261">
        <v>-6.2999999999999829</v>
      </c>
    </row>
    <row r="32" spans="2:23" ht="13.8">
      <c r="B32"/>
      <c r="C32"/>
      <c r="E32" s="1262">
        <v>46233</v>
      </c>
      <c r="F32" s="1261">
        <v>711.59714999999926</v>
      </c>
      <c r="H32" s="713"/>
      <c r="I32" s="713"/>
      <c r="N32" s="1263" t="s">
        <v>3392</v>
      </c>
      <c r="O32" s="1261">
        <v>-435.7</v>
      </c>
      <c r="V32" s="1260" t="s">
        <v>1664</v>
      </c>
      <c r="W32" s="1261">
        <v>-10</v>
      </c>
    </row>
    <row r="33" spans="5:23" ht="13.2">
      <c r="E33" s="1262">
        <v>46234</v>
      </c>
      <c r="F33" s="1261">
        <v>540.82714999999916</v>
      </c>
      <c r="H33" s="713"/>
      <c r="I33" s="713"/>
      <c r="N33" s="1263" t="s">
        <v>1780</v>
      </c>
      <c r="O33" s="1261">
        <v>47.75</v>
      </c>
      <c r="V33" s="1260" t="s">
        <v>4364</v>
      </c>
      <c r="W33" s="1261">
        <v>-16.180000000000035</v>
      </c>
    </row>
    <row r="34" spans="5:23" ht="13.2">
      <c r="E34" s="1260" t="s">
        <v>267</v>
      </c>
      <c r="F34" s="1261"/>
      <c r="H34" s="713"/>
      <c r="I34" s="713"/>
      <c r="N34" s="1263" t="s">
        <v>410</v>
      </c>
      <c r="O34" s="1261">
        <v>-215.75</v>
      </c>
      <c r="V34" s="1260" t="s">
        <v>2949</v>
      </c>
      <c r="W34" s="1261">
        <v>-19.214749999999995</v>
      </c>
    </row>
    <row r="35" spans="5:23" ht="13.8">
      <c r="E35"/>
      <c r="F35"/>
      <c r="H35" s="713"/>
      <c r="I35" s="713"/>
      <c r="N35" s="1263" t="s">
        <v>315</v>
      </c>
      <c r="O35" s="1261">
        <v>47.75</v>
      </c>
      <c r="V35" s="1260" t="s">
        <v>4156</v>
      </c>
      <c r="W35" s="1261">
        <v>-32.620000000000005</v>
      </c>
    </row>
    <row r="36" spans="5:23" ht="13.8">
      <c r="E36"/>
      <c r="F36"/>
      <c r="N36" s="1263" t="s">
        <v>1794</v>
      </c>
      <c r="O36" s="1261">
        <v>-2</v>
      </c>
      <c r="V36" s="1260" t="s">
        <v>2950</v>
      </c>
      <c r="W36" s="1261">
        <v>-44.69</v>
      </c>
    </row>
    <row r="37" spans="5:23" ht="13.8">
      <c r="E37"/>
      <c r="F37"/>
      <c r="N37" s="1263" t="s">
        <v>4156</v>
      </c>
      <c r="O37" s="1261">
        <v>-32.620000000000005</v>
      </c>
      <c r="V37" s="1260" t="s">
        <v>3827</v>
      </c>
      <c r="W37" s="1261">
        <v>-51.85</v>
      </c>
    </row>
    <row r="38" spans="5:23" ht="13.8">
      <c r="E38"/>
      <c r="F38"/>
      <c r="N38" s="1263" t="s">
        <v>4151</v>
      </c>
      <c r="O38" s="1261">
        <v>37.729999999999997</v>
      </c>
      <c r="V38" s="1260" t="s">
        <v>1776</v>
      </c>
      <c r="W38" s="1261">
        <v>-62.89</v>
      </c>
    </row>
    <row r="39" spans="5:23" ht="13.8">
      <c r="E39"/>
      <c r="F39"/>
      <c r="N39" s="1263" t="s">
        <v>1758</v>
      </c>
      <c r="O39" s="1261">
        <v>88.024000000000015</v>
      </c>
      <c r="V39" s="1260" t="s">
        <v>3210</v>
      </c>
      <c r="W39" s="1261">
        <v>-67.789999999999992</v>
      </c>
    </row>
    <row r="40" spans="5:23" ht="13.8">
      <c r="E40"/>
      <c r="F40"/>
      <c r="N40" s="1263" t="s">
        <v>3799</v>
      </c>
      <c r="O40" s="1261">
        <v>21.23</v>
      </c>
      <c r="V40" s="1260" t="s">
        <v>75</v>
      </c>
      <c r="W40" s="1261">
        <v>-76.100000000000009</v>
      </c>
    </row>
    <row r="41" spans="5:23" ht="13.8">
      <c r="E41"/>
      <c r="F41"/>
      <c r="N41" s="1263" t="s">
        <v>3566</v>
      </c>
      <c r="O41" s="1261">
        <v>49.19</v>
      </c>
      <c r="V41" s="1260" t="s">
        <v>391</v>
      </c>
      <c r="W41" s="1261">
        <v>-94.379999999999967</v>
      </c>
    </row>
    <row r="42" spans="5:23" ht="13.8">
      <c r="E42"/>
      <c r="F42"/>
      <c r="N42" s="1263" t="s">
        <v>1776</v>
      </c>
      <c r="O42" s="1261">
        <v>-62.89</v>
      </c>
      <c r="V42" s="1260" t="s">
        <v>3209</v>
      </c>
      <c r="W42" s="1261">
        <v>-100</v>
      </c>
    </row>
    <row r="43" spans="5:23" ht="13.8">
      <c r="E43"/>
      <c r="F43"/>
      <c r="N43" s="1263" t="s">
        <v>3332</v>
      </c>
      <c r="O43" s="1261">
        <v>2.0699999999999998</v>
      </c>
      <c r="V43" s="1260" t="s">
        <v>1714</v>
      </c>
      <c r="W43" s="1261">
        <v>-128.77000000000001</v>
      </c>
    </row>
    <row r="44" spans="5:23" ht="13.8">
      <c r="E44"/>
      <c r="F44"/>
      <c r="N44" s="1263" t="s">
        <v>3565</v>
      </c>
      <c r="O44" s="1261">
        <v>16.360000000000042</v>
      </c>
      <c r="V44" s="1260" t="s">
        <v>410</v>
      </c>
      <c r="W44" s="1261">
        <v>-215.75</v>
      </c>
    </row>
    <row r="45" spans="5:23" ht="13.8">
      <c r="E45"/>
      <c r="F45"/>
      <c r="N45" s="1263" t="s">
        <v>391</v>
      </c>
      <c r="O45" s="1261">
        <v>-94.379999999999967</v>
      </c>
      <c r="V45" s="1260" t="s">
        <v>3392</v>
      </c>
      <c r="W45" s="1261">
        <v>-435.7</v>
      </c>
    </row>
    <row r="46" spans="5:23" ht="13.8">
      <c r="E46"/>
      <c r="F46"/>
      <c r="N46" s="1263" t="s">
        <v>2330</v>
      </c>
      <c r="O46" s="1261">
        <v>2.0099999999999998</v>
      </c>
      <c r="V46" s="1260" t="s">
        <v>3788</v>
      </c>
      <c r="W46" s="1261">
        <v>-445.83000000000004</v>
      </c>
    </row>
    <row r="47" spans="5:23" ht="13.8">
      <c r="E47"/>
      <c r="F47"/>
      <c r="N47" s="1263" t="s">
        <v>4365</v>
      </c>
      <c r="O47" s="1261">
        <v>288.30999999999995</v>
      </c>
      <c r="V47" s="1260" t="s">
        <v>1554</v>
      </c>
      <c r="W47" s="1261">
        <v>-621.2299999999999</v>
      </c>
    </row>
    <row r="48" spans="5:23" ht="13.8">
      <c r="E48"/>
      <c r="F48"/>
      <c r="N48" s="1263" t="s">
        <v>4364</v>
      </c>
      <c r="O48" s="1261">
        <v>-16.180000000000035</v>
      </c>
      <c r="V48" s="1260" t="s">
        <v>267</v>
      </c>
      <c r="W48" s="1261">
        <v>540.82715000000121</v>
      </c>
    </row>
    <row r="49" spans="5:23" ht="13.8">
      <c r="E49"/>
      <c r="F49"/>
      <c r="N49" s="1260" t="s">
        <v>267</v>
      </c>
      <c r="O49" s="1261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702"/>
  <sheetViews>
    <sheetView showGridLines="0" tabSelected="1" zoomScale="60" zoomScaleNormal="60" workbookViewId="0">
      <pane ySplit="2" topLeftCell="A2891" activePane="bottomLeft" state="frozen"/>
      <selection pane="bottomLeft" activeCell="E3233" sqref="E3233:E3697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6" t="s">
        <v>3954</v>
      </c>
      <c r="C2" s="1115" t="s">
        <v>3955</v>
      </c>
      <c r="D2" s="9" t="s">
        <v>7</v>
      </c>
      <c r="E2" s="9" t="s">
        <v>9</v>
      </c>
      <c r="F2" s="175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689</v>
      </c>
      <c r="N2" s="175" t="s">
        <v>691</v>
      </c>
      <c r="O2" s="60" t="s">
        <v>452</v>
      </c>
      <c r="P2" s="270" t="s">
        <v>1196</v>
      </c>
      <c r="Q2" s="273" t="s">
        <v>390</v>
      </c>
      <c r="R2" s="273" t="s">
        <v>391</v>
      </c>
      <c r="S2" s="1123" t="s">
        <v>3975</v>
      </c>
      <c r="T2" s="1248" t="s">
        <v>2765</v>
      </c>
      <c r="U2" s="1123"/>
    </row>
    <row r="3" spans="2:22" ht="15" customHeight="1">
      <c r="B3" s="13" t="s">
        <v>48</v>
      </c>
      <c r="C3" s="911" t="s">
        <v>3555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1249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1" t="s">
        <v>3555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1249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7" t="s">
        <v>47</v>
      </c>
      <c r="C5" s="911" t="s">
        <v>3555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  <c r="T5" s="1249">
        <f>base[[#This Row],[Data de liquidação]]</f>
        <v>45990.785810185182</v>
      </c>
    </row>
    <row r="6" spans="2:22" ht="15" customHeight="1">
      <c r="B6" s="13" t="s">
        <v>46</v>
      </c>
      <c r="C6" s="911" t="s">
        <v>3555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1249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1" t="s">
        <v>3555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1249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1" t="s">
        <v>3555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  <c r="T8" s="1249">
        <f>base[[#This Row],[Data de liquidação]]</f>
        <v>45990.794189814813</v>
      </c>
    </row>
    <row r="9" spans="2:22" ht="15" customHeight="1">
      <c r="B9" s="13" t="s">
        <v>44</v>
      </c>
      <c r="C9" s="911" t="s">
        <v>3555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  <c r="T9" s="1249">
        <f>base[[#This Row],[Data de liquidação]]</f>
        <v>45990.812858796293</v>
      </c>
    </row>
    <row r="10" spans="2:22" ht="15" customHeight="1">
      <c r="B10" s="13" t="s">
        <v>43</v>
      </c>
      <c r="C10" s="911" t="s">
        <v>3555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  <c r="T10" s="1249">
        <f>base[[#This Row],[Data de liquidação]]</f>
        <v>45990.85601851852</v>
      </c>
    </row>
    <row r="11" spans="2:22" ht="15" customHeight="1">
      <c r="B11" s="13" t="s">
        <v>42</v>
      </c>
      <c r="C11" s="911" t="s">
        <v>3555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  <c r="T11" s="1249">
        <f>base[[#This Row],[Data de liquidação]]</f>
        <v>45991.392083333332</v>
      </c>
    </row>
    <row r="12" spans="2:22" ht="15" customHeight="1">
      <c r="B12" s="13" t="s">
        <v>41</v>
      </c>
      <c r="C12" s="911" t="s">
        <v>3555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  <c r="T12" s="1249">
        <f>base[[#This Row],[Data de liquidação]]</f>
        <v>45991.424212962964</v>
      </c>
    </row>
    <row r="13" spans="2:22" ht="15" customHeight="1">
      <c r="B13" s="13" t="s">
        <v>40</v>
      </c>
      <c r="C13" s="911" t="s">
        <v>3555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  <c r="T13" s="1249">
        <f>base[[#This Row],[Data de liquidação]]</f>
        <v>45991.45820601852</v>
      </c>
    </row>
    <row r="14" spans="2:22" ht="15" customHeight="1">
      <c r="B14" s="13" t="s">
        <v>39</v>
      </c>
      <c r="C14" s="911" t="s">
        <v>3555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1249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1" t="s">
        <v>3555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1249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1" t="s">
        <v>3555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  <c r="T16" s="1249">
        <f>base[[#This Row],[Data de liquidação]]</f>
        <v>45991.494872685187</v>
      </c>
    </row>
    <row r="17" spans="2:22" ht="15" customHeight="1">
      <c r="B17" s="13" t="s">
        <v>37</v>
      </c>
      <c r="C17" s="911" t="s">
        <v>3555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  <c r="T17" s="1249">
        <f>base[[#This Row],[Data de liquidação]]</f>
        <v>45991.519236111111</v>
      </c>
    </row>
    <row r="18" spans="2:22" ht="15" customHeight="1">
      <c r="B18" s="13" t="s">
        <v>36</v>
      </c>
      <c r="C18" s="911" t="s">
        <v>3555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1249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1" t="s">
        <v>3555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1249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1" t="s">
        <v>3555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  <c r="T20" s="1249">
        <f>base[[#This Row],[Data de liquidação]]</f>
        <v>45991.538275462961</v>
      </c>
    </row>
    <row r="21" spans="2:22" ht="15" customHeight="1">
      <c r="B21" s="13" t="s">
        <v>34</v>
      </c>
      <c r="C21" s="911" t="s">
        <v>3555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  <c r="T21" s="1249">
        <f>base[[#This Row],[Data de liquidação]]</f>
        <v>45991.544120370374</v>
      </c>
    </row>
    <row r="22" spans="2:22" ht="15" customHeight="1">
      <c r="B22" s="13" t="s">
        <v>33</v>
      </c>
      <c r="C22" s="911" t="s">
        <v>3555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  <c r="T22" s="1249">
        <f>base[[#This Row],[Data de liquidação]]</f>
        <v>45991.559074074074</v>
      </c>
    </row>
    <row r="23" spans="2:22" ht="15" customHeight="1">
      <c r="B23" s="13" t="s">
        <v>32</v>
      </c>
      <c r="C23" s="911" t="s">
        <v>3555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  <c r="T23" s="1249">
        <f>base[[#This Row],[Data de liquidação]]</f>
        <v>45991.559398148151</v>
      </c>
    </row>
    <row r="24" spans="2:22" ht="15" customHeight="1">
      <c r="B24" s="13" t="s">
        <v>31</v>
      </c>
      <c r="C24" s="911" t="s">
        <v>3555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  <c r="T24" s="1249">
        <f>base[[#This Row],[Data de liquidação]]</f>
        <v>45991.578877314816</v>
      </c>
    </row>
    <row r="25" spans="2:22" ht="15" customHeight="1">
      <c r="B25" s="13" t="s">
        <v>30</v>
      </c>
      <c r="C25" s="911" t="s">
        <v>3555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1249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1" t="s">
        <v>3555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1249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1" t="s">
        <v>3555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  <c r="T27" s="1249">
        <f>base[[#This Row],[Data de liquidação]]</f>
        <v>45991.602337962962</v>
      </c>
    </row>
    <row r="28" spans="2:22" ht="15" customHeight="1">
      <c r="B28" s="13" t="s">
        <v>28</v>
      </c>
      <c r="C28" s="911" t="s">
        <v>3555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  <c r="T28" s="1249">
        <f>base[[#This Row],[Data de liquidação]]</f>
        <v>45991.612268518518</v>
      </c>
    </row>
    <row r="29" spans="2:22" ht="15" customHeight="1">
      <c r="B29" s="13" t="s">
        <v>27</v>
      </c>
      <c r="C29" s="911" t="s">
        <v>3555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  <c r="T29" s="1249">
        <f>base[[#This Row],[Data de liquidação]]</f>
        <v>45991.646157407406</v>
      </c>
    </row>
    <row r="30" spans="2:22" ht="15" customHeight="1">
      <c r="B30" s="13" t="s">
        <v>26</v>
      </c>
      <c r="C30" s="911" t="s">
        <v>3555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1249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1" t="s">
        <v>3555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1249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1" t="s">
        <v>3555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  <c r="T32" s="1249">
        <f>base[[#This Row],[Data de liquidação]]</f>
        <v>45991.686249999999</v>
      </c>
    </row>
    <row r="33" spans="2:22" ht="15" customHeight="1">
      <c r="B33" s="13" t="s">
        <v>24</v>
      </c>
      <c r="C33" s="911" t="s">
        <v>3555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  <c r="T33" s="1249">
        <f>base[[#This Row],[Data de liquidação]]</f>
        <v>45991.724652777775</v>
      </c>
    </row>
    <row r="34" spans="2:22" ht="15" customHeight="1">
      <c r="B34" s="13" t="s">
        <v>23</v>
      </c>
      <c r="C34" s="911" t="s">
        <v>3555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  <c r="T34" s="1249">
        <f>base[[#This Row],[Data de liquidação]]</f>
        <v>45991.724803240744</v>
      </c>
    </row>
    <row r="35" spans="2:22" ht="15" customHeight="1">
      <c r="B35" s="13" t="s">
        <v>22</v>
      </c>
      <c r="C35" s="911" t="s">
        <v>3555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  <c r="T35" s="1249">
        <f>base[[#This Row],[Data de liquidação]]</f>
        <v>45991.753796296296</v>
      </c>
    </row>
    <row r="36" spans="2:22" ht="15" customHeight="1">
      <c r="B36" s="13" t="s">
        <v>21</v>
      </c>
      <c r="C36" s="911" t="s">
        <v>3555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  <c r="T36" s="1249">
        <f>base[[#This Row],[Data de liquidação]]</f>
        <v>45991.780300925922</v>
      </c>
    </row>
    <row r="37" spans="2:22" ht="15" customHeight="1">
      <c r="B37" s="13" t="s">
        <v>20</v>
      </c>
      <c r="C37" s="911" t="s">
        <v>3555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  <c r="T37" s="1249">
        <f>base[[#This Row],[Data de liquidação]]</f>
        <v>45991.811747685184</v>
      </c>
    </row>
    <row r="38" spans="2:22" ht="15" customHeight="1">
      <c r="B38" s="13" t="s">
        <v>19</v>
      </c>
      <c r="C38" s="911" t="s">
        <v>3555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1249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1" t="s">
        <v>3555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1249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1" t="s">
        <v>3555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  <c r="T40" s="1249">
        <f>base[[#This Row],[Data de liquidação]]</f>
        <v>45991.879386574074</v>
      </c>
    </row>
    <row r="41" spans="2:22" ht="15" customHeight="1">
      <c r="B41" s="13" t="s">
        <v>17</v>
      </c>
      <c r="C41" s="911" t="s">
        <v>3555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  <c r="T41" s="1249">
        <f>base[[#This Row],[Data de liquidação]]</f>
        <v>45992.395208333335</v>
      </c>
    </row>
    <row r="42" spans="2:22" ht="15" customHeight="1">
      <c r="B42" s="13" t="s">
        <v>53</v>
      </c>
      <c r="C42" s="911" t="s">
        <v>3555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  <c r="T42" s="1249">
        <f>base[[#This Row],[Data de liquidação]]</f>
        <v>45992.62332175926</v>
      </c>
    </row>
    <row r="43" spans="2:22" ht="15" customHeight="1">
      <c r="B43" s="13" t="s">
        <v>52</v>
      </c>
      <c r="C43" s="911" t="s">
        <v>3555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  <c r="T43" s="1249">
        <f>base[[#This Row],[Data de liquidação]]</f>
        <v>45992.664444444446</v>
      </c>
    </row>
    <row r="44" spans="2:22" ht="15" customHeight="1">
      <c r="B44" s="13" t="s">
        <v>51</v>
      </c>
      <c r="C44" s="911" t="s">
        <v>3555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  <c r="T44" s="1249">
        <f>base[[#This Row],[Data de liquidação]]</f>
        <v>45992.781597222223</v>
      </c>
    </row>
    <row r="45" spans="2:22" ht="15" customHeight="1">
      <c r="B45" s="13" t="s">
        <v>50</v>
      </c>
      <c r="C45" s="911" t="s">
        <v>3555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  <c r="T45" s="1249">
        <f>base[[#This Row],[Data de liquidação]]</f>
        <v>45992.978645833333</v>
      </c>
    </row>
    <row r="46" spans="2:22" ht="15" customHeight="1">
      <c r="B46" s="13" t="s">
        <v>49</v>
      </c>
      <c r="C46" s="911" t="s">
        <v>3555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  <c r="T46" s="1249">
        <f>base[[#This Row],[Data de liquidação]]</f>
        <v>45993.006192129629</v>
      </c>
    </row>
    <row r="47" spans="2:22" ht="15" customHeight="1">
      <c r="B47" s="13" t="s">
        <v>71</v>
      </c>
      <c r="C47" s="911" t="s">
        <v>3555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  <c r="T47" s="1249">
        <f>base[[#This Row],[Data de liquidação]]</f>
        <v>45993.51829861111</v>
      </c>
    </row>
    <row r="48" spans="2:22" ht="15" customHeight="1">
      <c r="B48" s="13" t="s">
        <v>70</v>
      </c>
      <c r="C48" s="911" t="s">
        <v>3555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  <c r="T48" s="1249">
        <f>base[[#This Row],[Data de liquidação]]</f>
        <v>45993.662719907406</v>
      </c>
    </row>
    <row r="49" spans="2:24" ht="15" customHeight="1">
      <c r="B49" s="13" t="s">
        <v>69</v>
      </c>
      <c r="C49" s="911" t="s">
        <v>3555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  <c r="T49" s="1249">
        <f>base[[#This Row],[Data de liquidação]]</f>
        <v>45994.456087962964</v>
      </c>
    </row>
    <row r="50" spans="2:24" ht="15" customHeight="1">
      <c r="B50" s="13" t="s">
        <v>68</v>
      </c>
      <c r="C50" s="911" t="s">
        <v>3555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  <c r="T50" s="1249">
        <f>base[[#This Row],[Data de liquidação]]</f>
        <v>45994.537777777776</v>
      </c>
    </row>
    <row r="51" spans="2:24" ht="15" customHeight="1">
      <c r="B51" s="13" t="s">
        <v>67</v>
      </c>
      <c r="C51" s="911" t="s">
        <v>3555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  <c r="T51" s="1249">
        <f>base[[#This Row],[Data de liquidação]]</f>
        <v>45994.576331018521</v>
      </c>
    </row>
    <row r="52" spans="2:24" ht="15" customHeight="1">
      <c r="B52" s="13" t="s">
        <v>66</v>
      </c>
      <c r="C52" s="911" t="s">
        <v>3555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  <c r="T52" s="1249">
        <f>base[[#This Row],[Data de liquidação]]</f>
        <v>45994.622696759259</v>
      </c>
    </row>
    <row r="53" spans="2:24" ht="15" customHeight="1">
      <c r="B53" s="13" t="s">
        <v>65</v>
      </c>
      <c r="C53" s="911" t="s">
        <v>3555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  <c r="T53" s="1249">
        <f>base[[#This Row],[Data de liquidação]]</f>
        <v>45994.662106481483</v>
      </c>
    </row>
    <row r="54" spans="2:24" ht="15" customHeight="1">
      <c r="B54" s="13" t="s">
        <v>64</v>
      </c>
      <c r="C54" s="911" t="s">
        <v>3555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  <c r="T54" s="1249">
        <f>base[[#This Row],[Data de liquidação]]</f>
        <v>45994.662453703706</v>
      </c>
    </row>
    <row r="55" spans="2:24" ht="15" customHeight="1">
      <c r="B55" s="13" t="s">
        <v>63</v>
      </c>
      <c r="C55" s="911" t="s">
        <v>3555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  <c r="T55" s="1249">
        <f>base[[#This Row],[Data de liquidação]]</f>
        <v>45994.708726851852</v>
      </c>
    </row>
    <row r="56" spans="2:24" ht="15" customHeight="1">
      <c r="B56" s="13" t="s">
        <v>62</v>
      </c>
      <c r="C56" s="911" t="s">
        <v>3555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1200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T56" s="1249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1" t="s">
        <v>3555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  <c r="T57" s="1249">
        <f>base[[#This Row],[Data de liquidação]]</f>
        <v>45994.766064814816</v>
      </c>
    </row>
    <row r="58" spans="2:24" ht="15" customHeight="1">
      <c r="B58" s="13" t="s">
        <v>60</v>
      </c>
      <c r="C58" s="911" t="s">
        <v>3555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  <c r="T58" s="1249">
        <f>base[[#This Row],[Data de liquidação]]</f>
        <v>45994.766238425924</v>
      </c>
    </row>
    <row r="59" spans="2:24" ht="15" customHeight="1">
      <c r="B59" s="13" t="s">
        <v>59</v>
      </c>
      <c r="C59" s="911" t="s">
        <v>3555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1249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1" t="s">
        <v>3555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1200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1249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1" t="s">
        <v>3555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287" t="s">
        <v>4378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1200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  <c r="T61" s="1249">
        <f>base[[#This Row],[Data de liquidação]]</f>
        <v>45994.771504629629</v>
      </c>
    </row>
    <row r="62" spans="2:24" ht="15" customHeight="1">
      <c r="B62" s="13" t="s">
        <v>57</v>
      </c>
      <c r="C62" s="911" t="s">
        <v>3555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  <c r="T62" s="1249">
        <f>base[[#This Row],[Data de liquidação]]</f>
        <v>45994.776076388887</v>
      </c>
    </row>
    <row r="63" spans="2:24" ht="15" customHeight="1">
      <c r="B63" s="13" t="s">
        <v>56</v>
      </c>
      <c r="C63" s="911" t="s">
        <v>3555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  <c r="T63" s="1249">
        <f>base[[#This Row],[Data de liquidação]]</f>
        <v>45994.799502314818</v>
      </c>
    </row>
    <row r="64" spans="2:24" ht="15" customHeight="1">
      <c r="B64" s="13" t="s">
        <v>55</v>
      </c>
      <c r="C64" s="911" t="s">
        <v>3555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  <c r="T64" s="1249">
        <f>base[[#This Row],[Data de liquidação]]</f>
        <v>45994.87835648148</v>
      </c>
    </row>
    <row r="65" spans="2:22" ht="15" customHeight="1">
      <c r="B65" s="13" t="s">
        <v>54</v>
      </c>
      <c r="C65" s="911" t="s">
        <v>3555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  <c r="T65" s="1249">
        <f>base[[#This Row],[Data de liquidação]]</f>
        <v>45995.481238425928</v>
      </c>
    </row>
    <row r="66" spans="2:22" ht="15" customHeight="1">
      <c r="B66" s="13" t="s">
        <v>107</v>
      </c>
      <c r="C66" s="911" t="s">
        <v>3555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  <c r="T66" s="1249">
        <f>base[[#This Row],[Data de liquidação]]</f>
        <v>45995.522337962961</v>
      </c>
    </row>
    <row r="67" spans="2:22" ht="15" customHeight="1">
      <c r="B67" s="13" t="s">
        <v>106</v>
      </c>
      <c r="C67" s="911" t="s">
        <v>3555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  <c r="T67" s="1249">
        <f>base[[#This Row],[Data de liquidação]]</f>
        <v>45995.662743055553</v>
      </c>
    </row>
    <row r="68" spans="2:22" ht="15" customHeight="1">
      <c r="B68" s="13" t="s">
        <v>105</v>
      </c>
      <c r="C68" s="911" t="s">
        <v>3555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  <c r="T68" s="1249">
        <f>base[[#This Row],[Data de liquidação]]</f>
        <v>45995.729988425926</v>
      </c>
    </row>
    <row r="69" spans="2:22" ht="15" customHeight="1">
      <c r="B69" s="13" t="s">
        <v>104</v>
      </c>
      <c r="C69" s="911" t="s">
        <v>3555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1249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1" t="s">
        <v>3555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1200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1249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1" t="s">
        <v>3555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  <c r="T71" s="1249">
        <f>base[[#This Row],[Data de liquidação]]</f>
        <v>45996.458078703705</v>
      </c>
    </row>
    <row r="72" spans="2:22" ht="15" customHeight="1">
      <c r="B72" s="13" t="s">
        <v>148</v>
      </c>
      <c r="C72" s="911" t="s">
        <v>3555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  <c r="T72" s="1249">
        <f>base[[#This Row],[Data de liquidação]]</f>
        <v>45996.724479166667</v>
      </c>
    </row>
    <row r="73" spans="2:22" ht="15" customHeight="1">
      <c r="B73" s="13" t="s">
        <v>147</v>
      </c>
      <c r="C73" s="911" t="s">
        <v>3555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  <c r="T73" s="1249">
        <f>base[[#This Row],[Data de liquidação]]</f>
        <v>45996.74486111111</v>
      </c>
    </row>
    <row r="74" spans="2:22" ht="15" customHeight="1">
      <c r="B74" s="13" t="s">
        <v>146</v>
      </c>
      <c r="C74" s="911" t="s">
        <v>3555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  <c r="T74" s="1249">
        <f>base[[#This Row],[Data de liquidação]]</f>
        <v>45996.744953703703</v>
      </c>
    </row>
    <row r="75" spans="2:22" ht="15" customHeight="1">
      <c r="B75" s="13" t="s">
        <v>145</v>
      </c>
      <c r="C75" s="911" t="s">
        <v>3555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  <c r="T75" s="1249">
        <f>base[[#This Row],[Data de liquidação]]</f>
        <v>45996.745659722219</v>
      </c>
    </row>
    <row r="76" spans="2:22" ht="15" customHeight="1">
      <c r="B76" s="13" t="s">
        <v>144</v>
      </c>
      <c r="C76" s="911" t="s">
        <v>3555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  <c r="T76" s="1249">
        <f>base[[#This Row],[Data de liquidação]]</f>
        <v>45996.746469907404</v>
      </c>
    </row>
    <row r="77" spans="2:22" ht="15" customHeight="1">
      <c r="B77" s="13" t="s">
        <v>143</v>
      </c>
      <c r="C77" s="911" t="s">
        <v>3555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  <c r="T77" s="1249">
        <f>base[[#This Row],[Data de liquidação]]</f>
        <v>45996.747465277775</v>
      </c>
    </row>
    <row r="78" spans="2:22" ht="15" customHeight="1">
      <c r="B78" s="13" t="s">
        <v>142</v>
      </c>
      <c r="C78" s="911" t="s">
        <v>3555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  <c r="T78" s="1249">
        <f>base[[#This Row],[Data de liquidação]]</f>
        <v>45996.747974537036</v>
      </c>
    </row>
    <row r="79" spans="2:22" ht="15" customHeight="1">
      <c r="B79" s="13" t="s">
        <v>141</v>
      </c>
      <c r="C79" s="911" t="s">
        <v>3555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  <c r="T79" s="1249">
        <f>base[[#This Row],[Data de liquidação]]</f>
        <v>45996.754976851851</v>
      </c>
    </row>
    <row r="80" spans="2:22" ht="15" customHeight="1">
      <c r="B80" s="13" t="s">
        <v>140</v>
      </c>
      <c r="C80" s="911" t="s">
        <v>3555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  <c r="T80" s="1249">
        <f>base[[#This Row],[Data de liquidação]]</f>
        <v>45996.775231481479</v>
      </c>
    </row>
    <row r="81" spans="2:22" ht="15" customHeight="1">
      <c r="B81" s="13" t="s">
        <v>139</v>
      </c>
      <c r="C81" s="911" t="s">
        <v>3555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  <c r="T81" s="1249">
        <f>base[[#This Row],[Data de liquidação]]</f>
        <v>45996.778819444444</v>
      </c>
    </row>
    <row r="82" spans="2:22" ht="15" customHeight="1">
      <c r="B82" s="13" t="s">
        <v>138</v>
      </c>
      <c r="C82" s="911" t="s">
        <v>3555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1249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1" t="s">
        <v>3555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1249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1" t="s">
        <v>3555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287" t="s">
        <v>4378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1207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  <c r="T84" s="1249">
        <f>base[[#This Row],[Data de liquidação]]</f>
        <v>45996.788171296299</v>
      </c>
    </row>
    <row r="85" spans="2:22" ht="15" customHeight="1">
      <c r="B85" s="13" t="s">
        <v>136</v>
      </c>
      <c r="C85" s="911" t="s">
        <v>3555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  <c r="T85" s="1249">
        <f>base[[#This Row],[Data de liquidação]]</f>
        <v>45997.498923611114</v>
      </c>
    </row>
    <row r="86" spans="2:22" ht="15" customHeight="1">
      <c r="B86" s="13" t="s">
        <v>135</v>
      </c>
      <c r="C86" s="911" t="s">
        <v>3555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  <c r="T86" s="1249">
        <f>base[[#This Row],[Data de liquidação]]</f>
        <v>45997.550949074073</v>
      </c>
    </row>
    <row r="87" spans="2:22" ht="15" customHeight="1">
      <c r="B87" s="13" t="s">
        <v>134</v>
      </c>
      <c r="C87" s="911" t="s">
        <v>3555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1199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  <c r="T87" s="1249">
        <f>base[[#This Row],[Data de liquidação]]</f>
        <v>45997.562199074076</v>
      </c>
    </row>
    <row r="88" spans="2:22" ht="15" customHeight="1">
      <c r="B88" s="13" t="s">
        <v>133</v>
      </c>
      <c r="C88" s="911" t="s">
        <v>3555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  <c r="T88" s="1249">
        <f>base[[#This Row],[Data de liquidação]]</f>
        <v>45997.576793981483</v>
      </c>
    </row>
    <row r="89" spans="2:22" ht="15" customHeight="1">
      <c r="B89" s="13" t="s">
        <v>132</v>
      </c>
      <c r="C89" s="911" t="s">
        <v>3555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  <c r="T89" s="1249">
        <f>base[[#This Row],[Data de liquidação]]</f>
        <v>45997.577893518515</v>
      </c>
    </row>
    <row r="90" spans="2:22" ht="15" customHeight="1">
      <c r="B90" s="13" t="s">
        <v>131</v>
      </c>
      <c r="C90" s="911" t="s">
        <v>3555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  <c r="T90" s="1249">
        <f>base[[#This Row],[Data de liquidação]]</f>
        <v>45997.578275462962</v>
      </c>
    </row>
    <row r="91" spans="2:22" ht="15" customHeight="1">
      <c r="B91" s="13" t="s">
        <v>130</v>
      </c>
      <c r="C91" s="911" t="s">
        <v>3555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  <c r="T91" s="1249">
        <f>base[[#This Row],[Data de liquidação]]</f>
        <v>45997.580590277779</v>
      </c>
    </row>
    <row r="92" spans="2:22" ht="15" customHeight="1">
      <c r="B92" s="13" t="s">
        <v>129</v>
      </c>
      <c r="C92" s="911" t="s">
        <v>3555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  <c r="T92" s="1249">
        <f>base[[#This Row],[Data de liquidação]]</f>
        <v>45997.662974537037</v>
      </c>
    </row>
    <row r="93" spans="2:22" ht="15" customHeight="1">
      <c r="B93" s="13" t="s">
        <v>128</v>
      </c>
      <c r="C93" s="911" t="s">
        <v>3555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  <c r="T93" s="1249">
        <f>base[[#This Row],[Data de liquidação]]</f>
        <v>45997.685601851852</v>
      </c>
    </row>
    <row r="94" spans="2:22" ht="15" customHeight="1">
      <c r="B94" s="13" t="s">
        <v>127</v>
      </c>
      <c r="C94" s="911" t="s">
        <v>3555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1201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  <c r="T94" s="1249">
        <f>base[[#This Row],[Data de liquidação]]</f>
        <v>45997.688842592594</v>
      </c>
    </row>
    <row r="95" spans="2:22" ht="15" customHeight="1">
      <c r="B95" s="13" t="s">
        <v>126</v>
      </c>
      <c r="C95" s="911" t="s">
        <v>3555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  <c r="T95" s="1249">
        <f>base[[#This Row],[Data de liquidação]]</f>
        <v>45997.746666666666</v>
      </c>
    </row>
    <row r="96" spans="2:22" ht="15" customHeight="1">
      <c r="B96" s="13" t="s">
        <v>125</v>
      </c>
      <c r="C96" s="911" t="s">
        <v>3555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  <c r="T96" s="1249">
        <f>base[[#This Row],[Data de liquidação]]</f>
        <v>45998.498807870368</v>
      </c>
    </row>
    <row r="97" spans="2:25" ht="15" customHeight="1">
      <c r="B97" s="13" t="s">
        <v>124</v>
      </c>
      <c r="C97" s="911" t="s">
        <v>3555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1204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  <c r="T97" s="1249">
        <f>base[[#This Row],[Data de liquidação]]</f>
        <v>45998.515613425923</v>
      </c>
    </row>
    <row r="98" spans="2:25" ht="15" customHeight="1">
      <c r="B98" s="13" t="s">
        <v>123</v>
      </c>
      <c r="C98" s="911" t="s">
        <v>3555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1204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1249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1" t="s">
        <v>3555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1204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1249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1" t="s">
        <v>3555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1249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1" t="s">
        <v>3555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1249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1" t="s">
        <v>3555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  <c r="T102" s="1249">
        <f>base[[#This Row],[Data de liquidação]]</f>
        <v>45998.579930555556</v>
      </c>
    </row>
    <row r="103" spans="2:25" ht="15" customHeight="1">
      <c r="B103" s="13" t="s">
        <v>120</v>
      </c>
      <c r="C103" s="911" t="s">
        <v>3555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1249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1" t="s">
        <v>3555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1249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1" t="s">
        <v>3555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1199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1249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1" t="s">
        <v>3555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1199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1249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1" t="s">
        <v>3555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  <c r="T107" s="1249">
        <f>base[[#This Row],[Data de liquidação]]</f>
        <v>45998.642951388887</v>
      </c>
    </row>
    <row r="108" spans="2:25" ht="15" customHeight="1">
      <c r="B108" s="13" t="s">
        <v>117</v>
      </c>
      <c r="C108" s="911" t="s">
        <v>3555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1249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1" t="s">
        <v>3555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1249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1" t="s">
        <v>3555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  <c r="T110" s="1249">
        <f>base[[#This Row],[Data de liquidação]]</f>
        <v>45998.748645833337</v>
      </c>
    </row>
    <row r="111" spans="2:25" ht="15" customHeight="1">
      <c r="B111" s="13" t="s">
        <v>115</v>
      </c>
      <c r="C111" s="911" t="s">
        <v>3555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1249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1" t="s">
        <v>3555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1249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1" t="s">
        <v>3555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  <c r="T113" s="1249">
        <f>base[[#This Row],[Data de liquidação]]</f>
        <v>45998.750590277778</v>
      </c>
    </row>
    <row r="114" spans="2:22" ht="15" customHeight="1">
      <c r="B114" s="13" t="s">
        <v>113</v>
      </c>
      <c r="C114" s="911" t="s">
        <v>3555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1249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1" t="s">
        <v>3555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1249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1" t="s">
        <v>3555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1369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1249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1" t="s">
        <v>3555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1369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1249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1" t="s">
        <v>3555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  <c r="T118" s="1249">
        <f>base[[#This Row],[Data de liquidação]]</f>
        <v>45998.792002314818</v>
      </c>
    </row>
    <row r="119" spans="2:22" ht="15" customHeight="1">
      <c r="B119" s="13" t="s">
        <v>172</v>
      </c>
      <c r="C119" s="911" t="s">
        <v>3555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  <c r="T119" s="1249">
        <f>base[[#This Row],[Data de liquidação]]</f>
        <v>45999.439780092594</v>
      </c>
    </row>
    <row r="120" spans="2:22" ht="15" customHeight="1">
      <c r="B120" s="13" t="s">
        <v>171</v>
      </c>
      <c r="C120" s="911" t="s">
        <v>3555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  <c r="T120" s="1249">
        <f>base[[#This Row],[Data de liquidação]]</f>
        <v>45999.519456018519</v>
      </c>
    </row>
    <row r="121" spans="2:22" ht="15" customHeight="1">
      <c r="B121" s="13" t="s">
        <v>170</v>
      </c>
      <c r="C121" s="911" t="s">
        <v>3555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  <c r="T121" s="1249">
        <f>base[[#This Row],[Data de liquidação]]</f>
        <v>45999.535173611112</v>
      </c>
    </row>
    <row r="122" spans="2:22" ht="15" customHeight="1">
      <c r="B122" s="13" t="s">
        <v>169</v>
      </c>
      <c r="C122" s="911" t="s">
        <v>3555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  <c r="T122" s="1249">
        <f>base[[#This Row],[Data de liquidação]]</f>
        <v>45999.538055555553</v>
      </c>
    </row>
    <row r="123" spans="2:22" ht="15" customHeight="1">
      <c r="B123" s="13" t="s">
        <v>168</v>
      </c>
      <c r="C123" s="911" t="s">
        <v>3555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  <c r="T123" s="1249">
        <f>base[[#This Row],[Data de liquidação]]</f>
        <v>45999.603483796294</v>
      </c>
    </row>
    <row r="124" spans="2:22" ht="15" customHeight="1">
      <c r="B124" s="13" t="s">
        <v>167</v>
      </c>
      <c r="C124" s="911" t="s">
        <v>3555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  <c r="T124" s="1249">
        <f>base[[#This Row],[Data de liquidação]]</f>
        <v>45999.665567129632</v>
      </c>
    </row>
    <row r="125" spans="2:22" ht="15" customHeight="1">
      <c r="B125" s="13" t="s">
        <v>166</v>
      </c>
      <c r="C125" s="911" t="s">
        <v>3555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1249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1" t="s">
        <v>3555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1249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1" t="s">
        <v>3555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  <c r="T127" s="1249">
        <f>base[[#This Row],[Data de liquidação]]</f>
        <v>45999.684282407405</v>
      </c>
    </row>
    <row r="128" spans="2:22" ht="15" customHeight="1">
      <c r="B128" s="13" t="s">
        <v>164</v>
      </c>
      <c r="C128" s="911" t="s">
        <v>3555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  <c r="T128" s="1249">
        <f>base[[#This Row],[Data de liquidação]]</f>
        <v>45999.712789351855</v>
      </c>
    </row>
    <row r="129" spans="2:22" ht="15" customHeight="1">
      <c r="B129" s="13" t="s">
        <v>163</v>
      </c>
      <c r="C129" s="911" t="s">
        <v>3555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  <c r="T129" s="1249">
        <f>base[[#This Row],[Data de liquidação]]</f>
        <v>45999.747627314813</v>
      </c>
    </row>
    <row r="130" spans="2:22" ht="15" customHeight="1">
      <c r="B130" s="13" t="s">
        <v>162</v>
      </c>
      <c r="C130" s="911" t="s">
        <v>3555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  <c r="T130" s="1249">
        <f>base[[#This Row],[Data de liquidação]]</f>
        <v>45999.773645833331</v>
      </c>
    </row>
    <row r="131" spans="2:22" ht="15" customHeight="1">
      <c r="B131" s="13" t="s">
        <v>161</v>
      </c>
      <c r="C131" s="911" t="s">
        <v>3555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  <c r="T131" s="1249">
        <f>base[[#This Row],[Data de liquidação]]</f>
        <v>45999.786296296297</v>
      </c>
    </row>
    <row r="132" spans="2:22" ht="15" customHeight="1">
      <c r="B132" s="13" t="s">
        <v>160</v>
      </c>
      <c r="C132" s="911" t="s">
        <v>3555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1249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1" t="s">
        <v>3555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1249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1" t="s">
        <v>3555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1200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  <c r="T134" s="1249">
        <f>base[[#This Row],[Data de liquidação]]</f>
        <v>45999.790127314816</v>
      </c>
    </row>
    <row r="135" spans="2:22" ht="15" customHeight="1">
      <c r="B135" s="13" t="s">
        <v>158</v>
      </c>
      <c r="C135" s="911" t="s">
        <v>3555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1209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  <c r="T135" s="1249">
        <f>base[[#This Row],[Data de liquidação]]</f>
        <v>46000.597777777781</v>
      </c>
    </row>
    <row r="136" spans="2:22" ht="15" customHeight="1">
      <c r="B136" s="13" t="s">
        <v>178</v>
      </c>
      <c r="C136" s="911" t="s">
        <v>3555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1209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  <c r="T136" s="1249">
        <f>base[[#This Row],[Data de liquidação]]</f>
        <v>46000.693298611113</v>
      </c>
    </row>
    <row r="137" spans="2:22" ht="15" customHeight="1">
      <c r="B137" s="13" t="s">
        <v>177</v>
      </c>
      <c r="C137" s="911" t="s">
        <v>3555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1209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  <c r="T137" s="1249">
        <f>base[[#This Row],[Data de liquidação]]</f>
        <v>46000.693402777775</v>
      </c>
    </row>
    <row r="138" spans="2:22" ht="15" customHeight="1">
      <c r="B138" s="13" t="s">
        <v>176</v>
      </c>
      <c r="C138" s="911" t="s">
        <v>3555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1249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1" t="s">
        <v>3555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1249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1" t="s">
        <v>3555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  <c r="T140" s="1249">
        <f>base[[#This Row],[Data de liquidação]]</f>
        <v>46000.778356481482</v>
      </c>
    </row>
    <row r="141" spans="2:22" ht="15" customHeight="1">
      <c r="B141" s="13" t="s">
        <v>174</v>
      </c>
      <c r="C141" s="911" t="s">
        <v>3555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1249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1" t="s">
        <v>3555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1249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1" t="s">
        <v>3555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  <c r="T143" s="1249">
        <f>base[[#This Row],[Data de liquidação]]</f>
        <v>46000.786203703705</v>
      </c>
    </row>
    <row r="144" spans="2:22" ht="15" customHeight="1">
      <c r="B144" s="13" t="s">
        <v>190</v>
      </c>
      <c r="C144" s="911" t="s">
        <v>3555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  <c r="T144" s="1249">
        <f>base[[#This Row],[Data de liquidação]]</f>
        <v>46001.646990740737</v>
      </c>
    </row>
    <row r="145" spans="2:22" ht="15" customHeight="1">
      <c r="B145" s="13" t="s">
        <v>189</v>
      </c>
      <c r="C145" s="911" t="s">
        <v>3555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  <c r="T145" s="1249">
        <f>base[[#This Row],[Data de liquidação]]</f>
        <v>46001.69259259259</v>
      </c>
    </row>
    <row r="146" spans="2:22" ht="15" customHeight="1">
      <c r="B146" s="13" t="s">
        <v>188</v>
      </c>
      <c r="C146" s="911" t="s">
        <v>3555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  <c r="T146" s="1249">
        <f>base[[#This Row],[Data de liquidação]]</f>
        <v>46001.777060185188</v>
      </c>
    </row>
    <row r="147" spans="2:22" ht="15" customHeight="1">
      <c r="B147" s="13" t="s">
        <v>187</v>
      </c>
      <c r="C147" s="911" t="s">
        <v>3555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  <c r="T147" s="1249">
        <f>base[[#This Row],[Data de liquidação]]</f>
        <v>46001.784791666665</v>
      </c>
    </row>
    <row r="148" spans="2:22" ht="15" customHeight="1">
      <c r="B148" s="13" t="s">
        <v>186</v>
      </c>
      <c r="C148" s="911" t="s">
        <v>3555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1209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1249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1" t="s">
        <v>3555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1209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1249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1" t="s">
        <v>3555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1209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  <c r="T150" s="1249">
        <f>base[[#This Row],[Data de liquidação]]</f>
        <v>46001.787210648145</v>
      </c>
    </row>
    <row r="151" spans="2:22" ht="15" customHeight="1">
      <c r="B151" s="13" t="s">
        <v>184</v>
      </c>
      <c r="C151" s="911" t="s">
        <v>3555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1209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  <c r="T151" s="1249">
        <f>base[[#This Row],[Data de liquidação]]</f>
        <v>46001.787719907406</v>
      </c>
    </row>
    <row r="152" spans="2:22" ht="15" customHeight="1">
      <c r="B152" s="13" t="s">
        <v>199</v>
      </c>
      <c r="C152" s="911" t="s">
        <v>3555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  <c r="T152" s="1249">
        <f>base[[#This Row],[Data de liquidação]]</f>
        <v>46002.691354166665</v>
      </c>
    </row>
    <row r="153" spans="2:22" ht="15" customHeight="1">
      <c r="B153" s="13" t="s">
        <v>198</v>
      </c>
      <c r="C153" s="911" t="s">
        <v>3555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  <c r="T153" s="1249">
        <f>base[[#This Row],[Data de liquidação]]</f>
        <v>46002.694398148145</v>
      </c>
    </row>
    <row r="154" spans="2:22" ht="15" customHeight="1">
      <c r="B154" s="13" t="s">
        <v>197</v>
      </c>
      <c r="C154" s="911" t="s">
        <v>3555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  <c r="T154" s="1249">
        <f>base[[#This Row],[Data de liquidação]]</f>
        <v>46002.6955787037</v>
      </c>
    </row>
    <row r="155" spans="2:22" ht="15" customHeight="1">
      <c r="B155" s="13" t="s">
        <v>196</v>
      </c>
      <c r="C155" s="911" t="s">
        <v>3555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1249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1" t="s">
        <v>3555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1249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1" t="s">
        <v>3555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1197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  <c r="T157" s="1249">
        <f>base[[#This Row],[Data de liquidação]]</f>
        <v>46003.745208333334</v>
      </c>
    </row>
    <row r="158" spans="2:22" ht="15" customHeight="1">
      <c r="B158" s="13" t="s">
        <v>244</v>
      </c>
      <c r="C158" s="911" t="s">
        <v>3555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1197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  <c r="T158" s="1249">
        <f>base[[#This Row],[Data de liquidação]]</f>
        <v>46003.745243055557</v>
      </c>
    </row>
    <row r="159" spans="2:22" ht="15" customHeight="1">
      <c r="B159" s="13" t="s">
        <v>195</v>
      </c>
      <c r="C159" s="911" t="s">
        <v>3555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1198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1249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1" t="s">
        <v>3555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1198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1249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1" t="s">
        <v>3555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  <c r="T161" s="1249">
        <f>base[[#This Row],[Data de liquidação]]</f>
        <v>46003.756666666668</v>
      </c>
    </row>
    <row r="162" spans="2:22" ht="15" customHeight="1">
      <c r="B162" s="13" t="s">
        <v>242</v>
      </c>
      <c r="C162" s="911" t="s">
        <v>3555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1287" t="s">
        <v>4378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1199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  <c r="T162" s="1249">
        <f>base[[#This Row],[Data de liquidação]]</f>
        <v>46003.765659722223</v>
      </c>
    </row>
    <row r="163" spans="2:22" ht="15" customHeight="1">
      <c r="B163" s="13" t="s">
        <v>241</v>
      </c>
      <c r="C163" s="911" t="s">
        <v>3555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  <c r="T163" s="1249">
        <f>base[[#This Row],[Data de liquidação]]</f>
        <v>46004.497488425928</v>
      </c>
    </row>
    <row r="164" spans="2:22" ht="15" customHeight="1">
      <c r="B164" s="13" t="s">
        <v>240</v>
      </c>
      <c r="C164" s="911" t="s">
        <v>3555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  <c r="T164" s="1249">
        <f>base[[#This Row],[Data de liquidação]]</f>
        <v>46004.558715277781</v>
      </c>
    </row>
    <row r="165" spans="2:22" ht="15" customHeight="1">
      <c r="B165" s="13" t="s">
        <v>239</v>
      </c>
      <c r="C165" s="911" t="s">
        <v>3555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  <c r="T165" s="1249">
        <f>base[[#This Row],[Data de liquidação]]</f>
        <v>46004.559942129628</v>
      </c>
    </row>
    <row r="166" spans="2:22" ht="15" customHeight="1">
      <c r="B166" s="13" t="s">
        <v>238</v>
      </c>
      <c r="C166" s="911" t="s">
        <v>3555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1200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  <c r="T166" s="1249">
        <f>base[[#This Row],[Data de liquidação]]</f>
        <v>46004.578680555554</v>
      </c>
    </row>
    <row r="167" spans="2:22" ht="15" customHeight="1">
      <c r="B167" s="13" t="s">
        <v>237</v>
      </c>
      <c r="C167" s="911" t="s">
        <v>3555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  <c r="T167" s="1249">
        <f>base[[#This Row],[Data de liquidação]]</f>
        <v>46004.581307870372</v>
      </c>
    </row>
    <row r="168" spans="2:22" ht="15" customHeight="1">
      <c r="B168" s="13" t="s">
        <v>236</v>
      </c>
      <c r="C168" s="911" t="s">
        <v>3555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1200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  <c r="T168" s="1249">
        <f>base[[#This Row],[Data de liquidação]]</f>
        <v>46004.58253472222</v>
      </c>
    </row>
    <row r="169" spans="2:22" ht="15" customHeight="1">
      <c r="B169" s="13" t="s">
        <v>235</v>
      </c>
      <c r="C169" s="911" t="s">
        <v>3555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1199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1249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1" t="s">
        <v>3555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1199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1249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1" t="s">
        <v>3555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1201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  <c r="T171" s="1249">
        <f>base[[#This Row],[Data de liquidação]]</f>
        <v>46004.684687499997</v>
      </c>
    </row>
    <row r="172" spans="2:22" ht="15" customHeight="1">
      <c r="B172" s="13" t="s">
        <v>233</v>
      </c>
      <c r="C172" s="911" t="s">
        <v>3555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  <c r="T172" s="1249">
        <f>base[[#This Row],[Data de liquidação]]</f>
        <v>46004.725370370368</v>
      </c>
    </row>
    <row r="173" spans="2:22" ht="15" customHeight="1">
      <c r="B173" s="13" t="s">
        <v>232</v>
      </c>
      <c r="C173" s="911" t="s">
        <v>3555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  <c r="T173" s="1249">
        <f>base[[#This Row],[Data de liquidação]]</f>
        <v>46004.746412037035</v>
      </c>
    </row>
    <row r="174" spans="2:22" ht="15" customHeight="1">
      <c r="B174" s="13" t="s">
        <v>231</v>
      </c>
      <c r="C174" s="911" t="s">
        <v>3555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  <c r="T174" s="1249">
        <f>base[[#This Row],[Data de liquidação]]</f>
        <v>46004.853854166664</v>
      </c>
    </row>
    <row r="175" spans="2:22" ht="15" customHeight="1">
      <c r="B175" s="13" t="s">
        <v>230</v>
      </c>
      <c r="C175" s="911" t="s">
        <v>3555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  <c r="T175" s="1249">
        <f>base[[#This Row],[Data de liquidação]]</f>
        <v>46005.435127314813</v>
      </c>
    </row>
    <row r="176" spans="2:22" ht="15" customHeight="1">
      <c r="B176" s="13" t="s">
        <v>229</v>
      </c>
      <c r="C176" s="911" t="s">
        <v>3555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  <c r="T176" s="1249">
        <f>base[[#This Row],[Data de liquidação]]</f>
        <v>46005.437673611108</v>
      </c>
    </row>
    <row r="177" spans="2:22" ht="15" customHeight="1">
      <c r="B177" s="13" t="s">
        <v>228</v>
      </c>
      <c r="C177" s="911" t="s">
        <v>3555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  <c r="T177" s="1249">
        <f>base[[#This Row],[Data de liquidação]]</f>
        <v>46005.437789351854</v>
      </c>
    </row>
    <row r="178" spans="2:22" ht="15" customHeight="1">
      <c r="B178" s="13" t="s">
        <v>227</v>
      </c>
      <c r="C178" s="911" t="s">
        <v>3555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  <c r="T178" s="1249">
        <f>base[[#This Row],[Data de liquidação]]</f>
        <v>46005.475335648145</v>
      </c>
    </row>
    <row r="179" spans="2:22" ht="15" customHeight="1">
      <c r="B179" s="13" t="s">
        <v>226</v>
      </c>
      <c r="C179" s="911" t="s">
        <v>3555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  <c r="T179" s="1249">
        <f>base[[#This Row],[Data de liquidação]]</f>
        <v>46005.476319444446</v>
      </c>
    </row>
    <row r="180" spans="2:22" ht="15" customHeight="1">
      <c r="B180" s="13" t="s">
        <v>225</v>
      </c>
      <c r="C180" s="911" t="s">
        <v>3555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  <c r="T180" s="1249">
        <f>base[[#This Row],[Data de liquidação]]</f>
        <v>46005.477071759262</v>
      </c>
    </row>
    <row r="181" spans="2:22" ht="15" customHeight="1">
      <c r="B181" s="13" t="s">
        <v>224</v>
      </c>
      <c r="C181" s="911" t="s">
        <v>3555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  <c r="T181" s="1249">
        <f>base[[#This Row],[Data de liquidação]]</f>
        <v>46005.494502314818</v>
      </c>
    </row>
    <row r="182" spans="2:22" ht="15" customHeight="1">
      <c r="B182" s="13" t="s">
        <v>223</v>
      </c>
      <c r="C182" s="911" t="s">
        <v>3555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  <c r="T182" s="1249">
        <f>base[[#This Row],[Data de liquidação]]</f>
        <v>46005.517592592594</v>
      </c>
    </row>
    <row r="183" spans="2:22" ht="15" customHeight="1">
      <c r="B183" s="13" t="s">
        <v>222</v>
      </c>
      <c r="C183" s="911" t="s">
        <v>3555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  <c r="T183" s="1249">
        <f>base[[#This Row],[Data de liquidação]]</f>
        <v>46005.518530092595</v>
      </c>
    </row>
    <row r="184" spans="2:22" ht="15" customHeight="1">
      <c r="B184" s="13" t="s">
        <v>221</v>
      </c>
      <c r="C184" s="911" t="s">
        <v>3555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  <c r="T184" s="1249">
        <f>base[[#This Row],[Data de liquidação]]</f>
        <v>46005.528437499997</v>
      </c>
    </row>
    <row r="185" spans="2:22" ht="15" customHeight="1">
      <c r="B185" s="13" t="s">
        <v>220</v>
      </c>
      <c r="C185" s="911" t="s">
        <v>3555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287" t="s">
        <v>4378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1200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  <c r="T185" s="1249">
        <f>base[[#This Row],[Data de liquidação]]</f>
        <v>46005.538483796299</v>
      </c>
    </row>
    <row r="186" spans="2:22" ht="15" customHeight="1">
      <c r="B186" s="13" t="s">
        <v>219</v>
      </c>
      <c r="C186" s="911" t="s">
        <v>3555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  <c r="T186" s="1249">
        <f>base[[#This Row],[Data de liquidação]]</f>
        <v>46005.5390625</v>
      </c>
    </row>
    <row r="187" spans="2:22" ht="15" customHeight="1">
      <c r="B187" s="13" t="s">
        <v>218</v>
      </c>
      <c r="C187" s="911" t="s">
        <v>3555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1199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1249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1" t="s">
        <v>3555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287" t="s">
        <v>4378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1199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1249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1" t="s">
        <v>3555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1249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1" t="s">
        <v>3555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1249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1" t="s">
        <v>3555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  <c r="T191" s="1249">
        <f>base[[#This Row],[Data de liquidação]]</f>
        <v>46005.578599537039</v>
      </c>
    </row>
    <row r="192" spans="2:22" ht="15" customHeight="1">
      <c r="B192" s="13" t="s">
        <v>215</v>
      </c>
      <c r="C192" s="911" t="s">
        <v>3555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  <c r="T192" s="1249">
        <f>base[[#This Row],[Data de liquidação]]</f>
        <v>46005.58452546296</v>
      </c>
    </row>
    <row r="193" spans="2:20" ht="15" customHeight="1">
      <c r="B193" s="13" t="s">
        <v>214</v>
      </c>
      <c r="C193" s="911" t="s">
        <v>3555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  <c r="T193" s="1249">
        <f>base[[#This Row],[Data de liquidação]]</f>
        <v>46005.597546296296</v>
      </c>
    </row>
    <row r="194" spans="2:20" ht="15" customHeight="1">
      <c r="B194" s="13" t="s">
        <v>213</v>
      </c>
      <c r="C194" s="911" t="s">
        <v>3555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  <c r="T194" s="1249">
        <f>base[[#This Row],[Data de liquidação]]</f>
        <v>46005.630740740744</v>
      </c>
    </row>
    <row r="195" spans="2:20" ht="15" customHeight="1">
      <c r="B195" s="13" t="s">
        <v>212</v>
      </c>
      <c r="C195" s="911" t="s">
        <v>3555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1199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  <c r="T195" s="1249">
        <f>base[[#This Row],[Data de liquidação]]</f>
        <v>46005.644606481481</v>
      </c>
    </row>
    <row r="196" spans="2:20" ht="15" customHeight="1">
      <c r="B196" s="13" t="s">
        <v>211</v>
      </c>
      <c r="C196" s="911" t="s">
        <v>3555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  <c r="T196" s="1249">
        <f>base[[#This Row],[Data de liquidação]]</f>
        <v>46005.687916666669</v>
      </c>
    </row>
    <row r="197" spans="2:20" ht="15" customHeight="1">
      <c r="B197" s="13" t="s">
        <v>210</v>
      </c>
      <c r="C197" s="911" t="s">
        <v>3555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287" t="s">
        <v>4378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1202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  <c r="T197" s="1249">
        <f>base[[#This Row],[Data de liquidação]]</f>
        <v>46005.706909722219</v>
      </c>
    </row>
    <row r="198" spans="2:20" ht="15" customHeight="1">
      <c r="B198" s="13" t="s">
        <v>209</v>
      </c>
      <c r="C198" s="911" t="s">
        <v>3555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  <c r="T198" s="1249">
        <f>base[[#This Row],[Data de liquidação]]</f>
        <v>46005.719085648147</v>
      </c>
    </row>
    <row r="199" spans="2:20" ht="15" customHeight="1">
      <c r="B199" s="13" t="s">
        <v>208</v>
      </c>
      <c r="C199" s="911" t="s">
        <v>3555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  <c r="T199" s="1249">
        <f>base[[#This Row],[Data de liquidação]]</f>
        <v>46005.727303240739</v>
      </c>
    </row>
    <row r="200" spans="2:20" ht="15" customHeight="1">
      <c r="B200" s="13" t="s">
        <v>207</v>
      </c>
      <c r="C200" s="911" t="s">
        <v>3555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  <c r="T200" s="1249">
        <f>base[[#This Row],[Data de liquidação]]</f>
        <v>46005.767210648148</v>
      </c>
    </row>
    <row r="201" spans="2:20" ht="15" customHeight="1">
      <c r="B201" s="13" t="s">
        <v>206</v>
      </c>
      <c r="C201" s="911" t="s">
        <v>3555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  <c r="T201" s="1249">
        <f>base[[#This Row],[Data de liquidação]]</f>
        <v>46005.859861111108</v>
      </c>
    </row>
    <row r="202" spans="2:20" ht="15" customHeight="1">
      <c r="B202" s="13" t="s">
        <v>205</v>
      </c>
      <c r="C202" s="911" t="s">
        <v>3555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1200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  <c r="T202" s="1249">
        <f>base[[#This Row],[Data de liquidação]]</f>
        <v>46006.792581018519</v>
      </c>
    </row>
    <row r="203" spans="2:20" ht="15" customHeight="1">
      <c r="B203" s="13" t="s">
        <v>292</v>
      </c>
      <c r="C203" s="911" t="s">
        <v>3555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  <c r="T203" s="1249">
        <f>base[[#This Row],[Data de liquidação]]</f>
        <v>46008.453738425924</v>
      </c>
    </row>
    <row r="204" spans="2:20" ht="15" customHeight="1">
      <c r="B204" s="13" t="s">
        <v>291</v>
      </c>
      <c r="C204" s="911" t="s">
        <v>3555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  <c r="T204" s="1249">
        <f>base[[#This Row],[Data de liquidação]]</f>
        <v>46008.744467592594</v>
      </c>
    </row>
    <row r="205" spans="2:20" ht="15" customHeight="1">
      <c r="B205" s="13" t="s">
        <v>290</v>
      </c>
      <c r="C205" s="911" t="s">
        <v>3555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  <c r="T205" s="1249">
        <f>base[[#This Row],[Data de liquidação]]</f>
        <v>46008.765462962961</v>
      </c>
    </row>
    <row r="206" spans="2:20" ht="15" customHeight="1">
      <c r="B206" s="13" t="s">
        <v>289</v>
      </c>
      <c r="C206" s="911" t="s">
        <v>3555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  <c r="T206" s="1249">
        <f>base[[#This Row],[Data de liquidação]]</f>
        <v>46008.786030092589</v>
      </c>
    </row>
    <row r="207" spans="2:20" ht="15" customHeight="1">
      <c r="B207" s="13" t="s">
        <v>288</v>
      </c>
      <c r="C207" s="911" t="s">
        <v>3555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  <c r="T207" s="1249">
        <f>base[[#This Row],[Data de liquidação]]</f>
        <v>46008.788518518515</v>
      </c>
    </row>
    <row r="208" spans="2:20" ht="15" customHeight="1">
      <c r="B208" s="13" t="s">
        <v>287</v>
      </c>
      <c r="C208" s="911" t="s">
        <v>3555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  <c r="T208" s="1249">
        <f>base[[#This Row],[Data de liquidação]]</f>
        <v>46008.797731481478</v>
      </c>
    </row>
    <row r="209" spans="2:20" ht="15" customHeight="1">
      <c r="B209" s="13" t="s">
        <v>305</v>
      </c>
      <c r="C209" s="911" t="s">
        <v>3555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  <c r="T209" s="1249">
        <f>base[[#This Row],[Data de liquidação]]</f>
        <v>46009.684502314813</v>
      </c>
    </row>
    <row r="210" spans="2:20" ht="15" customHeight="1">
      <c r="B210" s="13" t="s">
        <v>304</v>
      </c>
      <c r="C210" s="911" t="s">
        <v>3555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  <c r="T210" s="1249">
        <f>base[[#This Row],[Data de liquidação]]</f>
        <v>46009.695844907408</v>
      </c>
    </row>
    <row r="211" spans="2:20" ht="15" customHeight="1">
      <c r="B211" s="13" t="s">
        <v>303</v>
      </c>
      <c r="C211" s="911" t="s">
        <v>3555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  <c r="T211" s="1249">
        <f>base[[#This Row],[Data de liquidação]]</f>
        <v>46009.745254629626</v>
      </c>
    </row>
    <row r="212" spans="2:20" ht="15" customHeight="1">
      <c r="B212" s="13" t="s">
        <v>302</v>
      </c>
      <c r="C212" s="911" t="s">
        <v>3555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  <c r="T212" s="1249">
        <f>base[[#This Row],[Data de liquidação]]</f>
        <v>46009.751446759263</v>
      </c>
    </row>
    <row r="213" spans="2:20" ht="15" customHeight="1">
      <c r="B213" s="13" t="s">
        <v>301</v>
      </c>
      <c r="C213" s="911" t="s">
        <v>3555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  <c r="T213" s="1249">
        <f>base[[#This Row],[Data de liquidação]]</f>
        <v>46009.752280092594</v>
      </c>
    </row>
    <row r="214" spans="2:20" ht="15" customHeight="1">
      <c r="B214" s="13" t="s">
        <v>300</v>
      </c>
      <c r="C214" s="911" t="s">
        <v>3555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  <c r="T214" s="1249">
        <f>base[[#This Row],[Data de liquidação]]</f>
        <v>46009.785243055558</v>
      </c>
    </row>
    <row r="215" spans="2:20" ht="15" customHeight="1">
      <c r="B215" s="13" t="s">
        <v>299</v>
      </c>
      <c r="C215" s="911" t="s">
        <v>3555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  <c r="T215" s="1249">
        <f>base[[#This Row],[Data de liquidação]]</f>
        <v>46009.789756944447</v>
      </c>
    </row>
    <row r="216" spans="2:20" ht="15" customHeight="1">
      <c r="B216" s="13" t="s">
        <v>298</v>
      </c>
      <c r="C216" s="911" t="s">
        <v>3555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  <c r="T216" s="1249">
        <f>base[[#This Row],[Data de liquidação]]</f>
        <v>46009.795208333337</v>
      </c>
    </row>
    <row r="217" spans="2:20" ht="15" customHeight="1">
      <c r="B217" s="13" t="s">
        <v>313</v>
      </c>
      <c r="C217" s="911" t="s">
        <v>3555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  <c r="T217" s="1249">
        <f>base[[#This Row],[Data de liquidação]]</f>
        <v>46010.3281712963</v>
      </c>
    </row>
    <row r="218" spans="2:20" ht="15" customHeight="1">
      <c r="B218" s="13" t="s">
        <v>312</v>
      </c>
      <c r="C218" s="911" t="s">
        <v>3555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  <c r="T218" s="1249">
        <f>base[[#This Row],[Data de liquidação]]</f>
        <v>46010.468692129631</v>
      </c>
    </row>
    <row r="219" spans="2:20" ht="15" customHeight="1">
      <c r="B219" s="13" t="s">
        <v>311</v>
      </c>
      <c r="C219" s="911" t="s">
        <v>3555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  <c r="T219" s="1249">
        <f>base[[#This Row],[Data de liquidação]]</f>
        <v>46010.654895833337</v>
      </c>
    </row>
    <row r="220" spans="2:20" ht="15" customHeight="1">
      <c r="B220" s="13" t="s">
        <v>310</v>
      </c>
      <c r="C220" s="911" t="s">
        <v>3555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  <c r="T220" s="1249">
        <f>base[[#This Row],[Data de liquidação]]</f>
        <v>46010.68608796296</v>
      </c>
    </row>
    <row r="221" spans="2:20" ht="15" customHeight="1">
      <c r="B221" s="13" t="s">
        <v>309</v>
      </c>
      <c r="C221" s="911" t="s">
        <v>3555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1199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  <c r="T221" s="1249">
        <f>base[[#This Row],[Data de liquidação]]</f>
        <v>46010.767951388887</v>
      </c>
    </row>
    <row r="222" spans="2:20" ht="15" customHeight="1">
      <c r="B222" s="13" t="s">
        <v>309</v>
      </c>
      <c r="C222" s="911" t="s">
        <v>3555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  <c r="T222" s="1249">
        <f>base[[#This Row],[Data de liquidação]]</f>
        <v>46010.767951388887</v>
      </c>
    </row>
    <row r="223" spans="2:20" ht="15" customHeight="1">
      <c r="B223" s="13" t="s">
        <v>308</v>
      </c>
      <c r="C223" s="911" t="s">
        <v>3555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  <c r="T223" s="1249">
        <f>base[[#This Row],[Data de liquidação]]</f>
        <v>46010.776377314818</v>
      </c>
    </row>
    <row r="224" spans="2:20" ht="15" customHeight="1">
      <c r="B224" s="13" t="s">
        <v>307</v>
      </c>
      <c r="C224" s="911" t="s">
        <v>3555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  <c r="T224" s="1249">
        <f>base[[#This Row],[Data de liquidação]]</f>
        <v>46010.776516203703</v>
      </c>
    </row>
    <row r="225" spans="2:20" ht="15" customHeight="1">
      <c r="B225" s="13" t="s">
        <v>306</v>
      </c>
      <c r="C225" s="911" t="s">
        <v>3555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287" t="s">
        <v>4378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1202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  <c r="T225" s="1249">
        <f>base[[#This Row],[Data de liquidação]]</f>
        <v>46010.798773148148</v>
      </c>
    </row>
    <row r="226" spans="2:20" ht="15" customHeight="1">
      <c r="B226" s="13" t="s">
        <v>348</v>
      </c>
      <c r="C226" s="911" t="s">
        <v>3555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  <c r="T226" s="1249">
        <f>base[[#This Row],[Data de liquidação]]</f>
        <v>46011.40289351852</v>
      </c>
    </row>
    <row r="227" spans="2:20" ht="15" customHeight="1">
      <c r="B227" s="13" t="s">
        <v>347</v>
      </c>
      <c r="C227" s="911" t="s">
        <v>3555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  <c r="T227" s="1249">
        <f>base[[#This Row],[Data de liquidação]]</f>
        <v>46011.444803240738</v>
      </c>
    </row>
    <row r="228" spans="2:20" ht="15" customHeight="1">
      <c r="B228" s="13" t="s">
        <v>346</v>
      </c>
      <c r="C228" s="911" t="s">
        <v>3555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  <c r="T228" s="1249">
        <f>base[[#This Row],[Data de liquidação]]</f>
        <v>46011.477141203701</v>
      </c>
    </row>
    <row r="229" spans="2:20" ht="15" customHeight="1">
      <c r="B229" s="13" t="s">
        <v>346</v>
      </c>
      <c r="C229" s="911" t="s">
        <v>3555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  <c r="T229" s="1249">
        <f>base[[#This Row],[Data de liquidação]]</f>
        <v>46011.477384259262</v>
      </c>
    </row>
    <row r="230" spans="2:20" ht="15" customHeight="1">
      <c r="B230" s="13" t="s">
        <v>345</v>
      </c>
      <c r="C230" s="911" t="s">
        <v>3555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  <c r="T230" s="1249">
        <f>base[[#This Row],[Data de liquidação]]</f>
        <v>46011.478020833332</v>
      </c>
    </row>
    <row r="231" spans="2:20" ht="15" customHeight="1">
      <c r="B231" s="13" t="s">
        <v>344</v>
      </c>
      <c r="C231" s="911" t="s">
        <v>3555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  <c r="T231" s="1249">
        <f>base[[#This Row],[Data de liquidação]]</f>
        <v>46011.480555555558</v>
      </c>
    </row>
    <row r="232" spans="2:20" ht="15" customHeight="1">
      <c r="B232" s="13" t="s">
        <v>343</v>
      </c>
      <c r="C232" s="911" t="s">
        <v>3555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  <c r="T232" s="1249">
        <f>base[[#This Row],[Data de liquidação]]</f>
        <v>46011.488749999997</v>
      </c>
    </row>
    <row r="233" spans="2:20" ht="15" customHeight="1">
      <c r="B233" s="13" t="s">
        <v>342</v>
      </c>
      <c r="C233" s="911" t="s">
        <v>3555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  <c r="T233" s="1249">
        <f>base[[#This Row],[Data de liquidação]]</f>
        <v>46011.496446759258</v>
      </c>
    </row>
    <row r="234" spans="2:20" ht="15" customHeight="1">
      <c r="B234" s="13" t="s">
        <v>341</v>
      </c>
      <c r="C234" s="911" t="s">
        <v>3555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  <c r="T234" s="1249">
        <f>base[[#This Row],[Data de liquidação]]</f>
        <v>46011.498553240737</v>
      </c>
    </row>
    <row r="235" spans="2:20" ht="15" customHeight="1">
      <c r="B235" s="13" t="s">
        <v>340</v>
      </c>
      <c r="C235" s="911" t="s">
        <v>3555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  <c r="T235" s="1249">
        <f>base[[#This Row],[Data de liquidação]]</f>
        <v>46011.502118055556</v>
      </c>
    </row>
    <row r="236" spans="2:20" ht="15" customHeight="1">
      <c r="B236" s="13" t="s">
        <v>339</v>
      </c>
      <c r="C236" s="911" t="s">
        <v>3555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  <c r="T236" s="1249">
        <f>base[[#This Row],[Data de liquidação]]</f>
        <v>46011.536273148151</v>
      </c>
    </row>
    <row r="237" spans="2:20" ht="15" customHeight="1">
      <c r="B237" s="13" t="s">
        <v>338</v>
      </c>
      <c r="C237" s="911" t="s">
        <v>3555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  <c r="T237" s="1249">
        <f>base[[#This Row],[Data de liquidação]]</f>
        <v>46011.539664351854</v>
      </c>
    </row>
    <row r="238" spans="2:20" ht="15" customHeight="1">
      <c r="B238" s="13" t="s">
        <v>337</v>
      </c>
      <c r="C238" s="911" t="s">
        <v>3555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  <c r="T238" s="1249">
        <f>base[[#This Row],[Data de liquidação]]</f>
        <v>46011.559189814812</v>
      </c>
    </row>
    <row r="239" spans="2:20" ht="15" customHeight="1">
      <c r="B239" s="13" t="s">
        <v>336</v>
      </c>
      <c r="C239" s="911" t="s">
        <v>3555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  <c r="T239" s="1249">
        <f>base[[#This Row],[Data de liquidação]]</f>
        <v>46011.562488425923</v>
      </c>
    </row>
    <row r="240" spans="2:20" ht="15" customHeight="1">
      <c r="B240" s="13" t="s">
        <v>335</v>
      </c>
      <c r="C240" s="911" t="s">
        <v>3555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  <c r="T240" s="1249">
        <f>base[[#This Row],[Data de liquidação]]</f>
        <v>46011.564027777778</v>
      </c>
    </row>
    <row r="241" spans="2:22" ht="15" customHeight="1">
      <c r="B241" s="13" t="s">
        <v>334</v>
      </c>
      <c r="C241" s="911" t="s">
        <v>3555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  <c r="T241" s="1249">
        <f>base[[#This Row],[Data de liquidação]]</f>
        <v>46011.571701388886</v>
      </c>
    </row>
    <row r="242" spans="2:22" ht="15" customHeight="1">
      <c r="B242" s="13" t="s">
        <v>333</v>
      </c>
      <c r="C242" s="911" t="s">
        <v>3555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  <c r="T242" s="1249">
        <f>base[[#This Row],[Data de liquidação]]</f>
        <v>46011.576493055552</v>
      </c>
    </row>
    <row r="243" spans="2:22" ht="15" customHeight="1">
      <c r="B243" s="13" t="s">
        <v>332</v>
      </c>
      <c r="C243" s="911" t="s">
        <v>3555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1200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  <c r="T243" s="1249">
        <f>base[[#This Row],[Data de liquidação]]</f>
        <v>46011.578425925924</v>
      </c>
    </row>
    <row r="244" spans="2:22" ht="15" customHeight="1">
      <c r="B244" s="13" t="s">
        <v>331</v>
      </c>
      <c r="C244" s="911" t="s">
        <v>3555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  <c r="T244" s="1249">
        <f>base[[#This Row],[Data de liquidação]]</f>
        <v>46011.580879629626</v>
      </c>
    </row>
    <row r="245" spans="2:22" ht="15" customHeight="1">
      <c r="B245" s="13" t="s">
        <v>330</v>
      </c>
      <c r="C245" s="911" t="s">
        <v>3555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1249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1" t="s">
        <v>3555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1249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1" t="s">
        <v>3555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  <c r="T247" s="1249">
        <f>base[[#This Row],[Data de liquidação]]</f>
        <v>46011.605416666665</v>
      </c>
    </row>
    <row r="248" spans="2:22" ht="15" customHeight="1">
      <c r="B248" s="13" t="s">
        <v>328</v>
      </c>
      <c r="C248" s="911" t="s">
        <v>3555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  <c r="T248" s="1249">
        <f>base[[#This Row],[Data de liquidação]]</f>
        <v>46011.663900462961</v>
      </c>
    </row>
    <row r="249" spans="2:22" ht="15" customHeight="1">
      <c r="B249" s="13" t="s">
        <v>327</v>
      </c>
      <c r="C249" s="911" t="s">
        <v>3555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  <c r="T249" s="1249">
        <f>base[[#This Row],[Data de liquidação]]</f>
        <v>46011.665289351855</v>
      </c>
    </row>
    <row r="250" spans="2:22" ht="15" customHeight="1">
      <c r="B250" s="13" t="s">
        <v>326</v>
      </c>
      <c r="C250" s="911" t="s">
        <v>3555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1203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  <c r="T250" s="1249">
        <f>base[[#This Row],[Data de liquidação]]</f>
        <v>46011.665300925924</v>
      </c>
    </row>
    <row r="251" spans="2:22" ht="15" customHeight="1">
      <c r="B251" s="13" t="s">
        <v>325</v>
      </c>
      <c r="C251" s="911" t="s">
        <v>3555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  <c r="T251" s="1249">
        <f>base[[#This Row],[Data de liquidação]]</f>
        <v>46011.673425925925</v>
      </c>
    </row>
    <row r="252" spans="2:22" ht="15" customHeight="1">
      <c r="B252" s="13" t="s">
        <v>324</v>
      </c>
      <c r="C252" s="911" t="s">
        <v>3555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  <c r="T252" s="1249">
        <f>base[[#This Row],[Data de liquidação]]</f>
        <v>46011.677199074074</v>
      </c>
    </row>
    <row r="253" spans="2:22" ht="15" customHeight="1">
      <c r="B253" s="13" t="s">
        <v>323</v>
      </c>
      <c r="C253" s="911" t="s">
        <v>3555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1199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  <c r="T253" s="1249">
        <f>base[[#This Row],[Data de liquidação]]</f>
        <v>46011.687303240738</v>
      </c>
    </row>
    <row r="254" spans="2:22" ht="15" customHeight="1">
      <c r="B254" s="13" t="s">
        <v>322</v>
      </c>
      <c r="C254" s="911" t="s">
        <v>3555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  <c r="T254" s="1249">
        <f>base[[#This Row],[Data de liquidação]]</f>
        <v>46011.694687499999</v>
      </c>
    </row>
    <row r="255" spans="2:22" ht="15" customHeight="1">
      <c r="B255" s="13" t="s">
        <v>321</v>
      </c>
      <c r="C255" s="911" t="s">
        <v>3555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  <c r="T255" s="1249">
        <f>base[[#This Row],[Data de liquidação]]</f>
        <v>46011.709328703706</v>
      </c>
    </row>
    <row r="256" spans="2:22" ht="15" customHeight="1">
      <c r="B256" s="13" t="s">
        <v>320</v>
      </c>
      <c r="C256" s="911" t="s">
        <v>3555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  <c r="T256" s="1249">
        <f>base[[#This Row],[Data de liquidação]]</f>
        <v>46011.778692129628</v>
      </c>
    </row>
    <row r="257" spans="2:22" ht="15" customHeight="1">
      <c r="B257" s="13" t="s">
        <v>319</v>
      </c>
      <c r="C257" s="911" t="s">
        <v>3555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  <c r="T257" s="1249">
        <f>base[[#This Row],[Data de liquidação]]</f>
        <v>46011.786400462966</v>
      </c>
    </row>
    <row r="258" spans="2:22" ht="15" customHeight="1">
      <c r="B258" s="13" t="s">
        <v>319</v>
      </c>
      <c r="C258" s="911" t="s">
        <v>3555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351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  <c r="T258" s="1249">
        <f>base[[#This Row],[Data de liquidação]]</f>
        <v>46011.786400462966</v>
      </c>
    </row>
    <row r="259" spans="2:22" ht="15" customHeight="1">
      <c r="B259" s="13" t="s">
        <v>318</v>
      </c>
      <c r="C259" s="911" t="s">
        <v>3555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  <c r="T259" s="1249">
        <f>base[[#This Row],[Data de liquidação]]</f>
        <v>46011.787233796298</v>
      </c>
    </row>
    <row r="260" spans="2:22" ht="15" customHeight="1">
      <c r="B260" s="13" t="s">
        <v>317</v>
      </c>
      <c r="C260" s="911" t="s">
        <v>3555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1200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1249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1" t="s">
        <v>3555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287" t="s">
        <v>4378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1200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1249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911" t="s">
        <v>3555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1249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911" t="s">
        <v>3555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1249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911" t="s">
        <v>3555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  <c r="T264" s="1249">
        <f>base[[#This Row],[Data de liquidação]]</f>
        <v>46012.478263888886</v>
      </c>
    </row>
    <row r="265" spans="2:22" ht="15" customHeight="1">
      <c r="B265" s="13" t="s">
        <v>363</v>
      </c>
      <c r="C265" s="911" t="s">
        <v>3555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  <c r="T265" s="1249">
        <f>base[[#This Row],[Data de liquidação]]</f>
        <v>46012.479050925926</v>
      </c>
    </row>
    <row r="266" spans="2:22" ht="15" customHeight="1">
      <c r="B266" s="13" t="s">
        <v>362</v>
      </c>
      <c r="C266" s="911" t="s">
        <v>3555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  <c r="T266" s="1249">
        <f>base[[#This Row],[Data de liquidação]]</f>
        <v>46012.494317129633</v>
      </c>
    </row>
    <row r="267" spans="2:22" ht="15" customHeight="1">
      <c r="B267" s="13" t="s">
        <v>361</v>
      </c>
      <c r="C267" s="911" t="s">
        <v>3555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1204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  <c r="T267" s="1249">
        <f>base[[#This Row],[Data de liquidação]]</f>
        <v>46012.518182870372</v>
      </c>
    </row>
    <row r="268" spans="2:22" ht="15" customHeight="1">
      <c r="B268" s="13" t="s">
        <v>360</v>
      </c>
      <c r="C268" s="911" t="s">
        <v>3555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1201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  <c r="T268" s="1249">
        <f>base[[#This Row],[Data de liquidação]]</f>
        <v>46012.589895833335</v>
      </c>
    </row>
    <row r="269" spans="2:22" ht="15" customHeight="1">
      <c r="B269" s="13" t="s">
        <v>359</v>
      </c>
      <c r="C269" s="911" t="s">
        <v>3555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  <c r="T269" s="1249">
        <f>base[[#This Row],[Data de liquidação]]</f>
        <v>46012.59003472222</v>
      </c>
    </row>
    <row r="270" spans="2:22" ht="15" customHeight="1">
      <c r="B270" s="13" t="s">
        <v>358</v>
      </c>
      <c r="C270" s="911" t="s">
        <v>3555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  <c r="T270" s="1249">
        <f>base[[#This Row],[Data de liquidação]]</f>
        <v>46012.609571759262</v>
      </c>
    </row>
    <row r="271" spans="2:22" ht="15" customHeight="1">
      <c r="B271" s="13" t="s">
        <v>357</v>
      </c>
      <c r="C271" s="911" t="s">
        <v>3555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351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  <c r="T271" s="1249">
        <f>base[[#This Row],[Data de liquidação]]</f>
        <v>46012.623877314814</v>
      </c>
    </row>
    <row r="272" spans="2:22" ht="15" customHeight="1">
      <c r="B272" s="13" t="s">
        <v>356</v>
      </c>
      <c r="C272" s="911" t="s">
        <v>3555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1199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  <c r="T272" s="1249">
        <f>base[[#This Row],[Data de liquidação]]</f>
        <v>46012.640925925924</v>
      </c>
    </row>
    <row r="273" spans="2:20" ht="15" customHeight="1">
      <c r="B273" s="13" t="s">
        <v>355</v>
      </c>
      <c r="C273" s="911" t="s">
        <v>3555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1200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  <c r="T273" s="1249">
        <f>base[[#This Row],[Data de liquidação]]</f>
        <v>46012.643773148149</v>
      </c>
    </row>
    <row r="274" spans="2:20" ht="15" customHeight="1">
      <c r="B274" s="13" t="s">
        <v>354</v>
      </c>
      <c r="C274" s="911" t="s">
        <v>3555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  <c r="T274" s="1249">
        <f>base[[#This Row],[Data de liquidação]]</f>
        <v>46012.686909722222</v>
      </c>
    </row>
    <row r="275" spans="2:20" ht="15" customHeight="1">
      <c r="B275" s="13" t="s">
        <v>353</v>
      </c>
      <c r="C275" s="911" t="s">
        <v>3555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  <c r="T275" s="1249">
        <f>base[[#This Row],[Data de liquidação]]</f>
        <v>46012.786631944444</v>
      </c>
    </row>
    <row r="276" spans="2:20" ht="15" customHeight="1">
      <c r="B276" s="13" t="s">
        <v>352</v>
      </c>
      <c r="C276" s="911" t="s">
        <v>3555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  <c r="T276" s="1249">
        <f>base[[#This Row],[Data de liquidação]]</f>
        <v>46012.791770833333</v>
      </c>
    </row>
    <row r="277" spans="2:20" ht="15" customHeight="1">
      <c r="B277" s="13" t="s">
        <v>367</v>
      </c>
      <c r="C277" s="911" t="s">
        <v>3555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  <c r="T277" s="1249">
        <f>base[[#This Row],[Data de liquidação]]</f>
        <v>46017.532280092593</v>
      </c>
    </row>
    <row r="278" spans="2:20" ht="15" customHeight="1">
      <c r="B278" s="13" t="s">
        <v>366</v>
      </c>
      <c r="C278" s="911" t="s">
        <v>3555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  <c r="T278" s="1249">
        <f>base[[#This Row],[Data de liquidação]]</f>
        <v>46017.577094907407</v>
      </c>
    </row>
    <row r="279" spans="2:20" ht="15" customHeight="1">
      <c r="B279" s="13" t="s">
        <v>371</v>
      </c>
      <c r="C279" s="911" t="s">
        <v>3555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  <c r="T279" s="1249">
        <f>base[[#This Row],[Data de liquidação]]</f>
        <v>46018.466770833336</v>
      </c>
    </row>
    <row r="280" spans="2:20" ht="15" customHeight="1">
      <c r="B280" s="13" t="s">
        <v>371</v>
      </c>
      <c r="C280" s="911" t="s">
        <v>3555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1200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  <c r="T280" s="1249">
        <f>base[[#This Row],[Data de liquidação]]</f>
        <v>46018.474247685182</v>
      </c>
    </row>
    <row r="281" spans="2:20" ht="15" customHeight="1">
      <c r="B281" s="13" t="s">
        <v>370</v>
      </c>
      <c r="C281" s="911" t="s">
        <v>3555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  <c r="T281" s="1249">
        <f>base[[#This Row],[Data de liquidação]]</f>
        <v>46018.538472222222</v>
      </c>
    </row>
    <row r="282" spans="2:20" ht="15" customHeight="1">
      <c r="B282" s="13" t="s">
        <v>369</v>
      </c>
      <c r="C282" s="911" t="s">
        <v>3555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  <c r="T282" s="1249">
        <f>base[[#This Row],[Data de liquidação]]</f>
        <v>46018.549259259256</v>
      </c>
    </row>
    <row r="283" spans="2:20" ht="15" customHeight="1">
      <c r="B283" s="13" t="s">
        <v>368</v>
      </c>
      <c r="C283" s="911" t="s">
        <v>3555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  <c r="T283" s="1249">
        <f>base[[#This Row],[Data de liquidação]]</f>
        <v>46018.66070601852</v>
      </c>
    </row>
    <row r="284" spans="2:20" ht="15" customHeight="1">
      <c r="B284" s="13" t="s">
        <v>368</v>
      </c>
      <c r="C284" s="911" t="s">
        <v>3555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1200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  <c r="T284" s="1249">
        <f>base[[#This Row],[Data de liquidação]]</f>
        <v>46018.683171296296</v>
      </c>
    </row>
    <row r="285" spans="2:20" ht="15" customHeight="1">
      <c r="B285" s="13" t="s">
        <v>377</v>
      </c>
      <c r="C285" s="911" t="s">
        <v>3555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1200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  <c r="T285" s="1249">
        <f>base[[#This Row],[Data de liquidação]]</f>
        <v>46019.538819444446</v>
      </c>
    </row>
    <row r="286" spans="2:20" ht="15" customHeight="1">
      <c r="B286" s="13" t="s">
        <v>376</v>
      </c>
      <c r="C286" s="911" t="s">
        <v>3555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  <c r="T286" s="1249">
        <f>base[[#This Row],[Data de liquidação]]</f>
        <v>46019.642083333332</v>
      </c>
    </row>
    <row r="287" spans="2:20" ht="15" customHeight="1">
      <c r="B287" s="13" t="s">
        <v>375</v>
      </c>
      <c r="C287" s="911" t="s">
        <v>3555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  <c r="T287" s="1249">
        <f>base[[#This Row],[Data de liquidação]]</f>
        <v>46019.64439814815</v>
      </c>
    </row>
    <row r="288" spans="2:20" ht="15" customHeight="1">
      <c r="B288" s="13" t="s">
        <v>374</v>
      </c>
      <c r="C288" s="911" t="s">
        <v>3555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  <c r="T288" s="1249">
        <f>base[[#This Row],[Data de liquidação]]</f>
        <v>46019.646967592591</v>
      </c>
    </row>
    <row r="289" spans="2:22" ht="15" customHeight="1">
      <c r="B289" s="13" t="s">
        <v>373</v>
      </c>
      <c r="C289" s="911" t="s">
        <v>3555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1202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  <c r="T289" s="1249">
        <f>base[[#This Row],[Data de liquidação]]</f>
        <v>46019.80840277778</v>
      </c>
    </row>
    <row r="290" spans="2:22" ht="15" customHeight="1">
      <c r="B290" s="13" t="s">
        <v>372</v>
      </c>
      <c r="C290" s="911" t="s">
        <v>3555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  <c r="T290" s="1249">
        <f>base[[#This Row],[Data de liquidação]]</f>
        <v>46019.876689814817</v>
      </c>
    </row>
    <row r="291" spans="2:22" ht="15" customHeight="1">
      <c r="B291" s="13" t="s">
        <v>378</v>
      </c>
      <c r="C291" s="911" t="s">
        <v>3555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  <c r="T291" s="1249">
        <f>base[[#This Row],[Data de liquidação]]</f>
        <v>46021.494571759256</v>
      </c>
    </row>
    <row r="292" spans="2:22" ht="15" customHeight="1">
      <c r="B292" s="13" t="s">
        <v>261</v>
      </c>
      <c r="C292" s="911" t="s">
        <v>3555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287" t="s">
        <v>4378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1200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  <c r="T292" s="1249">
        <f>base[[#This Row],[Data de liquidação]]</f>
        <v>46021.800370370373</v>
      </c>
    </row>
    <row r="293" spans="2:22" ht="15" customHeight="1">
      <c r="B293" s="718" t="s">
        <v>386</v>
      </c>
      <c r="C293" s="911" t="s">
        <v>3555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351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  <c r="T293" s="1249">
        <f>base[[#This Row],[Data de liquidação]]</f>
        <v>46021.800370370373</v>
      </c>
    </row>
    <row r="294" spans="2:22" ht="15" customHeight="1">
      <c r="B294" s="718" t="s">
        <v>386</v>
      </c>
      <c r="C294" s="911" t="s">
        <v>3555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351</v>
      </c>
      <c r="I294" s="43" t="s">
        <v>387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  <c r="T294" s="1249">
        <f>base[[#This Row],[Data de liquidação]]</f>
        <v>46021.800370370373</v>
      </c>
    </row>
    <row r="295" spans="2:22" ht="15" customHeight="1">
      <c r="B295" s="718" t="s">
        <v>386</v>
      </c>
      <c r="C295" s="911" t="s">
        <v>3555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351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  <c r="T295" s="1249">
        <f>base[[#This Row],[Data de liquidação]]</f>
        <v>46021.800370370373</v>
      </c>
    </row>
    <row r="296" spans="2:22" ht="15" customHeight="1">
      <c r="B296" s="718" t="s">
        <v>386</v>
      </c>
      <c r="C296" s="911" t="s">
        <v>3555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351</v>
      </c>
      <c r="I296" s="43" t="s">
        <v>388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  <c r="T296" s="1249">
        <f>base[[#This Row],[Data de liquidação]]</f>
        <v>46021.800370370373</v>
      </c>
    </row>
    <row r="297" spans="2:22" ht="15" customHeight="1">
      <c r="B297" s="719" t="s">
        <v>430</v>
      </c>
      <c r="C297" s="911" t="s">
        <v>3555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1249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9" t="s">
        <v>430</v>
      </c>
      <c r="C298" s="911" t="s">
        <v>3555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1249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9" t="s">
        <v>429</v>
      </c>
      <c r="C299" s="911" t="s">
        <v>3555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  <c r="T299" s="1249">
        <f>base[[#This Row],[Data de liquidação]]</f>
        <v>46023.577951388892</v>
      </c>
    </row>
    <row r="300" spans="2:22" ht="15" customHeight="1">
      <c r="B300" s="719" t="s">
        <v>428</v>
      </c>
      <c r="C300" s="911" t="s">
        <v>3555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  <c r="T300" s="1249">
        <f>base[[#This Row],[Data de liquidação]]</f>
        <v>46023.58017361111</v>
      </c>
    </row>
    <row r="301" spans="2:22" ht="15" customHeight="1">
      <c r="B301" s="719" t="s">
        <v>427</v>
      </c>
      <c r="C301" s="911" t="s">
        <v>3555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1287" t="s">
        <v>4378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1205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  <c r="T301" s="1249">
        <f>base[[#This Row],[Data de liquidação]]</f>
        <v>46023.580358796295</v>
      </c>
    </row>
    <row r="302" spans="2:22" ht="15" customHeight="1">
      <c r="B302" s="719" t="s">
        <v>426</v>
      </c>
      <c r="C302" s="911" t="s">
        <v>3555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  <c r="T302" s="1249">
        <f>base[[#This Row],[Data de liquidação]]</f>
        <v>46023.684016203704</v>
      </c>
    </row>
    <row r="303" spans="2:22" ht="15" customHeight="1">
      <c r="B303" s="719" t="s">
        <v>426</v>
      </c>
      <c r="C303" s="911" t="s">
        <v>3555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1287" t="s">
        <v>4378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1200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  <c r="T303" s="1249">
        <f>base[[#This Row],[Data de liquidação]]</f>
        <v>46023.684016203704</v>
      </c>
    </row>
    <row r="304" spans="2:22" ht="15" customHeight="1">
      <c r="B304" s="719" t="s">
        <v>425</v>
      </c>
      <c r="C304" s="911" t="s">
        <v>3555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1287" t="s">
        <v>4378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1200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  <c r="T304" s="1249">
        <f>base[[#This Row],[Data de liquidação]]</f>
        <v>46023.786423611113</v>
      </c>
    </row>
    <row r="305" spans="2:22" ht="15" customHeight="1">
      <c r="B305" s="719" t="s">
        <v>424</v>
      </c>
      <c r="C305" s="911" t="s">
        <v>3555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  <c r="T305" s="1249">
        <f>base[[#This Row],[Data de liquidação]]</f>
        <v>46023.788773148146</v>
      </c>
    </row>
    <row r="306" spans="2:22" ht="15" customHeight="1">
      <c r="B306" s="719" t="s">
        <v>424</v>
      </c>
      <c r="C306" s="911" t="s">
        <v>3555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1287" t="s">
        <v>4378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1200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  <c r="T306" s="1249">
        <f>base[[#This Row],[Data de liquidação]]</f>
        <v>46023.788773148146</v>
      </c>
    </row>
    <row r="307" spans="2:22" ht="15" customHeight="1">
      <c r="B307" s="719" t="s">
        <v>423</v>
      </c>
      <c r="C307" s="911" t="s">
        <v>3555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1287" t="s">
        <v>4378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1202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  <c r="T307" s="1249">
        <f>base[[#This Row],[Data de liquidação]]</f>
        <v>46024.739131944443</v>
      </c>
    </row>
    <row r="308" spans="2:22" ht="15" customHeight="1">
      <c r="B308" s="719" t="s">
        <v>422</v>
      </c>
      <c r="C308" s="911" t="s">
        <v>3555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1287" t="s">
        <v>4378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1206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  <c r="T308" s="1249">
        <f>base[[#This Row],[Data de liquidação]]</f>
        <v>46024.777650462966</v>
      </c>
    </row>
    <row r="309" spans="2:22" ht="15" customHeight="1">
      <c r="B309" s="719" t="s">
        <v>421</v>
      </c>
      <c r="C309" s="911" t="s">
        <v>3555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  <c r="T309" s="1249">
        <f>base[[#This Row],[Data de liquidação]]</f>
        <v>46025.445925925924</v>
      </c>
    </row>
    <row r="310" spans="2:22" ht="15" customHeight="1">
      <c r="B310" s="719" t="s">
        <v>420</v>
      </c>
      <c r="C310" s="911" t="s">
        <v>3555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  <c r="T310" s="1249">
        <f>base[[#This Row],[Data de liquidação]]</f>
        <v>46025.451261574075</v>
      </c>
    </row>
    <row r="311" spans="2:22" ht="15" customHeight="1">
      <c r="B311" s="719" t="s">
        <v>420</v>
      </c>
      <c r="C311" s="911" t="s">
        <v>3555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1287" t="s">
        <v>4378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1200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1249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9" t="s">
        <v>420</v>
      </c>
      <c r="C312" s="911" t="s">
        <v>3555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626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1200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1249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9" t="s">
        <v>419</v>
      </c>
      <c r="C313" s="911" t="s">
        <v>3555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  <c r="T313" s="1249">
        <f>base[[#This Row],[Data de liquidação]]</f>
        <v>46025.663912037038</v>
      </c>
    </row>
    <row r="314" spans="2:22" ht="15" customHeight="1">
      <c r="B314" s="719" t="s">
        <v>418</v>
      </c>
      <c r="C314" s="911" t="s">
        <v>3555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  <c r="T314" s="1249">
        <f>base[[#This Row],[Data de liquidação]]</f>
        <v>46025.676030092596</v>
      </c>
    </row>
    <row r="315" spans="2:22" ht="15" customHeight="1">
      <c r="B315" s="719" t="s">
        <v>417</v>
      </c>
      <c r="C315" s="911" t="s">
        <v>3555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  <c r="T315" s="1249">
        <f>base[[#This Row],[Data de liquidação]]</f>
        <v>46025.677743055552</v>
      </c>
    </row>
    <row r="316" spans="2:22" ht="15" customHeight="1">
      <c r="B316" s="719" t="s">
        <v>416</v>
      </c>
      <c r="C316" s="911" t="s">
        <v>3555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  <c r="T316" s="1249">
        <f>base[[#This Row],[Data de liquidação]]</f>
        <v>46025.789305555554</v>
      </c>
    </row>
    <row r="317" spans="2:22" ht="15" customHeight="1">
      <c r="B317" s="719" t="s">
        <v>415</v>
      </c>
      <c r="C317" s="911" t="s">
        <v>3555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627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1207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1249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9" t="s">
        <v>415</v>
      </c>
      <c r="C318" s="911" t="s">
        <v>3555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1249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9" t="s">
        <v>415</v>
      </c>
      <c r="C319" s="911" t="s">
        <v>3555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626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1207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1249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9" t="s">
        <v>415</v>
      </c>
      <c r="C320" s="911" t="s">
        <v>3555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  <c r="T320" s="1249">
        <f>base[[#This Row],[Data de liquidação]]</f>
        <v>46025.792199074072</v>
      </c>
    </row>
    <row r="321" spans="2:22" ht="15" customHeight="1">
      <c r="B321" s="720" t="s">
        <v>444</v>
      </c>
      <c r="C321" s="911" t="s">
        <v>3555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  <c r="T321" s="1249">
        <f>base[[#This Row],[Data de liquidação]]</f>
        <v>46026.473611111112</v>
      </c>
    </row>
    <row r="322" spans="2:22" ht="15" customHeight="1">
      <c r="B322" s="720" t="s">
        <v>443</v>
      </c>
      <c r="C322" s="911" t="s">
        <v>3555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  <c r="T322" s="1249">
        <f>base[[#This Row],[Data de liquidação]]</f>
        <v>46026.541759259257</v>
      </c>
    </row>
    <row r="323" spans="2:22" ht="15" customHeight="1">
      <c r="B323" s="720" t="s">
        <v>442</v>
      </c>
      <c r="C323" s="911" t="s">
        <v>3555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1249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20" t="s">
        <v>442</v>
      </c>
      <c r="C324" s="911" t="s">
        <v>3555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1249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20" t="s">
        <v>441</v>
      </c>
      <c r="C325" s="911" t="s">
        <v>3555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  <c r="T325" s="1249">
        <f>base[[#This Row],[Data de liquidação]]</f>
        <v>46026.579351851855</v>
      </c>
    </row>
    <row r="326" spans="2:22" ht="15" customHeight="1">
      <c r="B326" s="720" t="s">
        <v>440</v>
      </c>
      <c r="C326" s="911" t="s">
        <v>3555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  <c r="T326" s="1249">
        <f>base[[#This Row],[Data de liquidação]]</f>
        <v>46026.580659722225</v>
      </c>
    </row>
    <row r="327" spans="2:22" ht="15" customHeight="1">
      <c r="B327" s="720" t="s">
        <v>439</v>
      </c>
      <c r="C327" s="911" t="s">
        <v>3555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1249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20" t="s">
        <v>439</v>
      </c>
      <c r="C328" s="911" t="s">
        <v>3555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1249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20" t="s">
        <v>439</v>
      </c>
      <c r="C329" s="911" t="s">
        <v>3555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  <c r="T329" s="1249">
        <f>base[[#This Row],[Data de liquidação]]</f>
        <v>46026.581319444442</v>
      </c>
    </row>
    <row r="330" spans="2:22" ht="15" customHeight="1">
      <c r="B330" s="720" t="s">
        <v>438</v>
      </c>
      <c r="C330" s="911" t="s">
        <v>3555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  <c r="T330" s="1249">
        <f>base[[#This Row],[Data de liquidação]]</f>
        <v>46026.591053240743</v>
      </c>
    </row>
    <row r="331" spans="2:22" ht="15" customHeight="1">
      <c r="B331" s="720" t="s">
        <v>437</v>
      </c>
      <c r="C331" s="911" t="s">
        <v>3555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693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1200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1249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20" t="s">
        <v>437</v>
      </c>
      <c r="C332" s="911" t="s">
        <v>3555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1287" t="s">
        <v>4378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1200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1249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20" t="s">
        <v>436</v>
      </c>
      <c r="C333" s="911" t="s">
        <v>3555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  <c r="T333" s="1249">
        <f>base[[#This Row],[Data de liquidação]]</f>
        <v>46026.631145833337</v>
      </c>
    </row>
    <row r="334" spans="2:22" ht="15" customHeight="1">
      <c r="B334" s="720" t="s">
        <v>435</v>
      </c>
      <c r="C334" s="911" t="s">
        <v>3555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  <c r="T334" s="1249">
        <f>base[[#This Row],[Data de liquidação]]</f>
        <v>46026.631226851852</v>
      </c>
    </row>
    <row r="335" spans="2:22" ht="15" customHeight="1">
      <c r="B335" s="720" t="s">
        <v>434</v>
      </c>
      <c r="C335" s="911" t="s">
        <v>3555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627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1200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1249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20" t="s">
        <v>434</v>
      </c>
      <c r="C336" s="911" t="s">
        <v>3555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1249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20" t="s">
        <v>431</v>
      </c>
      <c r="C337" s="911" t="s">
        <v>3555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  <c r="T337" s="1249">
        <f>base[[#This Row],[Data de liquidação]]</f>
        <v>46026.762719907405</v>
      </c>
    </row>
    <row r="338" spans="2:22" ht="15" customHeight="1">
      <c r="B338" s="720" t="s">
        <v>433</v>
      </c>
      <c r="C338" s="911" t="s">
        <v>3555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627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1207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  <c r="T338" s="1249">
        <f>base[[#This Row],[Data de liquidação]]</f>
        <v>46026.780011574076</v>
      </c>
    </row>
    <row r="339" spans="2:22" ht="15" customHeight="1">
      <c r="B339" s="720" t="s">
        <v>432</v>
      </c>
      <c r="C339" s="911" t="s">
        <v>3555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626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1206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  <c r="T339" s="1249">
        <f>base[[#This Row],[Data de liquidação]]</f>
        <v>46026.780138888891</v>
      </c>
    </row>
    <row r="340" spans="2:22" ht="15" customHeight="1">
      <c r="B340" s="720" t="s">
        <v>431</v>
      </c>
      <c r="C340" s="911" t="s">
        <v>3555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1287" t="s">
        <v>4378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1201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1249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20" t="s">
        <v>431</v>
      </c>
      <c r="C341" s="911" t="s">
        <v>3555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693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1201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1249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1" t="s">
        <v>450</v>
      </c>
      <c r="C342" s="911" t="s">
        <v>3555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  <c r="T342" s="1249">
        <f>base[[#This Row],[Data de liquidação]]</f>
        <v>46027.623715277776</v>
      </c>
    </row>
    <row r="343" spans="2:22" ht="15" customHeight="1">
      <c r="B343" s="721" t="s">
        <v>449</v>
      </c>
      <c r="C343" s="911" t="s">
        <v>3555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  <c r="T343" s="1249">
        <f>base[[#This Row],[Data de liquidação]]</f>
        <v>46027.661053240743</v>
      </c>
    </row>
    <row r="344" spans="2:22" ht="15" customHeight="1">
      <c r="B344" s="721" t="s">
        <v>448</v>
      </c>
      <c r="C344" s="911" t="s">
        <v>3555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  <c r="T344" s="1249">
        <f>base[[#This Row],[Data de liquidação]]</f>
        <v>46027.686423611114</v>
      </c>
    </row>
    <row r="345" spans="2:22" ht="15" customHeight="1">
      <c r="B345" s="721" t="s">
        <v>447</v>
      </c>
      <c r="C345" s="911" t="s">
        <v>3555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  <c r="T345" s="1249">
        <f>base[[#This Row],[Data de liquidação]]</f>
        <v>46027.748518518521</v>
      </c>
    </row>
    <row r="346" spans="2:22" ht="15" customHeight="1">
      <c r="B346" s="721" t="s">
        <v>446</v>
      </c>
      <c r="C346" s="911" t="s">
        <v>3555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  <c r="T346" s="1249">
        <f>base[[#This Row],[Data de liquidação]]</f>
        <v>46027.775011574071</v>
      </c>
    </row>
    <row r="347" spans="2:22" ht="15" customHeight="1">
      <c r="B347" s="721" t="s">
        <v>445</v>
      </c>
      <c r="C347" s="911" t="s">
        <v>3555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1249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1" t="s">
        <v>445</v>
      </c>
      <c r="C348" s="911" t="s">
        <v>3555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1249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2" t="s">
        <v>457</v>
      </c>
      <c r="C349" s="911" t="s">
        <v>3555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  <c r="T349" s="1249">
        <f>base[[#This Row],[Data de liquidação]]</f>
        <v>46028.747129629628</v>
      </c>
    </row>
    <row r="350" spans="2:22" ht="15" customHeight="1">
      <c r="B350" s="722" t="s">
        <v>456</v>
      </c>
      <c r="C350" s="911" t="s">
        <v>3555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  <c r="T350" s="1249">
        <f>base[[#This Row],[Data de liquidação]]</f>
        <v>46028.776909722219</v>
      </c>
    </row>
    <row r="351" spans="2:22" ht="15" customHeight="1">
      <c r="B351" s="722" t="s">
        <v>455</v>
      </c>
      <c r="C351" s="911" t="s">
        <v>3555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  <c r="T351" s="1249">
        <f>base[[#This Row],[Data de liquidação]]</f>
        <v>46028.788437499999</v>
      </c>
    </row>
    <row r="352" spans="2:22" ht="15" customHeight="1">
      <c r="B352" s="722" t="s">
        <v>454</v>
      </c>
      <c r="C352" s="911" t="s">
        <v>3555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  <c r="T352" s="1249">
        <f>base[[#This Row],[Data de liquidação]]</f>
        <v>46028.798657407409</v>
      </c>
    </row>
    <row r="353" spans="2:22" ht="15" customHeight="1">
      <c r="B353" s="723" t="s">
        <v>462</v>
      </c>
      <c r="C353" s="911" t="s">
        <v>3555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  <c r="T353" s="1249">
        <f>base[[#This Row],[Data de liquidação]]</f>
        <v>46029.682916666665</v>
      </c>
    </row>
    <row r="354" spans="2:22" ht="15" customHeight="1">
      <c r="B354" s="723" t="s">
        <v>462</v>
      </c>
      <c r="C354" s="911" t="s">
        <v>3555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  <c r="T354" s="1249">
        <f>base[[#This Row],[Data de liquidação]]</f>
        <v>46029.682974537034</v>
      </c>
    </row>
    <row r="355" spans="2:22" ht="15" customHeight="1">
      <c r="B355" s="723" t="s">
        <v>461</v>
      </c>
      <c r="C355" s="911" t="s">
        <v>3555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1287" t="s">
        <v>4378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1206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1249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3" t="s">
        <v>461</v>
      </c>
      <c r="C356" s="911" t="s">
        <v>3555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626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1206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1249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3" t="s">
        <v>461</v>
      </c>
      <c r="C357" s="911" t="s">
        <v>3555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390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1206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  <c r="T357" s="1249">
        <f>base[[#This Row],[Data de liquidação]]</f>
        <v>46029.687361111108</v>
      </c>
    </row>
    <row r="358" spans="2:22" ht="15" customHeight="1">
      <c r="B358" s="723" t="s">
        <v>458</v>
      </c>
      <c r="C358" s="911" t="s">
        <v>3555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  <c r="T358" s="1249">
        <f>base[[#This Row],[Data de liquidação]]</f>
        <v>46029.753668981481</v>
      </c>
    </row>
    <row r="359" spans="2:22" ht="15" customHeight="1">
      <c r="B359" s="723" t="s">
        <v>453</v>
      </c>
      <c r="C359" s="911" t="s">
        <v>3555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  <c r="T359" s="1249">
        <f>base[[#This Row],[Data de liquidação]]</f>
        <v>46029.754317129627</v>
      </c>
    </row>
    <row r="360" spans="2:22" ht="15" customHeight="1">
      <c r="B360" s="723" t="s">
        <v>460</v>
      </c>
      <c r="C360" s="911" t="s">
        <v>3555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627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1200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  <c r="T360" s="1249">
        <f>base[[#This Row],[Data de liquidação]]</f>
        <v>46029.767789351848</v>
      </c>
    </row>
    <row r="361" spans="2:22" ht="15" customHeight="1">
      <c r="B361" s="723" t="s">
        <v>460</v>
      </c>
      <c r="C361" s="911" t="s">
        <v>3555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391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1200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  <c r="T361" s="1249">
        <f>base[[#This Row],[Data de liquidação]]</f>
        <v>46029.767939814818</v>
      </c>
    </row>
    <row r="362" spans="2:22" ht="15" customHeight="1">
      <c r="B362" s="723" t="s">
        <v>453</v>
      </c>
      <c r="C362" s="911" t="s">
        <v>3555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1287" t="s">
        <v>4378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1200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1249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3" t="s">
        <v>453</v>
      </c>
      <c r="C363" s="911" t="s">
        <v>3555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692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1200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1249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3" t="s">
        <v>459</v>
      </c>
      <c r="C364" s="911" t="s">
        <v>3555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  <c r="T364" s="1249">
        <f>base[[#This Row],[Data de liquidação]]</f>
        <v>46029.780347222222</v>
      </c>
    </row>
    <row r="365" spans="2:22" ht="15" customHeight="1">
      <c r="B365" s="724" t="s">
        <v>496</v>
      </c>
      <c r="C365" s="911" t="s">
        <v>3555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  <c r="T365" s="1249">
        <f>base[[#This Row],[Data de liquidação]]</f>
        <v>46030.644583333335</v>
      </c>
    </row>
    <row r="366" spans="2:22" ht="15" customHeight="1">
      <c r="B366" s="724" t="s">
        <v>495</v>
      </c>
      <c r="C366" s="911" t="s">
        <v>3555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  <c r="T366" s="1249">
        <f>base[[#This Row],[Data de liquidação]]</f>
        <v>46030.688888888886</v>
      </c>
    </row>
    <row r="367" spans="2:22" ht="15" customHeight="1">
      <c r="B367" s="724" t="s">
        <v>495</v>
      </c>
      <c r="C367" s="911" t="s">
        <v>3555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  <c r="T367" s="1249">
        <f>base[[#This Row],[Data de liquidação]]</f>
        <v>46030.688993055555</v>
      </c>
    </row>
    <row r="368" spans="2:22" ht="15" customHeight="1">
      <c r="B368" s="724" t="s">
        <v>494</v>
      </c>
      <c r="C368" s="911" t="s">
        <v>3555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  <c r="T368" s="1249">
        <f>base[[#This Row],[Data de liquidação]]</f>
        <v>46030.704143518517</v>
      </c>
    </row>
    <row r="369" spans="2:22" ht="15" customHeight="1">
      <c r="B369" s="724" t="s">
        <v>492</v>
      </c>
      <c r="C369" s="911" t="s">
        <v>3555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497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  <c r="T369" s="1249">
        <f>base[[#This Row],[Data de liquidação]]</f>
        <v>46030.720520833333</v>
      </c>
    </row>
    <row r="370" spans="2:22" ht="15" customHeight="1">
      <c r="B370" s="724" t="s">
        <v>493</v>
      </c>
      <c r="C370" s="911" t="s">
        <v>3555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  <c r="T370" s="1249">
        <f>base[[#This Row],[Data de liquidação]]</f>
        <v>46030.722233796296</v>
      </c>
    </row>
    <row r="371" spans="2:22" ht="15" customHeight="1">
      <c r="B371" s="724" t="s">
        <v>492</v>
      </c>
      <c r="C371" s="911" t="s">
        <v>3555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1249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4" t="s">
        <v>492</v>
      </c>
      <c r="C372" s="911" t="s">
        <v>3555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1287" t="s">
        <v>4378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1206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1249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4" t="s">
        <v>492</v>
      </c>
      <c r="C373" s="911" t="s">
        <v>3555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626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1206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1249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4" t="s">
        <v>492</v>
      </c>
      <c r="C374" s="911" t="s">
        <v>3555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  <c r="T374" s="1249">
        <f>base[[#This Row],[Data de liquidação]]</f>
        <v>46030.783020833333</v>
      </c>
    </row>
    <row r="375" spans="2:22" ht="15" customHeight="1">
      <c r="B375" s="724" t="s">
        <v>491</v>
      </c>
      <c r="C375" s="911" t="s">
        <v>3555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1249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4" t="s">
        <v>491</v>
      </c>
      <c r="C376" s="911" t="s">
        <v>3555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626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1200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1249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4" t="s">
        <v>491</v>
      </c>
      <c r="C377" s="911" t="s">
        <v>3555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287" t="s">
        <v>4378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1200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1249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4" t="s">
        <v>491</v>
      </c>
      <c r="C378" s="911" t="s">
        <v>3555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1249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4" t="s">
        <v>491</v>
      </c>
      <c r="C379" s="911" t="s">
        <v>3555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  <c r="T379" s="1249">
        <f>base[[#This Row],[Data de liquidação]]</f>
        <v>46030.788414351853</v>
      </c>
    </row>
    <row r="380" spans="2:22" ht="15" customHeight="1">
      <c r="B380" s="724" t="s">
        <v>490</v>
      </c>
      <c r="C380" s="911" t="s">
        <v>3555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  <c r="T380" s="1249">
        <f>base[[#This Row],[Data de liquidação]]</f>
        <v>46031.768333333333</v>
      </c>
    </row>
    <row r="381" spans="2:22" ht="15" customHeight="1">
      <c r="B381" s="724" t="s">
        <v>489</v>
      </c>
      <c r="C381" s="911" t="s">
        <v>3555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  <c r="T381" s="1249">
        <f>base[[#This Row],[Data de liquidação]]</f>
        <v>46032.443206018521</v>
      </c>
    </row>
    <row r="382" spans="2:22" ht="15" customHeight="1">
      <c r="B382" s="724" t="s">
        <v>488</v>
      </c>
      <c r="C382" s="911" t="s">
        <v>3555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  <c r="T382" s="1249">
        <f>base[[#This Row],[Data de liquidação]]</f>
        <v>46032.492615740739</v>
      </c>
    </row>
    <row r="383" spans="2:22" ht="15" customHeight="1">
      <c r="B383" s="724" t="s">
        <v>487</v>
      </c>
      <c r="C383" s="911" t="s">
        <v>3555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  <c r="T383" s="1249">
        <f>base[[#This Row],[Data de liquidação]]</f>
        <v>46032.541875000003</v>
      </c>
    </row>
    <row r="384" spans="2:22" ht="15" customHeight="1">
      <c r="B384" s="724" t="s">
        <v>486</v>
      </c>
      <c r="C384" s="911" t="s">
        <v>3555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  <c r="T384" s="1249">
        <f>base[[#This Row],[Data de liquidação]]</f>
        <v>46032.552314814813</v>
      </c>
    </row>
    <row r="385" spans="2:22" ht="15" customHeight="1">
      <c r="B385" s="724" t="s">
        <v>485</v>
      </c>
      <c r="C385" s="911" t="s">
        <v>3555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  <c r="T385" s="1249">
        <f>base[[#This Row],[Data de liquidação]]</f>
        <v>46032.588437500002</v>
      </c>
    </row>
    <row r="386" spans="2:22" ht="15" customHeight="1">
      <c r="B386" s="724" t="s">
        <v>484</v>
      </c>
      <c r="C386" s="911" t="s">
        <v>3555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  <c r="T386" s="1249">
        <f>base[[#This Row],[Data de liquidação]]</f>
        <v>46032.639340277776</v>
      </c>
    </row>
    <row r="387" spans="2:22" ht="15" customHeight="1">
      <c r="B387" s="724" t="s">
        <v>483</v>
      </c>
      <c r="C387" s="911" t="s">
        <v>3555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  <c r="T387" s="1249">
        <f>base[[#This Row],[Data de liquidação]]</f>
        <v>46032.641076388885</v>
      </c>
    </row>
    <row r="388" spans="2:22" ht="15" customHeight="1">
      <c r="B388" s="724" t="s">
        <v>482</v>
      </c>
      <c r="C388" s="911" t="s">
        <v>3555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  <c r="T388" s="1249">
        <f>base[[#This Row],[Data de liquidação]]</f>
        <v>46032.663171296299</v>
      </c>
    </row>
    <row r="389" spans="2:22" ht="15" customHeight="1">
      <c r="B389" s="724" t="s">
        <v>481</v>
      </c>
      <c r="C389" s="911" t="s">
        <v>3555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627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1199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1249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4" t="s">
        <v>481</v>
      </c>
      <c r="C390" s="911" t="s">
        <v>3555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626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1199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1249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4" t="s">
        <v>480</v>
      </c>
      <c r="C391" s="911" t="s">
        <v>3555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  <c r="T391" s="1249">
        <f>base[[#This Row],[Data de liquidação]]</f>
        <v>46032.688969907409</v>
      </c>
    </row>
    <row r="392" spans="2:22" ht="15" customHeight="1">
      <c r="B392" s="724" t="s">
        <v>479</v>
      </c>
      <c r="C392" s="911" t="s">
        <v>3555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627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1204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  <c r="T392" s="1249">
        <f>base[[#This Row],[Data de liquidação]]</f>
        <v>46032.746319444443</v>
      </c>
    </row>
    <row r="393" spans="2:22" ht="15" customHeight="1">
      <c r="B393" s="724" t="s">
        <v>479</v>
      </c>
      <c r="C393" s="911" t="s">
        <v>3555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391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1204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  <c r="T393" s="1249">
        <f>base[[#This Row],[Data de liquidação]]</f>
        <v>46032.746342592596</v>
      </c>
    </row>
    <row r="394" spans="2:22" ht="15" customHeight="1">
      <c r="B394" s="724" t="s">
        <v>478</v>
      </c>
      <c r="C394" s="911" t="s">
        <v>3555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  <c r="T394" s="1249">
        <f>base[[#This Row],[Data de liquidação]]</f>
        <v>46032.778715277775</v>
      </c>
    </row>
    <row r="395" spans="2:22" ht="15" customHeight="1">
      <c r="B395" s="724" t="s">
        <v>477</v>
      </c>
      <c r="C395" s="911" t="s">
        <v>3555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  <c r="T395" s="1249">
        <f>base[[#This Row],[Data de liquidação]]</f>
        <v>46032.792534722219</v>
      </c>
    </row>
    <row r="396" spans="2:22" ht="15" customHeight="1">
      <c r="B396" s="724" t="s">
        <v>476</v>
      </c>
      <c r="C396" s="911" t="s">
        <v>3555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  <c r="T396" s="1249">
        <f>base[[#This Row],[Data de liquidação]]</f>
        <v>46033.377465277779</v>
      </c>
    </row>
    <row r="397" spans="2:22" ht="15" customHeight="1">
      <c r="B397" s="724" t="s">
        <v>476</v>
      </c>
      <c r="C397" s="911" t="s">
        <v>3555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693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1204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  <c r="T397" s="1249">
        <f>base[[#This Row],[Data de liquidação]]</f>
        <v>46033.424745370372</v>
      </c>
    </row>
    <row r="398" spans="2:22" ht="15" customHeight="1">
      <c r="B398" s="724" t="s">
        <v>475</v>
      </c>
      <c r="C398" s="911" t="s">
        <v>3555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  <c r="T398" s="1249">
        <f>base[[#This Row],[Data de liquidação]]</f>
        <v>46033.559745370374</v>
      </c>
    </row>
    <row r="399" spans="2:22" ht="15" customHeight="1">
      <c r="B399" s="724" t="s">
        <v>474</v>
      </c>
      <c r="C399" s="911" t="s">
        <v>3555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  <c r="T399" s="1249">
        <f>base[[#This Row],[Data de liquidação]]</f>
        <v>46033.563842592594</v>
      </c>
    </row>
    <row r="400" spans="2:22" ht="15" customHeight="1">
      <c r="B400" s="724" t="s">
        <v>473</v>
      </c>
      <c r="C400" s="911" t="s">
        <v>3555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  <c r="T400" s="1249">
        <f>base[[#This Row],[Data de liquidação]]</f>
        <v>46033.564780092594</v>
      </c>
    </row>
    <row r="401" spans="2:20" ht="15" customHeight="1">
      <c r="B401" s="724" t="s">
        <v>472</v>
      </c>
      <c r="C401" s="911" t="s">
        <v>3555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  <c r="T401" s="1249">
        <f>base[[#This Row],[Data de liquidação]]</f>
        <v>46033.571886574071</v>
      </c>
    </row>
    <row r="402" spans="2:20" ht="15" customHeight="1">
      <c r="B402" s="724" t="s">
        <v>471</v>
      </c>
      <c r="C402" s="911" t="s">
        <v>3555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  <c r="T402" s="1249">
        <f>base[[#This Row],[Data de liquidação]]</f>
        <v>46033.635162037041</v>
      </c>
    </row>
    <row r="403" spans="2:20" ht="15" customHeight="1">
      <c r="B403" s="724" t="s">
        <v>470</v>
      </c>
      <c r="C403" s="911" t="s">
        <v>3555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  <c r="T403" s="1249">
        <f>base[[#This Row],[Data de liquidação]]</f>
        <v>46033.641122685185</v>
      </c>
    </row>
    <row r="404" spans="2:20" ht="15" customHeight="1">
      <c r="B404" s="724" t="s">
        <v>469</v>
      </c>
      <c r="C404" s="911" t="s">
        <v>3555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  <c r="T404" s="1249">
        <f>base[[#This Row],[Data de liquidação]]</f>
        <v>46033.663680555554</v>
      </c>
    </row>
    <row r="405" spans="2:20" ht="15" customHeight="1">
      <c r="B405" s="724" t="s">
        <v>468</v>
      </c>
      <c r="C405" s="911" t="s">
        <v>3555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  <c r="T405" s="1249">
        <f>base[[#This Row],[Data de liquidação]]</f>
        <v>46033.779340277775</v>
      </c>
    </row>
    <row r="406" spans="2:20" ht="15" customHeight="1">
      <c r="B406" s="725" t="s">
        <v>507</v>
      </c>
      <c r="C406" s="911" t="s">
        <v>3555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  <c r="T406" s="1249">
        <f>base[[#This Row],[Data de liquidação]]</f>
        <v>46034.679675925923</v>
      </c>
    </row>
    <row r="407" spans="2:20" ht="15" customHeight="1">
      <c r="B407" s="725" t="s">
        <v>506</v>
      </c>
      <c r="C407" s="911" t="s">
        <v>3555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  <c r="T407" s="1249">
        <f>base[[#This Row],[Data de liquidação]]</f>
        <v>46034.748402777775</v>
      </c>
    </row>
    <row r="408" spans="2:20" ht="15" customHeight="1">
      <c r="B408" s="726" t="s">
        <v>504</v>
      </c>
      <c r="C408" s="911" t="s">
        <v>3555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  <c r="T408" s="1249">
        <f>base[[#This Row],[Data de liquidação]]</f>
        <v>46035.673958333333</v>
      </c>
    </row>
    <row r="409" spans="2:20" ht="15" customHeight="1">
      <c r="B409" s="726" t="s">
        <v>515</v>
      </c>
      <c r="C409" s="911" t="s">
        <v>3555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  <c r="T409" s="1249">
        <f>base[[#This Row],[Data de liquidação]]</f>
        <v>46035.686284722222</v>
      </c>
    </row>
    <row r="410" spans="2:20" ht="15" customHeight="1">
      <c r="B410" s="726" t="s">
        <v>514</v>
      </c>
      <c r="C410" s="911" t="s">
        <v>3555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  <c r="T410" s="1249">
        <f>base[[#This Row],[Data de liquidação]]</f>
        <v>46035.744814814818</v>
      </c>
    </row>
    <row r="411" spans="2:20" ht="15" customHeight="1">
      <c r="B411" s="726" t="s">
        <v>513</v>
      </c>
      <c r="C411" s="911" t="s">
        <v>3555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391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1199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  <c r="T411" s="1249">
        <f>base[[#This Row],[Data de liquidação]]</f>
        <v>46035.765567129631</v>
      </c>
    </row>
    <row r="412" spans="2:20" ht="15" customHeight="1">
      <c r="B412" s="726" t="s">
        <v>512</v>
      </c>
      <c r="C412" s="911" t="s">
        <v>3555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  <c r="T412" s="1249">
        <f>base[[#This Row],[Data de liquidação]]</f>
        <v>46035.768530092595</v>
      </c>
    </row>
    <row r="413" spans="2:20" ht="15" customHeight="1">
      <c r="B413" s="726" t="s">
        <v>511</v>
      </c>
      <c r="C413" s="911" t="s">
        <v>3555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  <c r="T413" s="1249">
        <f>base[[#This Row],[Data de liquidação]]</f>
        <v>46035.769768518519</v>
      </c>
    </row>
    <row r="414" spans="2:20" ht="15" customHeight="1">
      <c r="B414" s="726" t="s">
        <v>510</v>
      </c>
      <c r="C414" s="911" t="s">
        <v>3555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  <c r="T414" s="1249">
        <f>base[[#This Row],[Data de liquidação]]</f>
        <v>46035.786909722221</v>
      </c>
    </row>
    <row r="415" spans="2:20" ht="15" customHeight="1">
      <c r="B415" s="727" t="s">
        <v>517</v>
      </c>
      <c r="C415" s="911" t="s">
        <v>3555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  <c r="T415" s="1249">
        <f>base[[#This Row],[Data de liquidação]]</f>
        <v>46036.663287037038</v>
      </c>
    </row>
    <row r="416" spans="2:20" ht="15" customHeight="1">
      <c r="B416" s="727" t="s">
        <v>521</v>
      </c>
      <c r="C416" s="911" t="s">
        <v>3555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287" t="s">
        <v>4378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1206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  <c r="T416" s="1249">
        <f>base[[#This Row],[Data de liquidação]]</f>
        <v>46036.685127314813</v>
      </c>
    </row>
    <row r="417" spans="2:22" ht="15" customHeight="1">
      <c r="B417" s="727" t="s">
        <v>521</v>
      </c>
      <c r="C417" s="911" t="s">
        <v>3555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391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1206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  <c r="T417" s="1249">
        <f>base[[#This Row],[Data de liquidação]]</f>
        <v>46036.685173611113</v>
      </c>
    </row>
    <row r="418" spans="2:22" ht="15" customHeight="1">
      <c r="B418" s="727" t="s">
        <v>520</v>
      </c>
      <c r="C418" s="911" t="s">
        <v>3555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  <c r="T418" s="1249">
        <f>base[[#This Row],[Data de liquidação]]</f>
        <v>46036.750636574077</v>
      </c>
    </row>
    <row r="419" spans="2:22" ht="15" customHeight="1">
      <c r="B419" s="727" t="s">
        <v>519</v>
      </c>
      <c r="C419" s="911" t="s">
        <v>3555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626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1199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1249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7" t="s">
        <v>519</v>
      </c>
      <c r="C420" s="911" t="s">
        <v>3555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627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1199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1249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7" t="s">
        <v>519</v>
      </c>
      <c r="C421" s="911" t="s">
        <v>3555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  <c r="T421" s="1249">
        <f>base[[#This Row],[Data de liquidação]]</f>
        <v>46036.768472222226</v>
      </c>
    </row>
    <row r="422" spans="2:22" ht="15" customHeight="1">
      <c r="B422" s="727" t="s">
        <v>518</v>
      </c>
      <c r="C422" s="911" t="s">
        <v>3555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692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1199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  <c r="T422" s="1249">
        <f>base[[#This Row],[Data de liquidação]]</f>
        <v>46036.774525462963</v>
      </c>
    </row>
    <row r="423" spans="2:22" ht="15" customHeight="1">
      <c r="B423" s="727" t="s">
        <v>518</v>
      </c>
      <c r="C423" s="911" t="s">
        <v>3555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390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1199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  <c r="T423" s="1249">
        <f>base[[#This Row],[Data de liquidação]]</f>
        <v>46036.774571759262</v>
      </c>
    </row>
    <row r="424" spans="2:22" ht="15" customHeight="1">
      <c r="B424" s="728" t="s">
        <v>574</v>
      </c>
      <c r="C424" s="911" t="s">
        <v>3555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  <c r="T424" s="1249">
        <f>base[[#This Row],[Data de liquidação]]</f>
        <v>46037.731423611112</v>
      </c>
    </row>
    <row r="425" spans="2:22" ht="15" customHeight="1">
      <c r="B425" s="728" t="s">
        <v>573</v>
      </c>
      <c r="C425" s="911" t="s">
        <v>3555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  <c r="T425" s="1249">
        <f>base[[#This Row],[Data de liquidação]]</f>
        <v>46038.684606481482</v>
      </c>
    </row>
    <row r="426" spans="2:22" ht="15" customHeight="1">
      <c r="B426" s="728" t="s">
        <v>572</v>
      </c>
      <c r="C426" s="911" t="s">
        <v>3555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  <c r="T426" s="1249">
        <f>base[[#This Row],[Data de liquidação]]</f>
        <v>46038.697442129633</v>
      </c>
    </row>
    <row r="427" spans="2:22" ht="15" customHeight="1">
      <c r="B427" s="728" t="s">
        <v>572</v>
      </c>
      <c r="C427" s="911" t="s">
        <v>3555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  <c r="T427" s="1249">
        <f>base[[#This Row],[Data de liquidação]]</f>
        <v>46038.704618055555</v>
      </c>
    </row>
    <row r="428" spans="2:22" ht="15" customHeight="1">
      <c r="B428" s="728" t="s">
        <v>571</v>
      </c>
      <c r="C428" s="911" t="s">
        <v>3555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287" t="s">
        <v>4378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1198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  <c r="T428" s="1249">
        <f>base[[#This Row],[Data de liquidação]]</f>
        <v>46038.745833333334</v>
      </c>
    </row>
    <row r="429" spans="2:22" ht="15" customHeight="1">
      <c r="B429" s="728" t="s">
        <v>570</v>
      </c>
      <c r="C429" s="911" t="s">
        <v>3555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  <c r="T429" s="1249">
        <f>base[[#This Row],[Data de liquidação]]</f>
        <v>46038.748356481483</v>
      </c>
    </row>
    <row r="430" spans="2:22" ht="15" customHeight="1">
      <c r="B430" s="728" t="s">
        <v>569</v>
      </c>
      <c r="C430" s="911" t="s">
        <v>3555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  <c r="T430" s="1249">
        <f>base[[#This Row],[Data de liquidação]]</f>
        <v>46038.748715277776</v>
      </c>
    </row>
    <row r="431" spans="2:22" ht="15" customHeight="1">
      <c r="B431" s="728" t="s">
        <v>568</v>
      </c>
      <c r="C431" s="911" t="s">
        <v>3555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  <c r="T431" s="1249">
        <f>base[[#This Row],[Data de liquidação]]</f>
        <v>46038.769189814811</v>
      </c>
    </row>
    <row r="432" spans="2:22" ht="15" customHeight="1">
      <c r="B432" s="728" t="s">
        <v>567</v>
      </c>
      <c r="C432" s="911" t="s">
        <v>3555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  <c r="T432" s="1249">
        <f>base[[#This Row],[Data de liquidação]]</f>
        <v>46038.780393518522</v>
      </c>
    </row>
    <row r="433" spans="2:20" ht="15" customHeight="1">
      <c r="B433" s="728" t="s">
        <v>566</v>
      </c>
      <c r="C433" s="911" t="s">
        <v>3555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287" t="s">
        <v>4378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1205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  <c r="T433" s="1249">
        <f>base[[#This Row],[Data de liquidação]]</f>
        <v>46038.786527777775</v>
      </c>
    </row>
    <row r="434" spans="2:20" ht="15" customHeight="1">
      <c r="B434" s="728" t="s">
        <v>565</v>
      </c>
      <c r="C434" s="911" t="s">
        <v>3555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  <c r="T434" s="1249">
        <f>base[[#This Row],[Data de liquidação]]</f>
        <v>46038.786909722221</v>
      </c>
    </row>
    <row r="435" spans="2:20" ht="15" customHeight="1">
      <c r="B435" s="728" t="s">
        <v>564</v>
      </c>
      <c r="C435" s="911" t="s">
        <v>3555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  <c r="T435" s="1249">
        <f>base[[#This Row],[Data de liquidação]]</f>
        <v>46038.792905092596</v>
      </c>
    </row>
    <row r="436" spans="2:20" ht="15" customHeight="1">
      <c r="B436" s="728" t="s">
        <v>563</v>
      </c>
      <c r="C436" s="911" t="s">
        <v>3555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  <c r="T436" s="1249">
        <f>base[[#This Row],[Data de liquidação]]</f>
        <v>46039.414699074077</v>
      </c>
    </row>
    <row r="437" spans="2:20" ht="15" customHeight="1">
      <c r="B437" s="728" t="s">
        <v>559</v>
      </c>
      <c r="C437" s="911" t="s">
        <v>3555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  <c r="T437" s="1249">
        <f>base[[#This Row],[Data de liquidação]]</f>
        <v>46039.452939814815</v>
      </c>
    </row>
    <row r="438" spans="2:20" ht="15" customHeight="1">
      <c r="B438" s="728" t="s">
        <v>562</v>
      </c>
      <c r="C438" s="911" t="s">
        <v>3555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  <c r="T438" s="1249">
        <f>base[[#This Row],[Data de liquidação]]</f>
        <v>46039.457372685189</v>
      </c>
    </row>
    <row r="439" spans="2:20" ht="15" customHeight="1">
      <c r="B439" s="728" t="s">
        <v>561</v>
      </c>
      <c r="C439" s="911" t="s">
        <v>3555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  <c r="T439" s="1249">
        <f>base[[#This Row],[Data de liquidação]]</f>
        <v>46039.476770833331</v>
      </c>
    </row>
    <row r="440" spans="2:20" ht="15" customHeight="1">
      <c r="B440" s="728" t="s">
        <v>560</v>
      </c>
      <c r="C440" s="911" t="s">
        <v>3555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  <c r="T440" s="1249">
        <f>base[[#This Row],[Data de liquidação]]</f>
        <v>46039.497407407405</v>
      </c>
    </row>
    <row r="441" spans="2:20" ht="15" customHeight="1">
      <c r="B441" s="728" t="s">
        <v>559</v>
      </c>
      <c r="C441" s="911" t="s">
        <v>3555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  <c r="T441" s="1249">
        <f>base[[#This Row],[Data de liquidação]]</f>
        <v>46039.500462962962</v>
      </c>
    </row>
    <row r="442" spans="2:20" ht="15" customHeight="1">
      <c r="B442" s="728" t="s">
        <v>558</v>
      </c>
      <c r="C442" s="911" t="s">
        <v>3555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  <c r="T442" s="1249">
        <f>base[[#This Row],[Data de liquidação]]</f>
        <v>46039.516736111109</v>
      </c>
    </row>
    <row r="443" spans="2:20" ht="15" customHeight="1">
      <c r="B443" s="728" t="s">
        <v>557</v>
      </c>
      <c r="C443" s="911" t="s">
        <v>3555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  <c r="T443" s="1249">
        <f>base[[#This Row],[Data de liquidação]]</f>
        <v>46039.521203703705</v>
      </c>
    </row>
    <row r="444" spans="2:20" ht="15" customHeight="1">
      <c r="B444" s="728" t="s">
        <v>556</v>
      </c>
      <c r="C444" s="911" t="s">
        <v>3555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  <c r="T444" s="1249">
        <f>base[[#This Row],[Data de liquidação]]</f>
        <v>46039.535277777781</v>
      </c>
    </row>
    <row r="445" spans="2:20" ht="15" customHeight="1">
      <c r="B445" s="728" t="s">
        <v>555</v>
      </c>
      <c r="C445" s="911" t="s">
        <v>3555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  <c r="T445" s="1249">
        <f>base[[#This Row],[Data de liquidação]]</f>
        <v>46039.55878472222</v>
      </c>
    </row>
    <row r="446" spans="2:20" ht="15" customHeight="1">
      <c r="B446" s="728" t="s">
        <v>554</v>
      </c>
      <c r="C446" s="911" t="s">
        <v>3555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  <c r="T446" s="1249">
        <f>base[[#This Row],[Data de liquidação]]</f>
        <v>46039.561678240738</v>
      </c>
    </row>
    <row r="447" spans="2:20" ht="15" customHeight="1">
      <c r="B447" s="728" t="s">
        <v>553</v>
      </c>
      <c r="C447" s="911" t="s">
        <v>3555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  <c r="T447" s="1249">
        <f>base[[#This Row],[Data de liquidação]]</f>
        <v>46039.562615740739</v>
      </c>
    </row>
    <row r="448" spans="2:20" ht="15" customHeight="1">
      <c r="B448" s="728" t="s">
        <v>552</v>
      </c>
      <c r="C448" s="911" t="s">
        <v>3555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  <c r="T448" s="1249">
        <f>base[[#This Row],[Data de liquidação]]</f>
        <v>46039.5627662037</v>
      </c>
    </row>
    <row r="449" spans="2:22" ht="15" customHeight="1">
      <c r="B449" s="728" t="s">
        <v>552</v>
      </c>
      <c r="C449" s="911" t="s">
        <v>3555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  <c r="T449" s="1249">
        <f>base[[#This Row],[Data de liquidação]]</f>
        <v>46039.579317129632</v>
      </c>
    </row>
    <row r="450" spans="2:22" ht="15" customHeight="1">
      <c r="B450" s="728" t="s">
        <v>551</v>
      </c>
      <c r="C450" s="911" t="s">
        <v>3555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627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1200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  <c r="T450" s="1249">
        <f>base[[#This Row],[Data de liquidação]]</f>
        <v>46039.58121527778</v>
      </c>
    </row>
    <row r="451" spans="2:22" ht="15" customHeight="1">
      <c r="B451" s="728" t="s">
        <v>551</v>
      </c>
      <c r="C451" s="911" t="s">
        <v>3555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  <c r="T451" s="1249">
        <f>base[[#This Row],[Data de liquidação]]</f>
        <v>46039.581261574072</v>
      </c>
    </row>
    <row r="452" spans="2:22" ht="15" customHeight="1">
      <c r="B452" s="728" t="s">
        <v>550</v>
      </c>
      <c r="C452" s="911" t="s">
        <v>3555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  <c r="T452" s="1249">
        <f>base[[#This Row],[Data de liquidação]]</f>
        <v>46039.585104166668</v>
      </c>
    </row>
    <row r="453" spans="2:22" ht="15" customHeight="1">
      <c r="B453" s="728" t="s">
        <v>549</v>
      </c>
      <c r="C453" s="911" t="s">
        <v>3555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626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1207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1249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8" t="s">
        <v>549</v>
      </c>
      <c r="C454" s="911" t="s">
        <v>3555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1249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8" t="s">
        <v>549</v>
      </c>
      <c r="C455" s="911" t="s">
        <v>3555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391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1207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  <c r="T455" s="1249">
        <f>base[[#This Row],[Data de liquidação]]</f>
        <v>46039.619942129626</v>
      </c>
    </row>
    <row r="456" spans="2:22" ht="15" customHeight="1">
      <c r="B456" s="728" t="s">
        <v>548</v>
      </c>
      <c r="C456" s="911" t="s">
        <v>3555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626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1206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  <c r="T456" s="1249">
        <f>base[[#This Row],[Data de liquidação]]</f>
        <v>46039.664375</v>
      </c>
    </row>
    <row r="457" spans="2:22" ht="15" customHeight="1">
      <c r="B457" s="728" t="s">
        <v>548</v>
      </c>
      <c r="C457" s="911" t="s">
        <v>3555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391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1206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  <c r="T457" s="1249">
        <f>base[[#This Row],[Data de liquidação]]</f>
        <v>46039.664456018516</v>
      </c>
    </row>
    <row r="458" spans="2:22" ht="15" customHeight="1">
      <c r="B458" s="728" t="s">
        <v>547</v>
      </c>
      <c r="C458" s="911" t="s">
        <v>3555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  <c r="T458" s="1249">
        <f>base[[#This Row],[Data de liquidação]]</f>
        <v>46039.68005787037</v>
      </c>
    </row>
    <row r="459" spans="2:22" ht="15" customHeight="1">
      <c r="B459" s="728" t="s">
        <v>546</v>
      </c>
      <c r="C459" s="911" t="s">
        <v>3555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  <c r="T459" s="1249">
        <f>base[[#This Row],[Data de liquidação]]</f>
        <v>46039.682430555556</v>
      </c>
    </row>
    <row r="460" spans="2:22" ht="15" customHeight="1">
      <c r="B460" s="728" t="s">
        <v>545</v>
      </c>
      <c r="C460" s="911" t="s">
        <v>3555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693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1200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  <c r="T460" s="1249">
        <f>base[[#This Row],[Data de liquidação]]</f>
        <v>46039.684398148151</v>
      </c>
    </row>
    <row r="461" spans="2:22" ht="15" customHeight="1">
      <c r="B461" s="728" t="s">
        <v>545</v>
      </c>
      <c r="C461" s="911" t="s">
        <v>3555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  <c r="T461" s="1249">
        <f>base[[#This Row],[Data de liquidação]]</f>
        <v>46039.684571759259</v>
      </c>
    </row>
    <row r="462" spans="2:22" ht="15" customHeight="1">
      <c r="B462" s="728" t="s">
        <v>544</v>
      </c>
      <c r="C462" s="911" t="s">
        <v>3555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  <c r="T462" s="1249">
        <f>base[[#This Row],[Data de liquidação]]</f>
        <v>46039.684895833336</v>
      </c>
    </row>
    <row r="463" spans="2:22" ht="15" customHeight="1">
      <c r="B463" s="728" t="s">
        <v>543</v>
      </c>
      <c r="C463" s="911" t="s">
        <v>3555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1249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8" t="s">
        <v>543</v>
      </c>
      <c r="C464" s="911" t="s">
        <v>3555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692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1199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1249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8" t="s">
        <v>542</v>
      </c>
      <c r="C465" s="911" t="s">
        <v>3555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  <c r="T465" s="1249">
        <f>base[[#This Row],[Data de liquidação]]</f>
        <v>46039.688356481478</v>
      </c>
    </row>
    <row r="466" spans="2:20" ht="15" customHeight="1">
      <c r="B466" s="728" t="s">
        <v>541</v>
      </c>
      <c r="C466" s="911" t="s">
        <v>3555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  <c r="T466" s="1249">
        <f>base[[#This Row],[Data de liquidação]]</f>
        <v>46039.703796296293</v>
      </c>
    </row>
    <row r="467" spans="2:20" ht="15" customHeight="1">
      <c r="B467" s="728" t="s">
        <v>540</v>
      </c>
      <c r="C467" s="911" t="s">
        <v>3555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692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1204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  <c r="T467" s="1249">
        <f>base[[#This Row],[Data de liquidação]]</f>
        <v>46039.746932870374</v>
      </c>
    </row>
    <row r="468" spans="2:20" ht="15" customHeight="1">
      <c r="B468" s="728" t="s">
        <v>539</v>
      </c>
      <c r="C468" s="911" t="s">
        <v>3555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  <c r="T468" s="1249">
        <f>base[[#This Row],[Data de liquidação]]</f>
        <v>46039.78020833333</v>
      </c>
    </row>
    <row r="469" spans="2:20" ht="15" customHeight="1">
      <c r="B469" s="728" t="s">
        <v>538</v>
      </c>
      <c r="C469" s="911" t="s">
        <v>3555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  <c r="T469" s="1249">
        <f>base[[#This Row],[Data de liquidação]]</f>
        <v>46039.783275462964</v>
      </c>
    </row>
    <row r="470" spans="2:20" ht="15" customHeight="1">
      <c r="B470" s="728" t="s">
        <v>537</v>
      </c>
      <c r="C470" s="911" t="s">
        <v>3555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  <c r="T470" s="1249">
        <f>base[[#This Row],[Data de liquidação]]</f>
        <v>46039.788993055554</v>
      </c>
    </row>
    <row r="471" spans="2:20" ht="15" customHeight="1">
      <c r="B471" s="728" t="s">
        <v>536</v>
      </c>
      <c r="C471" s="911" t="s">
        <v>3555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  <c r="T471" s="1249">
        <f>base[[#This Row],[Data de liquidação]]</f>
        <v>46039.793749999997</v>
      </c>
    </row>
    <row r="472" spans="2:20" ht="15" customHeight="1">
      <c r="B472" s="728" t="s">
        <v>535</v>
      </c>
      <c r="C472" s="911" t="s">
        <v>3555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390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1202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  <c r="T472" s="1249">
        <f>base[[#This Row],[Data de liquidação]]</f>
        <v>46039.811585648145</v>
      </c>
    </row>
    <row r="473" spans="2:20" ht="15" customHeight="1">
      <c r="B473" s="728" t="s">
        <v>534</v>
      </c>
      <c r="C473" s="911" t="s">
        <v>3555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  <c r="T473" s="1249">
        <f>base[[#This Row],[Data de liquidação]]</f>
        <v>46040.415231481478</v>
      </c>
    </row>
    <row r="474" spans="2:20" ht="15" customHeight="1">
      <c r="B474" s="728" t="s">
        <v>533</v>
      </c>
      <c r="C474" s="911" t="s">
        <v>3555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  <c r="T474" s="1249">
        <f>base[[#This Row],[Data de liquidação]]</f>
        <v>46040.482789351852</v>
      </c>
    </row>
    <row r="475" spans="2:20" ht="15" customHeight="1">
      <c r="B475" s="728" t="s">
        <v>532</v>
      </c>
      <c r="C475" s="911" t="s">
        <v>3555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  <c r="T475" s="1249">
        <f>base[[#This Row],[Data de liquidação]]</f>
        <v>46040.527372685188</v>
      </c>
    </row>
    <row r="476" spans="2:20" ht="15" customHeight="1">
      <c r="B476" s="728" t="s">
        <v>531</v>
      </c>
      <c r="C476" s="911" t="s">
        <v>3555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  <c r="T476" s="1249">
        <f>base[[#This Row],[Data de liquidação]]</f>
        <v>46040.537731481483</v>
      </c>
    </row>
    <row r="477" spans="2:20" ht="15" customHeight="1">
      <c r="B477" s="728" t="s">
        <v>530</v>
      </c>
      <c r="C477" s="911" t="s">
        <v>3555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  <c r="T477" s="1249">
        <f>base[[#This Row],[Data de liquidação]]</f>
        <v>46040.557835648149</v>
      </c>
    </row>
    <row r="478" spans="2:20" ht="15" customHeight="1">
      <c r="B478" s="728" t="s">
        <v>530</v>
      </c>
      <c r="C478" s="911" t="s">
        <v>3555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  <c r="T478" s="1249">
        <f>base[[#This Row],[Data de liquidação]]</f>
        <v>46040.557881944442</v>
      </c>
    </row>
    <row r="479" spans="2:20" ht="15" customHeight="1">
      <c r="B479" s="728" t="s">
        <v>529</v>
      </c>
      <c r="C479" s="911" t="s">
        <v>3555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  <c r="T479" s="1249">
        <f>base[[#This Row],[Data de liquidação]]</f>
        <v>46040.591481481482</v>
      </c>
    </row>
    <row r="480" spans="2:20" ht="15" customHeight="1">
      <c r="B480" s="728" t="s">
        <v>529</v>
      </c>
      <c r="C480" s="911" t="s">
        <v>3555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391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1201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  <c r="T480" s="1249">
        <f>base[[#This Row],[Data de liquidação]]</f>
        <v>46040.591666666667</v>
      </c>
    </row>
    <row r="481" spans="2:22" ht="15" customHeight="1">
      <c r="B481" s="728" t="s">
        <v>528</v>
      </c>
      <c r="C481" s="911" t="s">
        <v>3555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1249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8" t="s">
        <v>528</v>
      </c>
      <c r="C482" s="911" t="s">
        <v>3555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1249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8" t="s">
        <v>527</v>
      </c>
      <c r="C483" s="911" t="s">
        <v>3555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1249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8" t="s">
        <v>527</v>
      </c>
      <c r="C484" s="911" t="s">
        <v>3555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626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1207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1249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8" t="s">
        <v>527</v>
      </c>
      <c r="C485" s="911" t="s">
        <v>3555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1249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8" t="s">
        <v>527</v>
      </c>
      <c r="C486" s="911" t="s">
        <v>3555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  <c r="T486" s="1249">
        <f>base[[#This Row],[Data de liquidação]]</f>
        <v>46040.636550925927</v>
      </c>
    </row>
    <row r="487" spans="2:22" ht="15" customHeight="1">
      <c r="B487" s="728" t="s">
        <v>526</v>
      </c>
      <c r="C487" s="911" t="s">
        <v>3555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  <c r="T487" s="1249">
        <f>base[[#This Row],[Data de liquidação]]</f>
        <v>46040.641898148147</v>
      </c>
    </row>
    <row r="488" spans="2:22" ht="15" customHeight="1">
      <c r="B488" s="728" t="s">
        <v>525</v>
      </c>
      <c r="C488" s="911" t="s">
        <v>3555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1249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8" t="s">
        <v>525</v>
      </c>
      <c r="C489" s="911" t="s">
        <v>3555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1249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8" t="s">
        <v>525</v>
      </c>
      <c r="C490" s="911" t="s">
        <v>3555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626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1207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1249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8" t="s">
        <v>524</v>
      </c>
      <c r="C491" s="911" t="s">
        <v>3555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  <c r="T491" s="1249">
        <f>base[[#This Row],[Data de liquidação]]</f>
        <v>46040.779062499998</v>
      </c>
    </row>
    <row r="492" spans="2:22" ht="15" customHeight="1">
      <c r="B492" s="728" t="s">
        <v>523</v>
      </c>
      <c r="C492" s="911" t="s">
        <v>3555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692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1201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  <c r="T492" s="1249">
        <f>base[[#This Row],[Data de liquidação]]</f>
        <v>46040.796296296299</v>
      </c>
    </row>
    <row r="493" spans="2:22" ht="15" customHeight="1">
      <c r="B493" s="728" t="s">
        <v>522</v>
      </c>
      <c r="C493" s="911" t="s">
        <v>3555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693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1202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  <c r="T493" s="1249">
        <f>base[[#This Row],[Data de liquidação]]</f>
        <v>46040.815532407411</v>
      </c>
    </row>
    <row r="494" spans="2:22" ht="15" customHeight="1">
      <c r="B494" s="729" t="s">
        <v>604</v>
      </c>
      <c r="C494" s="911" t="s">
        <v>3555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1249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9" t="s">
        <v>604</v>
      </c>
      <c r="C495" s="911" t="s">
        <v>3555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1249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9" t="s">
        <v>603</v>
      </c>
      <c r="C496" s="911" t="s">
        <v>3555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  <c r="T496" s="1249">
        <f>base[[#This Row],[Data de liquidação]]</f>
        <v>46042.597858796296</v>
      </c>
    </row>
    <row r="497" spans="2:22" ht="15" customHeight="1">
      <c r="B497" s="729" t="s">
        <v>602</v>
      </c>
      <c r="C497" s="911" t="s">
        <v>3555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  <c r="T497" s="1249">
        <f>base[[#This Row],[Data de liquidação]]</f>
        <v>46042.660127314812</v>
      </c>
    </row>
    <row r="498" spans="2:22" ht="15" customHeight="1">
      <c r="B498" s="729" t="s">
        <v>602</v>
      </c>
      <c r="C498" s="911" t="s">
        <v>3555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  <c r="T498" s="1249">
        <f>base[[#This Row],[Data de liquidação]]</f>
        <v>46042.684270833335</v>
      </c>
    </row>
    <row r="499" spans="2:22" ht="15" customHeight="1">
      <c r="B499" s="729" t="s">
        <v>601</v>
      </c>
      <c r="C499" s="911" t="s">
        <v>3555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390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1209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  <c r="T499" s="1249">
        <f>base[[#This Row],[Data de liquidação]]</f>
        <v>46042.691863425927</v>
      </c>
    </row>
    <row r="500" spans="2:22" ht="15" customHeight="1">
      <c r="B500" s="729" t="s">
        <v>600</v>
      </c>
      <c r="C500" s="911" t="s">
        <v>3555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  <c r="T500" s="1249">
        <f>base[[#This Row],[Data de liquidação]]</f>
        <v>46042.776006944441</v>
      </c>
    </row>
    <row r="501" spans="2:22" ht="15" customHeight="1">
      <c r="B501" s="729" t="s">
        <v>599</v>
      </c>
      <c r="C501" s="911" t="s">
        <v>3555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  <c r="T501" s="1249">
        <f>base[[#This Row],[Data de liquidação]]</f>
        <v>46042.777719907404</v>
      </c>
    </row>
    <row r="502" spans="2:22" ht="15" customHeight="1">
      <c r="B502" s="729" t="s">
        <v>598</v>
      </c>
      <c r="C502" s="911" t="s">
        <v>3555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  <c r="T502" s="1249">
        <f>base[[#This Row],[Data de liquidação]]</f>
        <v>46042.78052083333</v>
      </c>
    </row>
    <row r="503" spans="2:22" ht="15" customHeight="1">
      <c r="B503" s="729" t="s">
        <v>597</v>
      </c>
      <c r="C503" s="911" t="s">
        <v>3555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692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1209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  <c r="T503" s="1249">
        <f>base[[#This Row],[Data de liquidação]]</f>
        <v>46042.787430555552</v>
      </c>
    </row>
    <row r="504" spans="2:22" ht="15" customHeight="1">
      <c r="B504" s="729" t="s">
        <v>597</v>
      </c>
      <c r="C504" s="911" t="s">
        <v>3555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  <c r="T504" s="1249">
        <f>base[[#This Row],[Data de liquidação]]</f>
        <v>46042.787534722222</v>
      </c>
    </row>
    <row r="505" spans="2:22" ht="15" customHeight="1">
      <c r="B505" s="729" t="s">
        <v>596</v>
      </c>
      <c r="C505" s="911" t="s">
        <v>3555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1249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9" t="s">
        <v>596</v>
      </c>
      <c r="C506" s="911" t="s">
        <v>3555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1249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9" t="s">
        <v>595</v>
      </c>
      <c r="C507" s="911" t="s">
        <v>3555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  <c r="T507" s="1249">
        <f>base[[#This Row],[Data de liquidação]]</f>
        <v>46042.788807870369</v>
      </c>
    </row>
    <row r="508" spans="2:22" ht="15" customHeight="1">
      <c r="B508" s="729" t="s">
        <v>594</v>
      </c>
      <c r="C508" s="911" t="s">
        <v>3555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692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1209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  <c r="T508" s="1249">
        <f>base[[#This Row],[Data de liquidação]]</f>
        <v>46042.789594907408</v>
      </c>
    </row>
    <row r="509" spans="2:22" ht="15" customHeight="1">
      <c r="B509" s="730" t="s">
        <v>616</v>
      </c>
      <c r="C509" s="911" t="s">
        <v>3555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  <c r="T509" s="1249">
        <f>base[[#This Row],[Data de liquidação]]</f>
        <v>46043.682916666665</v>
      </c>
    </row>
    <row r="510" spans="2:22" ht="15" customHeight="1">
      <c r="B510" s="730" t="s">
        <v>615</v>
      </c>
      <c r="C510" s="911" t="s">
        <v>3555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  <c r="T510" s="1249">
        <f>base[[#This Row],[Data de liquidação]]</f>
        <v>46043.684166666666</v>
      </c>
    </row>
    <row r="511" spans="2:22" ht="15" customHeight="1">
      <c r="B511" s="730" t="s">
        <v>614</v>
      </c>
      <c r="C511" s="911" t="s">
        <v>3555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  <c r="T511" s="1249">
        <f>base[[#This Row],[Data de liquidação]]</f>
        <v>46043.693043981482</v>
      </c>
    </row>
    <row r="512" spans="2:22" ht="15" customHeight="1">
      <c r="B512" s="730" t="s">
        <v>613</v>
      </c>
      <c r="C512" s="911" t="s">
        <v>3555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  <c r="T512" s="1249">
        <f>base[[#This Row],[Data de liquidação]]</f>
        <v>46043.776620370372</v>
      </c>
    </row>
    <row r="513" spans="2:22" ht="15" customHeight="1">
      <c r="B513" s="730" t="s">
        <v>612</v>
      </c>
      <c r="C513" s="911" t="s">
        <v>3555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1249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30" t="s">
        <v>612</v>
      </c>
      <c r="C514" s="911" t="s">
        <v>3555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1249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30" t="s">
        <v>611</v>
      </c>
      <c r="C515" s="911" t="s">
        <v>3555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1249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30" t="s">
        <v>611</v>
      </c>
      <c r="C516" s="911" t="s">
        <v>3555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1249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30" t="s">
        <v>610</v>
      </c>
      <c r="C517" s="911" t="s">
        <v>3555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1249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30" t="s">
        <v>610</v>
      </c>
      <c r="C518" s="911" t="s">
        <v>3555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1249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30" t="s">
        <v>608</v>
      </c>
      <c r="C519" s="911" t="s">
        <v>3555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692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1209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  <c r="T519" s="1249">
        <f>base[[#This Row],[Data de liquidação]]</f>
        <v>46043.787962962961</v>
      </c>
    </row>
    <row r="520" spans="2:22" ht="15" customHeight="1">
      <c r="B520" s="730" t="s">
        <v>609</v>
      </c>
      <c r="C520" s="911" t="s">
        <v>3555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627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1209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  <c r="T520" s="1249">
        <f>base[[#This Row],[Data de liquidação]]</f>
        <v>46043.78802083333</v>
      </c>
    </row>
    <row r="521" spans="2:22" ht="15" customHeight="1">
      <c r="B521" s="730" t="s">
        <v>608</v>
      </c>
      <c r="C521" s="911" t="s">
        <v>3555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390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1209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  <c r="T521" s="1249">
        <f>base[[#This Row],[Data de liquidação]]</f>
        <v>46043.788043981483</v>
      </c>
    </row>
    <row r="522" spans="2:22" ht="15" customHeight="1">
      <c r="B522" s="730" t="s">
        <v>608</v>
      </c>
      <c r="C522" s="911" t="s">
        <v>3555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  <c r="T522" s="1249">
        <f>base[[#This Row],[Data de liquidação]]</f>
        <v>46043.788657407407</v>
      </c>
    </row>
    <row r="523" spans="2:22" ht="15" customHeight="1">
      <c r="B523" s="730" t="s">
        <v>607</v>
      </c>
      <c r="C523" s="911" t="s">
        <v>3555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  <c r="T523" s="1249">
        <f>base[[#This Row],[Data de liquidação]]</f>
        <v>46043.7893287037</v>
      </c>
    </row>
    <row r="524" spans="2:22" ht="15" customHeight="1">
      <c r="B524" s="730" t="s">
        <v>607</v>
      </c>
      <c r="C524" s="911" t="s">
        <v>3555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  <c r="T524" s="1249">
        <f>base[[#This Row],[Data de liquidação]]</f>
        <v>46043.789456018516</v>
      </c>
    </row>
    <row r="525" spans="2:22" ht="15" customHeight="1">
      <c r="B525" s="730" t="s">
        <v>606</v>
      </c>
      <c r="C525" s="911" t="s">
        <v>3555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  <c r="T525" s="1249">
        <f>base[[#This Row],[Data de liquidação]]</f>
        <v>46043.874618055554</v>
      </c>
    </row>
    <row r="526" spans="2:22" ht="15" customHeight="1">
      <c r="B526" s="730" t="s">
        <v>605</v>
      </c>
      <c r="C526" s="911" t="s">
        <v>3555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  <c r="T526" s="1249">
        <f>base[[#This Row],[Data de liquidação]]</f>
        <v>46043.897361111114</v>
      </c>
    </row>
    <row r="527" spans="2:22" ht="15" customHeight="1">
      <c r="B527" s="731" t="s">
        <v>625</v>
      </c>
      <c r="C527" s="911" t="s">
        <v>3555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627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1210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  <c r="T527" s="1249">
        <f>base[[#This Row],[Data de liquidação]]</f>
        <v>46044.685787037037</v>
      </c>
    </row>
    <row r="528" spans="2:22" ht="15" customHeight="1">
      <c r="B528" s="731" t="s">
        <v>624</v>
      </c>
      <c r="C528" s="911" t="s">
        <v>3555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626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1210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  <c r="T528" s="1249">
        <f>base[[#This Row],[Data de liquidação]]</f>
        <v>46044.687847222223</v>
      </c>
    </row>
    <row r="529" spans="2:22" ht="15" customHeight="1">
      <c r="B529" s="731" t="s">
        <v>623</v>
      </c>
      <c r="C529" s="911" t="s">
        <v>3555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  <c r="T529" s="1249">
        <f>base[[#This Row],[Data de liquidação]]</f>
        <v>46044.692164351851</v>
      </c>
    </row>
    <row r="530" spans="2:22" ht="15" customHeight="1">
      <c r="B530" s="731" t="s">
        <v>622</v>
      </c>
      <c r="C530" s="911" t="s">
        <v>3555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  <c r="T530" s="1249">
        <f>base[[#This Row],[Data de liquidação]]</f>
        <v>46044.693715277775</v>
      </c>
    </row>
    <row r="531" spans="2:22" ht="15" customHeight="1">
      <c r="B531" s="731" t="s">
        <v>621</v>
      </c>
      <c r="C531" s="911" t="s">
        <v>3555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  <c r="T531" s="1249">
        <f>base[[#This Row],[Data de liquidação]]</f>
        <v>46044.696134259262</v>
      </c>
    </row>
    <row r="532" spans="2:22" ht="15" customHeight="1">
      <c r="B532" s="731" t="s">
        <v>620</v>
      </c>
      <c r="C532" s="911" t="s">
        <v>3555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  <c r="T532" s="1249">
        <f>base[[#This Row],[Data de liquidação]]</f>
        <v>46044.786041666666</v>
      </c>
    </row>
    <row r="533" spans="2:22" ht="15" customHeight="1">
      <c r="B533" s="732" t="s">
        <v>688</v>
      </c>
      <c r="C533" s="911" t="s">
        <v>3555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  <c r="T533" s="1249">
        <f>base[[#This Row],[Data de liquidação]]</f>
        <v>46045.493344907409</v>
      </c>
    </row>
    <row r="534" spans="2:22" ht="15" customHeight="1">
      <c r="B534" s="732" t="s">
        <v>687</v>
      </c>
      <c r="C534" s="911" t="s">
        <v>3555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  <c r="T534" s="1249">
        <f>base[[#This Row],[Data de liquidação]]</f>
        <v>46045.666863425926</v>
      </c>
    </row>
    <row r="535" spans="2:22" ht="15" customHeight="1">
      <c r="B535" s="732" t="s">
        <v>686</v>
      </c>
      <c r="C535" s="911" t="s">
        <v>3555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1249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2" t="s">
        <v>686</v>
      </c>
      <c r="C536" s="911" t="s">
        <v>3555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1249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2" t="s">
        <v>685</v>
      </c>
      <c r="C537" s="911" t="s">
        <v>3555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626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1211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  <c r="T537" s="1249">
        <f>base[[#This Row],[Data de liquidação]]</f>
        <v>46045.687002314815</v>
      </c>
    </row>
    <row r="538" spans="2:22" ht="15" customHeight="1">
      <c r="B538" s="732" t="s">
        <v>684</v>
      </c>
      <c r="C538" s="911" t="s">
        <v>3555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  <c r="T538" s="1249">
        <f>base[[#This Row],[Data de liquidação]]</f>
        <v>46045.705289351848</v>
      </c>
    </row>
    <row r="539" spans="2:22" ht="15" customHeight="1">
      <c r="B539" s="732" t="s">
        <v>683</v>
      </c>
      <c r="C539" s="911" t="s">
        <v>3555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  <c r="T539" s="1249">
        <f>base[[#This Row],[Data de liquidação]]</f>
        <v>46045.745439814818</v>
      </c>
    </row>
    <row r="540" spans="2:22" ht="15" customHeight="1">
      <c r="B540" s="732" t="s">
        <v>682</v>
      </c>
      <c r="C540" s="911" t="s">
        <v>3555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692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1197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  <c r="T540" s="1249">
        <f>base[[#This Row],[Data de liquidação]]</f>
        <v>46045.748680555553</v>
      </c>
    </row>
    <row r="541" spans="2:22" ht="15" customHeight="1">
      <c r="B541" s="732" t="s">
        <v>681</v>
      </c>
      <c r="C541" s="911" t="s">
        <v>3555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1249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2" t="s">
        <v>681</v>
      </c>
      <c r="C542" s="911" t="s">
        <v>3555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1249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2" t="s">
        <v>680</v>
      </c>
      <c r="C543" s="911" t="s">
        <v>3555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  <c r="T543" s="1249">
        <f>base[[#This Row],[Data de liquidação]]</f>
        <v>46045.753923611112</v>
      </c>
    </row>
    <row r="544" spans="2:22" ht="15" customHeight="1">
      <c r="B544" s="732" t="s">
        <v>679</v>
      </c>
      <c r="C544" s="911" t="s">
        <v>3555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  <c r="T544" s="1249">
        <f>base[[#This Row],[Data de liquidação]]</f>
        <v>46045.778020833335</v>
      </c>
    </row>
    <row r="545" spans="2:22" ht="15" customHeight="1">
      <c r="B545" s="732" t="s">
        <v>678</v>
      </c>
      <c r="C545" s="911" t="s">
        <v>3555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  <c r="T545" s="1249">
        <f>base[[#This Row],[Data de liquidação]]</f>
        <v>46046.455312500002</v>
      </c>
    </row>
    <row r="546" spans="2:22" ht="15" customHeight="1">
      <c r="B546" s="732" t="s">
        <v>677</v>
      </c>
      <c r="C546" s="911" t="s">
        <v>3555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  <c r="T546" s="1249">
        <f>base[[#This Row],[Data de liquidação]]</f>
        <v>46046.458356481482</v>
      </c>
    </row>
    <row r="547" spans="2:22" ht="15" customHeight="1">
      <c r="B547" s="732" t="s">
        <v>676</v>
      </c>
      <c r="C547" s="911" t="s">
        <v>3555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  <c r="T547" s="1249">
        <f>base[[#This Row],[Data de liquidação]]</f>
        <v>46046.473402777781</v>
      </c>
    </row>
    <row r="548" spans="2:22" ht="15" customHeight="1">
      <c r="B548" s="732" t="s">
        <v>675</v>
      </c>
      <c r="C548" s="911" t="s">
        <v>3555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  <c r="T548" s="1249">
        <f>base[[#This Row],[Data de liquidação]]</f>
        <v>46046.473981481482</v>
      </c>
    </row>
    <row r="549" spans="2:22" ht="15" customHeight="1">
      <c r="B549" s="732" t="s">
        <v>674</v>
      </c>
      <c r="C549" s="911" t="s">
        <v>3555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  <c r="T549" s="1249">
        <f>base[[#This Row],[Data de liquidação]]</f>
        <v>46046.474247685182</v>
      </c>
    </row>
    <row r="550" spans="2:22" ht="15" customHeight="1">
      <c r="B550" s="732" t="s">
        <v>673</v>
      </c>
      <c r="C550" s="911" t="s">
        <v>3555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1249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2" t="s">
        <v>673</v>
      </c>
      <c r="C551" s="911" t="s">
        <v>3555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1249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2" t="s">
        <v>672</v>
      </c>
      <c r="C552" s="911" t="s">
        <v>3555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  <c r="T552" s="1249">
        <f>base[[#This Row],[Data de liquidação]]</f>
        <v>46046.47587962963</v>
      </c>
    </row>
    <row r="553" spans="2:22" ht="15" customHeight="1">
      <c r="B553" s="732" t="s">
        <v>671</v>
      </c>
      <c r="C553" s="911" t="s">
        <v>3555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  <c r="T553" s="1249">
        <f>base[[#This Row],[Data de liquidação]]</f>
        <v>46046.477407407408</v>
      </c>
    </row>
    <row r="554" spans="2:22" ht="15" customHeight="1">
      <c r="B554" s="732" t="s">
        <v>670</v>
      </c>
      <c r="C554" s="911" t="s">
        <v>3555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627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1212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1249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2" t="s">
        <v>670</v>
      </c>
      <c r="C555" s="911" t="s">
        <v>3555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1249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2" t="s">
        <v>669</v>
      </c>
      <c r="C556" s="911" t="s">
        <v>3555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  <c r="T556" s="1249">
        <f>base[[#This Row],[Data de liquidação]]</f>
        <v>46046.496331018519</v>
      </c>
    </row>
    <row r="557" spans="2:22" ht="15" customHeight="1">
      <c r="B557" s="732" t="s">
        <v>668</v>
      </c>
      <c r="C557" s="911" t="s">
        <v>3555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1249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2" t="s">
        <v>668</v>
      </c>
      <c r="C558" s="911" t="s">
        <v>3555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627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1212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1249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2" t="s">
        <v>667</v>
      </c>
      <c r="C559" s="911" t="s">
        <v>3555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  <c r="T559" s="1249">
        <f>base[[#This Row],[Data de liquidação]]</f>
        <v>46046.537175925929</v>
      </c>
    </row>
    <row r="560" spans="2:22" ht="15" customHeight="1">
      <c r="B560" s="732" t="s">
        <v>666</v>
      </c>
      <c r="C560" s="911" t="s">
        <v>3555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  <c r="T560" s="1249">
        <f>base[[#This Row],[Data de liquidação]]</f>
        <v>46046.537777777776</v>
      </c>
    </row>
    <row r="561" spans="2:22" ht="15" customHeight="1">
      <c r="B561" s="732" t="s">
        <v>665</v>
      </c>
      <c r="C561" s="911" t="s">
        <v>3555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1249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2" t="s">
        <v>665</v>
      </c>
      <c r="C562" s="911" t="s">
        <v>3555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1249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2" t="s">
        <v>664</v>
      </c>
      <c r="C563" s="911" t="s">
        <v>3555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627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1199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  <c r="T563" s="1249">
        <f>base[[#This Row],[Data de liquidação]]</f>
        <v>46046.559016203704</v>
      </c>
    </row>
    <row r="564" spans="2:22" ht="15" customHeight="1">
      <c r="B564" s="732" t="s">
        <v>663</v>
      </c>
      <c r="C564" s="911" t="s">
        <v>3555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627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1199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  <c r="T564" s="1249">
        <f>base[[#This Row],[Data de liquidação]]</f>
        <v>46046.562002314815</v>
      </c>
    </row>
    <row r="565" spans="2:22" ht="15" customHeight="1">
      <c r="B565" s="732" t="s">
        <v>663</v>
      </c>
      <c r="C565" s="911" t="s">
        <v>3555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  <c r="T565" s="1249">
        <f>base[[#This Row],[Data de liquidação]]</f>
        <v>46046.562002314815</v>
      </c>
    </row>
    <row r="566" spans="2:22" ht="15" customHeight="1">
      <c r="B566" s="732" t="s">
        <v>662</v>
      </c>
      <c r="C566" s="911" t="s">
        <v>3555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  <c r="T566" s="1249">
        <f>base[[#This Row],[Data de liquidação]]</f>
        <v>46046.562696759262</v>
      </c>
    </row>
    <row r="567" spans="2:22" ht="15" customHeight="1">
      <c r="B567" s="732" t="s">
        <v>661</v>
      </c>
      <c r="C567" s="911" t="s">
        <v>3555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  <c r="T567" s="1249">
        <f>base[[#This Row],[Data de liquidação]]</f>
        <v>46046.578518518516</v>
      </c>
    </row>
    <row r="568" spans="2:22" ht="15" customHeight="1">
      <c r="B568" s="732" t="s">
        <v>660</v>
      </c>
      <c r="C568" s="911" t="s">
        <v>3555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  <c r="T568" s="1249">
        <f>base[[#This Row],[Data de liquidação]]</f>
        <v>46046.579305555555</v>
      </c>
    </row>
    <row r="569" spans="2:22" ht="15" customHeight="1">
      <c r="B569" s="732" t="s">
        <v>659</v>
      </c>
      <c r="C569" s="911" t="s">
        <v>3555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  <c r="T569" s="1249">
        <f>base[[#This Row],[Data de liquidação]]</f>
        <v>46046.581145833334</v>
      </c>
    </row>
    <row r="570" spans="2:22" ht="15" customHeight="1">
      <c r="B570" s="732" t="s">
        <v>658</v>
      </c>
      <c r="C570" s="911" t="s">
        <v>3555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  <c r="T570" s="1249">
        <f>base[[#This Row],[Data de liquidação]]</f>
        <v>46046.582175925927</v>
      </c>
    </row>
    <row r="571" spans="2:22" ht="15" customHeight="1">
      <c r="B571" s="732" t="s">
        <v>657</v>
      </c>
      <c r="C571" s="911" t="s">
        <v>3555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  <c r="T571" s="1249">
        <f>base[[#This Row],[Data de liquidação]]</f>
        <v>46046.584143518521</v>
      </c>
    </row>
    <row r="572" spans="2:22" ht="15" customHeight="1">
      <c r="B572" s="732" t="s">
        <v>656</v>
      </c>
      <c r="C572" s="911" t="s">
        <v>3555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  <c r="T572" s="1249">
        <f>base[[#This Row],[Data de liquidação]]</f>
        <v>46046.618969907409</v>
      </c>
    </row>
    <row r="573" spans="2:22" ht="15" customHeight="1">
      <c r="B573" s="732" t="s">
        <v>656</v>
      </c>
      <c r="C573" s="911" t="s">
        <v>3555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  <c r="T573" s="1249">
        <f>base[[#This Row],[Data de liquidação]]</f>
        <v>46046.619039351855</v>
      </c>
    </row>
    <row r="574" spans="2:22" ht="15" customHeight="1">
      <c r="B574" s="732" t="s">
        <v>655</v>
      </c>
      <c r="C574" s="911" t="s">
        <v>3555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  <c r="T574" s="1249">
        <f>base[[#This Row],[Data de liquidação]]</f>
        <v>46046.642141203702</v>
      </c>
    </row>
    <row r="575" spans="2:22" ht="15" customHeight="1">
      <c r="B575" s="732" t="s">
        <v>649</v>
      </c>
      <c r="C575" s="911" t="s">
        <v>3555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  <c r="T575" s="1249">
        <f>base[[#This Row],[Data de liquidação]]</f>
        <v>46046.644386574073</v>
      </c>
    </row>
    <row r="576" spans="2:22" ht="15" customHeight="1">
      <c r="B576" s="732" t="s">
        <v>654</v>
      </c>
      <c r="C576" s="911" t="s">
        <v>3555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627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1213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  <c r="T576" s="1249">
        <f>base[[#This Row],[Data de liquidação]]</f>
        <v>46046.661423611113</v>
      </c>
    </row>
    <row r="577" spans="2:22" ht="15" customHeight="1">
      <c r="B577" s="732" t="s">
        <v>653</v>
      </c>
      <c r="C577" s="911" t="s">
        <v>3555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  <c r="T577" s="1249">
        <f>base[[#This Row],[Data de liquidação]]</f>
        <v>46046.6640162037</v>
      </c>
    </row>
    <row r="578" spans="2:22" ht="15" customHeight="1">
      <c r="B578" s="732" t="s">
        <v>652</v>
      </c>
      <c r="C578" s="911" t="s">
        <v>3555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1249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2" t="s">
        <v>652</v>
      </c>
      <c r="C579" s="911" t="s">
        <v>3555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1249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2" t="s">
        <v>651</v>
      </c>
      <c r="C580" s="911" t="s">
        <v>3555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  <c r="T580" s="1249">
        <f>base[[#This Row],[Data de liquidação]]</f>
        <v>46046.674953703703</v>
      </c>
    </row>
    <row r="581" spans="2:22" ht="15" customHeight="1">
      <c r="B581" s="732" t="s">
        <v>650</v>
      </c>
      <c r="C581" s="911" t="s">
        <v>3555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  <c r="T581" s="1249">
        <f>base[[#This Row],[Data de liquidação]]</f>
        <v>46046.683530092596</v>
      </c>
    </row>
    <row r="582" spans="2:22" ht="15" customHeight="1">
      <c r="B582" s="732" t="s">
        <v>649</v>
      </c>
      <c r="C582" s="911" t="s">
        <v>3555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627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1204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1249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2" t="s">
        <v>649</v>
      </c>
      <c r="C583" s="911" t="s">
        <v>3555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1249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2" t="s">
        <v>648</v>
      </c>
      <c r="C584" s="911" t="s">
        <v>3555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627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1204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  <c r="T584" s="1249">
        <f>base[[#This Row],[Data de liquidação]]</f>
        <v>46046.747233796297</v>
      </c>
    </row>
    <row r="585" spans="2:22" ht="15" customHeight="1">
      <c r="B585" s="732" t="s">
        <v>648</v>
      </c>
      <c r="C585" s="911" t="s">
        <v>3555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391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1204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  <c r="T585" s="1249">
        <f>base[[#This Row],[Data de liquidação]]</f>
        <v>46046.747303240743</v>
      </c>
    </row>
    <row r="586" spans="2:22" ht="15" customHeight="1">
      <c r="B586" s="732" t="s">
        <v>647</v>
      </c>
      <c r="C586" s="911" t="s">
        <v>3555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  <c r="T586" s="1249">
        <f>base[[#This Row],[Data de liquidação]]</f>
        <v>46046.775046296294</v>
      </c>
    </row>
    <row r="587" spans="2:22" ht="15" customHeight="1">
      <c r="B587" s="732" t="s">
        <v>646</v>
      </c>
      <c r="C587" s="911" t="s">
        <v>3555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692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1201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  <c r="T587" s="1249">
        <f>base[[#This Row],[Data de liquidação]]</f>
        <v>46046.787800925929</v>
      </c>
    </row>
    <row r="588" spans="2:22" ht="15" customHeight="1">
      <c r="B588" s="732" t="s">
        <v>645</v>
      </c>
      <c r="C588" s="911" t="s">
        <v>3555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  <c r="T588" s="1249">
        <f>base[[#This Row],[Data de liquidação]]</f>
        <v>46046.788368055553</v>
      </c>
    </row>
    <row r="589" spans="2:22" ht="15" customHeight="1">
      <c r="B589" s="732" t="s">
        <v>645</v>
      </c>
      <c r="C589" s="911" t="s">
        <v>3555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  <c r="T589" s="1249">
        <f>base[[#This Row],[Data de liquidação]]</f>
        <v>46046.788460648146</v>
      </c>
    </row>
    <row r="590" spans="2:22" ht="15" customHeight="1">
      <c r="B590" s="732" t="s">
        <v>644</v>
      </c>
      <c r="C590" s="911" t="s">
        <v>3555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627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1207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  <c r="T590" s="1249">
        <f>base[[#This Row],[Data de liquidação]]</f>
        <v>46046.791990740741</v>
      </c>
    </row>
    <row r="591" spans="2:22" ht="15" customHeight="1">
      <c r="B591" s="732" t="s">
        <v>643</v>
      </c>
      <c r="C591" s="911" t="s">
        <v>3555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  <c r="T591" s="1249">
        <f>base[[#This Row],[Data de liquidação]]</f>
        <v>46047.421782407408</v>
      </c>
    </row>
    <row r="592" spans="2:22" ht="15" customHeight="1">
      <c r="B592" s="732" t="s">
        <v>642</v>
      </c>
      <c r="C592" s="911" t="s">
        <v>3555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1249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2" t="s">
        <v>642</v>
      </c>
      <c r="C593" s="911" t="s">
        <v>3555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626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1211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1249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2" t="s">
        <v>641</v>
      </c>
      <c r="C594" s="911" t="s">
        <v>3555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  <c r="T594" s="1249">
        <f>base[[#This Row],[Data de liquidação]]</f>
        <v>46047.517453703702</v>
      </c>
    </row>
    <row r="595" spans="2:22" ht="15" customHeight="1">
      <c r="B595" s="732" t="s">
        <v>640</v>
      </c>
      <c r="C595" s="911" t="s">
        <v>3555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  <c r="T595" s="1249">
        <f>base[[#This Row],[Data de liquidação]]</f>
        <v>46047.540960648148</v>
      </c>
    </row>
    <row r="596" spans="2:22" ht="15" customHeight="1">
      <c r="B596" s="732" t="s">
        <v>639</v>
      </c>
      <c r="C596" s="911" t="s">
        <v>3555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  <c r="T596" s="1249">
        <f>base[[#This Row],[Data de liquidação]]</f>
        <v>46047.54109953704</v>
      </c>
    </row>
    <row r="597" spans="2:22" ht="15" customHeight="1">
      <c r="B597" s="732" t="s">
        <v>638</v>
      </c>
      <c r="C597" s="911" t="s">
        <v>3555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  <c r="T597" s="1249">
        <f>base[[#This Row],[Data de liquidação]]</f>
        <v>46047.545335648145</v>
      </c>
    </row>
    <row r="598" spans="2:22" ht="15" customHeight="1">
      <c r="B598" s="732" t="s">
        <v>637</v>
      </c>
      <c r="C598" s="911" t="s">
        <v>3555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692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1199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  <c r="T598" s="1249">
        <f>base[[#This Row],[Data de liquidação]]</f>
        <v>46047.558599537035</v>
      </c>
    </row>
    <row r="599" spans="2:22" ht="15" customHeight="1">
      <c r="B599" s="732" t="s">
        <v>636</v>
      </c>
      <c r="C599" s="911" t="s">
        <v>3555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  <c r="T599" s="1249">
        <f>base[[#This Row],[Data de liquidação]]</f>
        <v>46047.574942129628</v>
      </c>
    </row>
    <row r="600" spans="2:22" ht="15" customHeight="1">
      <c r="B600" s="732" t="s">
        <v>635</v>
      </c>
      <c r="C600" s="911" t="s">
        <v>3555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627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1204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  <c r="T600" s="1249">
        <f>base[[#This Row],[Data de liquidação]]</f>
        <v>46047.612824074073</v>
      </c>
    </row>
    <row r="601" spans="2:22" ht="15" customHeight="1">
      <c r="B601" s="732" t="s">
        <v>635</v>
      </c>
      <c r="C601" s="911" t="s">
        <v>3555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391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1204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  <c r="T601" s="1249">
        <f>base[[#This Row],[Data de liquidação]]</f>
        <v>46047.612847222219</v>
      </c>
    </row>
    <row r="602" spans="2:22" ht="15" customHeight="1">
      <c r="B602" s="732" t="s">
        <v>634</v>
      </c>
      <c r="C602" s="911" t="s">
        <v>3555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  <c r="T602" s="1249">
        <f>base[[#This Row],[Data de liquidação]]</f>
        <v>46047.633888888886</v>
      </c>
    </row>
    <row r="603" spans="2:22" ht="15" customHeight="1">
      <c r="B603" s="732" t="s">
        <v>633</v>
      </c>
      <c r="C603" s="911" t="s">
        <v>3555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1249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2" t="s">
        <v>633</v>
      </c>
      <c r="C604" s="911" t="s">
        <v>3555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1249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2" t="s">
        <v>632</v>
      </c>
      <c r="C605" s="911" t="s">
        <v>3555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  <c r="T605" s="1249">
        <f>base[[#This Row],[Data de liquidação]]</f>
        <v>46047.672719907408</v>
      </c>
    </row>
    <row r="606" spans="2:22" ht="15" customHeight="1">
      <c r="B606" s="732" t="s">
        <v>631</v>
      </c>
      <c r="C606" s="911" t="s">
        <v>3555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  <c r="T606" s="1249">
        <f>base[[#This Row],[Data de liquidação]]</f>
        <v>46047.715173611112</v>
      </c>
    </row>
    <row r="607" spans="2:22" ht="15" customHeight="1">
      <c r="B607" s="732" t="s">
        <v>630</v>
      </c>
      <c r="C607" s="911" t="s">
        <v>3555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  <c r="T607" s="1249">
        <f>base[[#This Row],[Data de liquidação]]</f>
        <v>46047.789918981478</v>
      </c>
    </row>
    <row r="608" spans="2:22" ht="15" customHeight="1">
      <c r="B608" s="732" t="s">
        <v>630</v>
      </c>
      <c r="C608" s="911" t="s">
        <v>3555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627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1214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  <c r="T608" s="1249">
        <f>base[[#This Row],[Data de liquidação]]</f>
        <v>46047.79005787037</v>
      </c>
    </row>
    <row r="609" spans="2:20" ht="15" customHeight="1">
      <c r="B609" s="732" t="s">
        <v>629</v>
      </c>
      <c r="C609" s="911" t="s">
        <v>3555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626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1202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  <c r="T609" s="1249">
        <f>base[[#This Row],[Data de liquidação]]</f>
        <v>46047.811168981483</v>
      </c>
    </row>
    <row r="610" spans="2:20" ht="15" customHeight="1">
      <c r="B610" s="733" t="s">
        <v>697</v>
      </c>
      <c r="C610" s="911" t="s">
        <v>3555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  <c r="T610" s="1249">
        <f>base[[#This Row],[Data de liquidação]]</f>
        <v>46048.597685185188</v>
      </c>
    </row>
    <row r="611" spans="2:20" ht="15" customHeight="1">
      <c r="B611" s="733" t="s">
        <v>697</v>
      </c>
      <c r="C611" s="911" t="s">
        <v>3555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391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1215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  <c r="T611" s="1249">
        <f>base[[#This Row],[Data de liquidação]]</f>
        <v>46048.597743055558</v>
      </c>
    </row>
    <row r="612" spans="2:20" ht="15" customHeight="1">
      <c r="B612" s="733" t="s">
        <v>696</v>
      </c>
      <c r="C612" s="911" t="s">
        <v>3555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  <c r="T612" s="1249">
        <f>base[[#This Row],[Data de liquidação]]</f>
        <v>46048.676261574074</v>
      </c>
    </row>
    <row r="613" spans="2:20" ht="15" customHeight="1">
      <c r="B613" s="733" t="s">
        <v>695</v>
      </c>
      <c r="C613" s="911" t="s">
        <v>3555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627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1210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  <c r="T613" s="1249">
        <f>base[[#This Row],[Data de liquidação]]</f>
        <v>46048.68582175926</v>
      </c>
    </row>
    <row r="614" spans="2:20" ht="15" customHeight="1">
      <c r="B614" s="733" t="s">
        <v>695</v>
      </c>
      <c r="C614" s="911" t="s">
        <v>3555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  <c r="T614" s="1249">
        <f>base[[#This Row],[Data de liquidação]]</f>
        <v>46048.686226851853</v>
      </c>
    </row>
    <row r="615" spans="2:20" ht="15" customHeight="1">
      <c r="B615" s="733" t="s">
        <v>694</v>
      </c>
      <c r="C615" s="911" t="s">
        <v>3555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  <c r="T615" s="1249">
        <f>base[[#This Row],[Data de liquidação]]</f>
        <v>46048.770451388889</v>
      </c>
    </row>
    <row r="616" spans="2:20" ht="15" customHeight="1">
      <c r="B616" s="734" t="s">
        <v>707</v>
      </c>
      <c r="C616" s="911" t="s">
        <v>3555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  <c r="T616" s="1249">
        <f>base[[#This Row],[Data de liquidação]]</f>
        <v>46049.49554398148</v>
      </c>
    </row>
    <row r="617" spans="2:20" ht="15" customHeight="1">
      <c r="B617" s="734" t="s">
        <v>706</v>
      </c>
      <c r="C617" s="911" t="s">
        <v>3555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  <c r="T617" s="1249">
        <f>base[[#This Row],[Data de liquidação]]</f>
        <v>46049.727025462962</v>
      </c>
    </row>
    <row r="618" spans="2:20" ht="15" customHeight="1">
      <c r="B618" s="734" t="s">
        <v>705</v>
      </c>
      <c r="C618" s="911" t="s">
        <v>3555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  <c r="T618" s="1249">
        <f>base[[#This Row],[Data de liquidação]]</f>
        <v>46049.728854166664</v>
      </c>
    </row>
    <row r="619" spans="2:20" ht="15" customHeight="1">
      <c r="B619" s="734" t="s">
        <v>704</v>
      </c>
      <c r="C619" s="911" t="s">
        <v>3555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  <c r="T619" s="1249">
        <f>base[[#This Row],[Data de liquidação]]</f>
        <v>46049.746666666666</v>
      </c>
    </row>
    <row r="620" spans="2:20" ht="15" customHeight="1">
      <c r="B620" s="734" t="s">
        <v>703</v>
      </c>
      <c r="C620" s="911" t="s">
        <v>3555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  <c r="T620" s="1249">
        <f>base[[#This Row],[Data de liquidação]]</f>
        <v>46049.756469907406</v>
      </c>
    </row>
    <row r="621" spans="2:20" ht="15" customHeight="1">
      <c r="B621" s="734" t="s">
        <v>702</v>
      </c>
      <c r="C621" s="911" t="s">
        <v>3555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693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1199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  <c r="T621" s="1249">
        <f>base[[#This Row],[Data de liquidação]]</f>
        <v>46049.769733796296</v>
      </c>
    </row>
    <row r="622" spans="2:20" ht="15" customHeight="1">
      <c r="B622" s="734" t="s">
        <v>702</v>
      </c>
      <c r="C622" s="911" t="s">
        <v>3555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  <c r="T622" s="1249">
        <f>base[[#This Row],[Data de liquidação]]</f>
        <v>46049.769837962966</v>
      </c>
    </row>
    <row r="623" spans="2:20" ht="15" customHeight="1">
      <c r="B623" s="734" t="s">
        <v>701</v>
      </c>
      <c r="C623" s="911" t="s">
        <v>3555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626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1216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  <c r="T623" s="1249">
        <f>base[[#This Row],[Data de liquidação]]</f>
        <v>46049.777673611112</v>
      </c>
    </row>
    <row r="624" spans="2:20" ht="15" customHeight="1">
      <c r="B624" s="735" t="s">
        <v>720</v>
      </c>
      <c r="C624" s="911" t="s">
        <v>3555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  <c r="T624" s="1249">
        <f>base[[#This Row],[Data de liquidação]]</f>
        <v>46050.709074074075</v>
      </c>
    </row>
    <row r="625" spans="2:20" ht="15" customHeight="1">
      <c r="B625" s="735" t="s">
        <v>719</v>
      </c>
      <c r="C625" s="911" t="s">
        <v>3555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  <c r="T625" s="1249">
        <f>base[[#This Row],[Data de liquidação]]</f>
        <v>46050.729629629626</v>
      </c>
    </row>
    <row r="626" spans="2:20" ht="15" customHeight="1">
      <c r="B626" s="735" t="s">
        <v>718</v>
      </c>
      <c r="C626" s="911" t="s">
        <v>3555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  <c r="T626" s="1249">
        <f>base[[#This Row],[Data de liquidação]]</f>
        <v>46050.732534722221</v>
      </c>
    </row>
    <row r="627" spans="2:20" ht="15" customHeight="1">
      <c r="B627" s="735" t="s">
        <v>716</v>
      </c>
      <c r="C627" s="911" t="s">
        <v>3555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693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1209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  <c r="T627" s="1249">
        <f>base[[#This Row],[Data de liquidação]]</f>
        <v>46050.785150462965</v>
      </c>
    </row>
    <row r="628" spans="2:20" ht="15" customHeight="1">
      <c r="B628" s="735" t="s">
        <v>717</v>
      </c>
      <c r="C628" s="911" t="s">
        <v>3555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  <c r="T628" s="1249">
        <f>base[[#This Row],[Data de liquidação]]</f>
        <v>46050.785277777781</v>
      </c>
    </row>
    <row r="629" spans="2:20" ht="15" customHeight="1">
      <c r="B629" s="735" t="s">
        <v>716</v>
      </c>
      <c r="C629" s="911" t="s">
        <v>3555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  <c r="T629" s="1249">
        <f>base[[#This Row],[Data de liquidação]]</f>
        <v>46050.78528935185</v>
      </c>
    </row>
    <row r="630" spans="2:20" ht="15" customHeight="1">
      <c r="B630" s="735" t="s">
        <v>715</v>
      </c>
      <c r="C630" s="911" t="s">
        <v>3555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692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1209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  <c r="T630" s="1249">
        <f>base[[#This Row],[Data de liquidação]]</f>
        <v>46050.786319444444</v>
      </c>
    </row>
    <row r="631" spans="2:20" ht="15" customHeight="1">
      <c r="B631" s="735" t="s">
        <v>714</v>
      </c>
      <c r="C631" s="911" t="s">
        <v>3555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  <c r="T631" s="1249">
        <f>base[[#This Row],[Data de liquidação]]</f>
        <v>46050.787083333336</v>
      </c>
    </row>
    <row r="632" spans="2:20" ht="15" customHeight="1">
      <c r="B632" s="735" t="s">
        <v>713</v>
      </c>
      <c r="C632" s="911" t="s">
        <v>3555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  <c r="T632" s="1249">
        <f>base[[#This Row],[Data de liquidação]]</f>
        <v>46050.787418981483</v>
      </c>
    </row>
    <row r="633" spans="2:20" ht="15" customHeight="1">
      <c r="B633" s="735" t="s">
        <v>712</v>
      </c>
      <c r="C633" s="911" t="s">
        <v>3555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391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1209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  <c r="T633" s="1249">
        <f>base[[#This Row],[Data de liquidação]]</f>
        <v>46050.787685185183</v>
      </c>
    </row>
    <row r="634" spans="2:20" ht="15" customHeight="1">
      <c r="B634" s="735" t="s">
        <v>711</v>
      </c>
      <c r="C634" s="911" t="s">
        <v>3555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  <c r="T634" s="1249">
        <f>base[[#This Row],[Data de liquidação]]</f>
        <v>46050.838912037034</v>
      </c>
    </row>
    <row r="635" spans="2:20" ht="15" customHeight="1">
      <c r="B635" s="735" t="s">
        <v>710</v>
      </c>
      <c r="C635" s="911" t="s">
        <v>3555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  <c r="T635" s="1249">
        <f>base[[#This Row],[Data de liquidação]]</f>
        <v>46050.875381944446</v>
      </c>
    </row>
    <row r="636" spans="2:20" ht="15" customHeight="1">
      <c r="B636" s="735" t="s">
        <v>709</v>
      </c>
      <c r="C636" s="911" t="s">
        <v>3555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  <c r="T636" s="1249">
        <f>base[[#This Row],[Data de liquidação]]</f>
        <v>46050.877384259256</v>
      </c>
    </row>
    <row r="637" spans="2:20" ht="15" customHeight="1">
      <c r="B637" s="735" t="s">
        <v>708</v>
      </c>
      <c r="C637" s="911" t="s">
        <v>3555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  <c r="T637" s="1249">
        <f>base[[#This Row],[Data de liquidação]]</f>
        <v>46050.89638888889</v>
      </c>
    </row>
    <row r="638" spans="2:20" ht="15" customHeight="1">
      <c r="B638" s="736" t="s">
        <v>735</v>
      </c>
      <c r="C638" s="911" t="s">
        <v>3555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692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1210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  <c r="T638" s="1249">
        <f>base[[#This Row],[Data de liquidação]]</f>
        <v>46051.684699074074</v>
      </c>
    </row>
    <row r="639" spans="2:20" ht="15" customHeight="1">
      <c r="B639" s="736" t="s">
        <v>734</v>
      </c>
      <c r="C639" s="911" t="s">
        <v>3555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  <c r="T639" s="1249">
        <f>base[[#This Row],[Data de liquidação]]</f>
        <v>46051.785937499997</v>
      </c>
    </row>
    <row r="640" spans="2:20" ht="15" customHeight="1">
      <c r="B640" s="736" t="s">
        <v>733</v>
      </c>
      <c r="C640" s="911" t="s">
        <v>3555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391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1217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  <c r="T640" s="1249">
        <f>base[[#This Row],[Data de liquidação]]</f>
        <v>46051.785983796297</v>
      </c>
    </row>
    <row r="641" spans="2:22" ht="15" customHeight="1">
      <c r="B641" s="736" t="s">
        <v>732</v>
      </c>
      <c r="C641" s="911" t="s">
        <v>3555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  <c r="T641" s="1249">
        <f>base[[#This Row],[Data de liquidação]]</f>
        <v>46051.786412037036</v>
      </c>
    </row>
    <row r="642" spans="2:22" ht="15" customHeight="1">
      <c r="B642" s="736" t="s">
        <v>731</v>
      </c>
      <c r="C642" s="911" t="s">
        <v>3555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  <c r="T642" s="1249">
        <f>base[[#This Row],[Data de liquidação]]</f>
        <v>46051.788136574076</v>
      </c>
    </row>
    <row r="643" spans="2:22" ht="15" customHeight="1">
      <c r="B643" s="736" t="s">
        <v>731</v>
      </c>
      <c r="C643" s="911" t="s">
        <v>3555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  <c r="T643" s="1249">
        <f>base[[#This Row],[Data de liquidação]]</f>
        <v>46051.788240740738</v>
      </c>
    </row>
    <row r="644" spans="2:22" ht="15" customHeight="1">
      <c r="B644" s="736" t="s">
        <v>730</v>
      </c>
      <c r="C644" s="911" t="s">
        <v>3555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391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1217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  <c r="T644" s="1249">
        <f>base[[#This Row],[Data de liquidação]]</f>
        <v>46051.788564814815</v>
      </c>
    </row>
    <row r="645" spans="2:22" ht="15" customHeight="1">
      <c r="B645" s="736" t="s">
        <v>729</v>
      </c>
      <c r="C645" s="911" t="s">
        <v>3555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  <c r="T645" s="1249">
        <f>base[[#This Row],[Data de liquidação]]</f>
        <v>46051.78869212963</v>
      </c>
    </row>
    <row r="646" spans="2:22" ht="15" customHeight="1">
      <c r="B646" s="736" t="s">
        <v>728</v>
      </c>
      <c r="C646" s="911" t="s">
        <v>3555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627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1217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1249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6" t="s">
        <v>728</v>
      </c>
      <c r="C647" s="911" t="s">
        <v>3555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1249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6" t="s">
        <v>727</v>
      </c>
      <c r="C648" s="911" t="s">
        <v>3555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  <c r="T648" s="1249">
        <f>base[[#This Row],[Data de liquidação]]</f>
        <v>46051.791134259256</v>
      </c>
    </row>
    <row r="649" spans="2:22" ht="15" customHeight="1">
      <c r="B649" s="737" t="s">
        <v>835</v>
      </c>
      <c r="C649" s="911" t="s">
        <v>3555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626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1210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1249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7" t="s">
        <v>835</v>
      </c>
      <c r="C650" s="911" t="s">
        <v>3555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1249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7" t="s">
        <v>835</v>
      </c>
      <c r="C651" s="911" t="s">
        <v>3555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391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1210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  <c r="T651" s="1249">
        <f>base[[#This Row],[Data de liquidação]]</f>
        <v>46052.530925925923</v>
      </c>
    </row>
    <row r="652" spans="2:22" ht="15" customHeight="1">
      <c r="B652" s="737" t="s">
        <v>834</v>
      </c>
      <c r="C652" s="911" t="s">
        <v>3555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  <c r="T652" s="1249">
        <f>base[[#This Row],[Data de liquidação]]</f>
        <v>46052.572604166664</v>
      </c>
    </row>
    <row r="653" spans="2:22" ht="15" customHeight="1">
      <c r="B653" s="737" t="s">
        <v>833</v>
      </c>
      <c r="C653" s="911" t="s">
        <v>3555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  <c r="T653" s="1249">
        <f>base[[#This Row],[Data de liquidação]]</f>
        <v>46052.653969907406</v>
      </c>
    </row>
    <row r="654" spans="2:22" ht="15" customHeight="1">
      <c r="B654" s="737" t="s">
        <v>829</v>
      </c>
      <c r="C654" s="911" t="s">
        <v>3555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  <c r="T654" s="1249">
        <f>base[[#This Row],[Data de liquidação]]</f>
        <v>46052.662893518522</v>
      </c>
    </row>
    <row r="655" spans="2:22" ht="15" customHeight="1">
      <c r="B655" s="737" t="s">
        <v>832</v>
      </c>
      <c r="C655" s="911" t="s">
        <v>3555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  <c r="T655" s="1249">
        <f>base[[#This Row],[Data de liquidação]]</f>
        <v>46052.66337962963</v>
      </c>
    </row>
    <row r="656" spans="2:22" ht="15" customHeight="1">
      <c r="B656" s="737" t="s">
        <v>831</v>
      </c>
      <c r="C656" s="911" t="s">
        <v>3555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693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1203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  <c r="T656" s="1249">
        <f>base[[#This Row],[Data de liquidação]]</f>
        <v>46052.666921296295</v>
      </c>
    </row>
    <row r="657" spans="2:22" ht="15" customHeight="1">
      <c r="B657" s="737" t="s">
        <v>830</v>
      </c>
      <c r="C657" s="911" t="s">
        <v>3555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390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1210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  <c r="T657" s="1249">
        <f>base[[#This Row],[Data de liquidação]]</f>
        <v>46052.686840277776</v>
      </c>
    </row>
    <row r="658" spans="2:22" ht="15" customHeight="1">
      <c r="B658" s="737" t="s">
        <v>829</v>
      </c>
      <c r="C658" s="911" t="s">
        <v>3555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  <c r="T658" s="1249">
        <f>base[[#This Row],[Data de liquidação]]</f>
        <v>46052.690937500003</v>
      </c>
    </row>
    <row r="659" spans="2:22" ht="15" customHeight="1">
      <c r="B659" s="737" t="s">
        <v>828</v>
      </c>
      <c r="C659" s="911" t="s">
        <v>3555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  <c r="T659" s="1249">
        <f>base[[#This Row],[Data de liquidação]]</f>
        <v>46052.691840277781</v>
      </c>
    </row>
    <row r="660" spans="2:22" ht="15" customHeight="1">
      <c r="B660" s="737" t="s">
        <v>827</v>
      </c>
      <c r="C660" s="911" t="s">
        <v>3555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  <c r="T660" s="1249">
        <f>base[[#This Row],[Data de liquidação]]</f>
        <v>46052.694293981483</v>
      </c>
    </row>
    <row r="661" spans="2:22" ht="15" customHeight="1">
      <c r="B661" s="737" t="s">
        <v>821</v>
      </c>
      <c r="C661" s="911" t="s">
        <v>3555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  <c r="T661" s="1249">
        <f>base[[#This Row],[Data de liquidação]]</f>
        <v>46052.697268518517</v>
      </c>
    </row>
    <row r="662" spans="2:22" ht="15" customHeight="1">
      <c r="B662" s="737" t="s">
        <v>826</v>
      </c>
      <c r="C662" s="911" t="s">
        <v>3555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  <c r="T662" s="1249">
        <f>base[[#This Row],[Data de liquidação]]</f>
        <v>46052.703981481478</v>
      </c>
    </row>
    <row r="663" spans="2:22" ht="15" customHeight="1">
      <c r="B663" s="737" t="s">
        <v>825</v>
      </c>
      <c r="C663" s="911" t="s">
        <v>3555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  <c r="T663" s="1249">
        <f>base[[#This Row],[Data de liquidação]]</f>
        <v>46052.722719907404</v>
      </c>
    </row>
    <row r="664" spans="2:22" ht="15" customHeight="1">
      <c r="B664" s="737" t="s">
        <v>824</v>
      </c>
      <c r="C664" s="911" t="s">
        <v>3555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  <c r="T664" s="1249">
        <f>base[[#This Row],[Data de liquidação]]</f>
        <v>46052.72583333333</v>
      </c>
    </row>
    <row r="665" spans="2:22" ht="15" customHeight="1">
      <c r="B665" s="737" t="s">
        <v>823</v>
      </c>
      <c r="C665" s="911" t="s">
        <v>3555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  <c r="T665" s="1249">
        <f>base[[#This Row],[Data de liquidação]]</f>
        <v>46052.744710648149</v>
      </c>
    </row>
    <row r="666" spans="2:22" ht="15" customHeight="1">
      <c r="B666" s="737" t="s">
        <v>822</v>
      </c>
      <c r="C666" s="911" t="s">
        <v>3555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  <c r="T666" s="1249">
        <f>base[[#This Row],[Data de liquidação]]</f>
        <v>46052.744814814818</v>
      </c>
    </row>
    <row r="667" spans="2:22" ht="15" customHeight="1">
      <c r="B667" s="737" t="s">
        <v>821</v>
      </c>
      <c r="C667" s="911" t="s">
        <v>3555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  <c r="T667" s="1249">
        <f>base[[#This Row],[Data de liquidação]]</f>
        <v>46052.745648148149</v>
      </c>
    </row>
    <row r="668" spans="2:22" ht="15" customHeight="1">
      <c r="B668" s="737" t="s">
        <v>820</v>
      </c>
      <c r="C668" s="911" t="s">
        <v>3555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1249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7" t="s">
        <v>820</v>
      </c>
      <c r="C669" s="911" t="s">
        <v>3555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627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1197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1249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7" t="s">
        <v>819</v>
      </c>
      <c r="C670" s="911" t="s">
        <v>3555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  <c r="T670" s="1249">
        <f>base[[#This Row],[Data de liquidação]]</f>
        <v>46052.766840277778</v>
      </c>
    </row>
    <row r="671" spans="2:22" ht="15" customHeight="1">
      <c r="B671" s="737" t="s">
        <v>818</v>
      </c>
      <c r="C671" s="911" t="s">
        <v>3555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  <c r="T671" s="1249">
        <f>base[[#This Row],[Data de liquidação]]</f>
        <v>46052.768437500003</v>
      </c>
    </row>
    <row r="672" spans="2:22" ht="15" customHeight="1">
      <c r="B672" s="737" t="s">
        <v>817</v>
      </c>
      <c r="C672" s="911" t="s">
        <v>3555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  <c r="T672" s="1249">
        <f>base[[#This Row],[Data de liquidação]]</f>
        <v>46052.7815625</v>
      </c>
    </row>
    <row r="673" spans="2:20" ht="15" customHeight="1">
      <c r="B673" s="737" t="s">
        <v>817</v>
      </c>
      <c r="C673" s="911" t="s">
        <v>3555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391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1207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  <c r="T673" s="1249">
        <f>base[[#This Row],[Data de liquidação]]</f>
        <v>46052.781608796293</v>
      </c>
    </row>
    <row r="674" spans="2:20" ht="15" customHeight="1">
      <c r="B674" s="737" t="s">
        <v>816</v>
      </c>
      <c r="C674" s="911" t="s">
        <v>3555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  <c r="T674" s="1249">
        <f>base[[#This Row],[Data de liquidação]]</f>
        <v>46053.419259259259</v>
      </c>
    </row>
    <row r="675" spans="2:20" ht="15" customHeight="1">
      <c r="B675" s="737" t="s">
        <v>814</v>
      </c>
      <c r="C675" s="911" t="s">
        <v>3555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  <c r="T675" s="1249">
        <f>base[[#This Row],[Data de liquidação]]</f>
        <v>46053.44190972222</v>
      </c>
    </row>
    <row r="676" spans="2:20" ht="15" customHeight="1">
      <c r="B676" s="737" t="s">
        <v>815</v>
      </c>
      <c r="C676" s="911" t="s">
        <v>3555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  <c r="T676" s="1249">
        <f>base[[#This Row],[Data de liquidação]]</f>
        <v>46053.455694444441</v>
      </c>
    </row>
    <row r="677" spans="2:20" ht="15" customHeight="1">
      <c r="B677" s="737" t="s">
        <v>814</v>
      </c>
      <c r="C677" s="911" t="s">
        <v>3555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  <c r="T677" s="1249">
        <f>base[[#This Row],[Data de liquidação]]</f>
        <v>46053.456805555557</v>
      </c>
    </row>
    <row r="678" spans="2:20" ht="15" customHeight="1">
      <c r="B678" s="737" t="s">
        <v>813</v>
      </c>
      <c r="C678" s="911" t="s">
        <v>3555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  <c r="T678" s="1249">
        <f>base[[#This Row],[Data de liquidação]]</f>
        <v>46053.468402777777</v>
      </c>
    </row>
    <row r="679" spans="2:20" ht="15" customHeight="1">
      <c r="B679" s="737" t="s">
        <v>812</v>
      </c>
      <c r="C679" s="911" t="s">
        <v>3555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  <c r="T679" s="1249">
        <f>base[[#This Row],[Data de liquidação]]</f>
        <v>46053.469525462962</v>
      </c>
    </row>
    <row r="680" spans="2:20" ht="15" customHeight="1">
      <c r="B680" s="737" t="s">
        <v>811</v>
      </c>
      <c r="C680" s="911" t="s">
        <v>3555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  <c r="T680" s="1249">
        <f>base[[#This Row],[Data de liquidação]]</f>
        <v>46053.476284722223</v>
      </c>
    </row>
    <row r="681" spans="2:20" ht="15" customHeight="1">
      <c r="B681" s="737" t="s">
        <v>810</v>
      </c>
      <c r="C681" s="911" t="s">
        <v>3555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  <c r="T681" s="1249">
        <f>base[[#This Row],[Data de liquidação]]</f>
        <v>46053.477129629631</v>
      </c>
    </row>
    <row r="682" spans="2:20" ht="15" customHeight="1">
      <c r="B682" s="737" t="s">
        <v>809</v>
      </c>
      <c r="C682" s="911" t="s">
        <v>3555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  <c r="T682" s="1249">
        <f>base[[#This Row],[Data de liquidação]]</f>
        <v>46053.497511574074</v>
      </c>
    </row>
    <row r="683" spans="2:20" ht="15" customHeight="1">
      <c r="B683" s="737" t="s">
        <v>806</v>
      </c>
      <c r="C683" s="911" t="s">
        <v>3555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  <c r="T683" s="1249">
        <f>base[[#This Row],[Data de liquidação]]</f>
        <v>46053.508472222224</v>
      </c>
    </row>
    <row r="684" spans="2:20" ht="15" customHeight="1">
      <c r="B684" s="737" t="s">
        <v>801</v>
      </c>
      <c r="C684" s="911" t="s">
        <v>3555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  <c r="T684" s="1249">
        <f>base[[#This Row],[Data de liquidação]]</f>
        <v>46053.515231481484</v>
      </c>
    </row>
    <row r="685" spans="2:20" ht="15" customHeight="1">
      <c r="B685" s="737" t="s">
        <v>808</v>
      </c>
      <c r="C685" s="911" t="s">
        <v>3555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  <c r="T685" s="1249">
        <f>base[[#This Row],[Data de liquidação]]</f>
        <v>46053.526238425926</v>
      </c>
    </row>
    <row r="686" spans="2:20" ht="15" customHeight="1">
      <c r="B686" s="737" t="s">
        <v>807</v>
      </c>
      <c r="C686" s="911" t="s">
        <v>3555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  <c r="T686" s="1249">
        <f>base[[#This Row],[Data de liquidação]]</f>
        <v>46053.526365740741</v>
      </c>
    </row>
    <row r="687" spans="2:20" ht="15" customHeight="1">
      <c r="B687" s="737" t="s">
        <v>806</v>
      </c>
      <c r="C687" s="911" t="s">
        <v>3555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391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1208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  <c r="T687" s="1249">
        <f>base[[#This Row],[Data de liquidação]]</f>
        <v>46053.538518518515</v>
      </c>
    </row>
    <row r="688" spans="2:20" ht="15" customHeight="1">
      <c r="B688" s="737" t="s">
        <v>805</v>
      </c>
      <c r="C688" s="911" t="s">
        <v>3555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  <c r="T688" s="1249">
        <f>base[[#This Row],[Data de liquidação]]</f>
        <v>46053.540775462963</v>
      </c>
    </row>
    <row r="689" spans="2:22" ht="15" customHeight="1">
      <c r="B689" s="737" t="s">
        <v>804</v>
      </c>
      <c r="C689" s="911" t="s">
        <v>3555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  <c r="T689" s="1249">
        <f>base[[#This Row],[Data de liquidação]]</f>
        <v>46053.54283564815</v>
      </c>
    </row>
    <row r="690" spans="2:22" ht="15" customHeight="1">
      <c r="B690" s="737" t="s">
        <v>803</v>
      </c>
      <c r="C690" s="911" t="s">
        <v>3555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692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1199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  <c r="T690" s="1249">
        <f>base[[#This Row],[Data de liquidação]]</f>
        <v>46053.55945601852</v>
      </c>
    </row>
    <row r="691" spans="2:22" ht="15" customHeight="1">
      <c r="B691" s="737" t="s">
        <v>802</v>
      </c>
      <c r="C691" s="911" t="s">
        <v>3555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  <c r="T691" s="1249">
        <f>base[[#This Row],[Data de liquidação]]</f>
        <v>46053.561956018515</v>
      </c>
    </row>
    <row r="692" spans="2:22" ht="15" customHeight="1">
      <c r="B692" s="737" t="s">
        <v>801</v>
      </c>
      <c r="C692" s="911" t="s">
        <v>3555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  <c r="T692" s="1249">
        <f>base[[#This Row],[Data de liquidação]]</f>
        <v>46053.562222222223</v>
      </c>
    </row>
    <row r="693" spans="2:22" ht="15" customHeight="1">
      <c r="B693" s="737" t="s">
        <v>801</v>
      </c>
      <c r="C693" s="911" t="s">
        <v>3555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391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1199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  <c r="T693" s="1249">
        <f>base[[#This Row],[Data de liquidação]]</f>
        <v>46053.562268518515</v>
      </c>
    </row>
    <row r="694" spans="2:22" ht="15" customHeight="1">
      <c r="B694" s="737" t="s">
        <v>800</v>
      </c>
      <c r="C694" s="911" t="s">
        <v>3555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626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1205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  <c r="T694" s="1249">
        <f>base[[#This Row],[Data de liquidação]]</f>
        <v>46053.577511574076</v>
      </c>
    </row>
    <row r="695" spans="2:22" ht="15" customHeight="1">
      <c r="B695" s="737" t="s">
        <v>800</v>
      </c>
      <c r="C695" s="911" t="s">
        <v>3555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  <c r="T695" s="1249">
        <f>base[[#This Row],[Data de liquidação]]</f>
        <v>46053.577604166669</v>
      </c>
    </row>
    <row r="696" spans="2:22" ht="15" customHeight="1">
      <c r="B696" s="737" t="s">
        <v>799</v>
      </c>
      <c r="C696" s="911" t="s">
        <v>3555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  <c r="T696" s="1249">
        <f>base[[#This Row],[Data de liquidação]]</f>
        <v>46053.578969907408</v>
      </c>
    </row>
    <row r="697" spans="2:22" ht="15" customHeight="1">
      <c r="B697" s="737" t="s">
        <v>798</v>
      </c>
      <c r="C697" s="911" t="s">
        <v>3555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  <c r="T697" s="1249">
        <f>base[[#This Row],[Data de liquidação]]</f>
        <v>46053.580555555556</v>
      </c>
    </row>
    <row r="698" spans="2:22" ht="15" customHeight="1">
      <c r="B698" s="737" t="s">
        <v>797</v>
      </c>
      <c r="C698" s="911" t="s">
        <v>3555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  <c r="T698" s="1249">
        <f>base[[#This Row],[Data de liquidação]]</f>
        <v>46053.582037037035</v>
      </c>
    </row>
    <row r="699" spans="2:22" ht="15" customHeight="1">
      <c r="B699" s="737" t="s">
        <v>796</v>
      </c>
      <c r="C699" s="911" t="s">
        <v>3555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  <c r="T699" s="1249">
        <f>base[[#This Row],[Data de liquidação]]</f>
        <v>46053.599259259259</v>
      </c>
    </row>
    <row r="700" spans="2:22" ht="15" customHeight="1">
      <c r="B700" s="737" t="s">
        <v>795</v>
      </c>
      <c r="C700" s="911" t="s">
        <v>3555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  <c r="T700" s="1249">
        <f>base[[#This Row],[Data de liquidação]]</f>
        <v>46053.637476851851</v>
      </c>
    </row>
    <row r="701" spans="2:22" ht="15" customHeight="1">
      <c r="B701" s="737" t="s">
        <v>794</v>
      </c>
      <c r="C701" s="911" t="s">
        <v>3555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626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1206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  <c r="T701" s="1249">
        <f>base[[#This Row],[Data de liquidação]]</f>
        <v>46053.663587962961</v>
      </c>
    </row>
    <row r="702" spans="2:22" ht="15" customHeight="1">
      <c r="B702" s="737" t="s">
        <v>793</v>
      </c>
      <c r="C702" s="911" t="s">
        <v>3555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  <c r="T702" s="1249">
        <f>base[[#This Row],[Data de liquidação]]</f>
        <v>46053.665960648148</v>
      </c>
    </row>
    <row r="703" spans="2:22" ht="15" customHeight="1">
      <c r="B703" s="737" t="s">
        <v>792</v>
      </c>
      <c r="C703" s="911" t="s">
        <v>3555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  <c r="T703" s="1249">
        <f>base[[#This Row],[Data de liquidação]]</f>
        <v>46053.676319444443</v>
      </c>
    </row>
    <row r="704" spans="2:22" ht="15" customHeight="1">
      <c r="B704" s="737" t="s">
        <v>791</v>
      </c>
      <c r="C704" s="911" t="s">
        <v>3555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1249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7" t="s">
        <v>791</v>
      </c>
      <c r="C705" s="911" t="s">
        <v>3555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1249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7" t="s">
        <v>791</v>
      </c>
      <c r="C706" s="911" t="s">
        <v>3555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626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1200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1249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7" t="s">
        <v>791</v>
      </c>
      <c r="C707" s="911" t="s">
        <v>3555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391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1200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  <c r="T707" s="1249">
        <f>base[[#This Row],[Data de liquidação]]</f>
        <v>46053.689606481479</v>
      </c>
    </row>
    <row r="708" spans="2:22" ht="15" customHeight="1">
      <c r="B708" s="737" t="s">
        <v>790</v>
      </c>
      <c r="C708" s="911" t="s">
        <v>3555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692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1199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  <c r="T708" s="1249">
        <f>base[[#This Row],[Data de liquidação]]</f>
        <v>46053.690393518518</v>
      </c>
    </row>
    <row r="709" spans="2:22" ht="15" customHeight="1">
      <c r="B709" s="737" t="s">
        <v>789</v>
      </c>
      <c r="C709" s="911" t="s">
        <v>3555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692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1201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  <c r="T709" s="1249">
        <f>base[[#This Row],[Data de liquidação]]</f>
        <v>46053.790543981479</v>
      </c>
    </row>
    <row r="710" spans="2:22" ht="15" customHeight="1">
      <c r="B710" s="737" t="s">
        <v>788</v>
      </c>
      <c r="C710" s="911" t="s">
        <v>3555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693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1204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  <c r="T710" s="1249">
        <f>base[[#This Row],[Data de liquidação]]</f>
        <v>46054.42083333333</v>
      </c>
    </row>
    <row r="711" spans="2:22" ht="15" customHeight="1">
      <c r="B711" s="737" t="s">
        <v>787</v>
      </c>
      <c r="C711" s="911" t="s">
        <v>3555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  <c r="T711" s="1249">
        <f>base[[#This Row],[Data de liquidação]]</f>
        <v>46054.424143518518</v>
      </c>
    </row>
    <row r="712" spans="2:22" ht="15" customHeight="1">
      <c r="B712" s="737" t="s">
        <v>786</v>
      </c>
      <c r="C712" s="911" t="s">
        <v>3555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  <c r="T712" s="1249">
        <f>base[[#This Row],[Data de liquidação]]</f>
        <v>46054.438506944447</v>
      </c>
    </row>
    <row r="713" spans="2:22" ht="15" customHeight="1">
      <c r="B713" s="737" t="s">
        <v>782</v>
      </c>
      <c r="C713" s="911" t="s">
        <v>3555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  <c r="T713" s="1249">
        <f>base[[#This Row],[Data de liquidação]]</f>
        <v>46054.449756944443</v>
      </c>
    </row>
    <row r="714" spans="2:22" ht="15" customHeight="1">
      <c r="B714" s="737" t="s">
        <v>785</v>
      </c>
      <c r="C714" s="911" t="s">
        <v>3555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  <c r="T714" s="1249">
        <f>base[[#This Row],[Data de liquidação]]</f>
        <v>46054.479074074072</v>
      </c>
    </row>
    <row r="715" spans="2:22" ht="15" customHeight="1">
      <c r="B715" s="737" t="s">
        <v>784</v>
      </c>
      <c r="C715" s="911" t="s">
        <v>3555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  <c r="T715" s="1249">
        <f>base[[#This Row],[Data de liquidação]]</f>
        <v>46054.495787037034</v>
      </c>
    </row>
    <row r="716" spans="2:22" ht="15" customHeight="1">
      <c r="B716" s="737" t="s">
        <v>783</v>
      </c>
      <c r="C716" s="911" t="s">
        <v>3555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  <c r="T716" s="1249">
        <f>base[[#This Row],[Data de liquidação]]</f>
        <v>46054.496493055558</v>
      </c>
    </row>
    <row r="717" spans="2:22" ht="15" customHeight="1">
      <c r="B717" s="737" t="s">
        <v>782</v>
      </c>
      <c r="C717" s="911" t="s">
        <v>3555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  <c r="T717" s="1249">
        <f>base[[#This Row],[Data de liquidação]]</f>
        <v>46054.499108796299</v>
      </c>
    </row>
    <row r="718" spans="2:22" ht="15" customHeight="1">
      <c r="B718" s="737" t="s">
        <v>781</v>
      </c>
      <c r="C718" s="911" t="s">
        <v>3555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391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1201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  <c r="T718" s="1249">
        <f>base[[#This Row],[Data de liquidação]]</f>
        <v>46054.506249999999</v>
      </c>
    </row>
    <row r="719" spans="2:22" ht="15" customHeight="1">
      <c r="B719" s="737" t="s">
        <v>780</v>
      </c>
      <c r="C719" s="911" t="s">
        <v>3555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  <c r="T719" s="1249">
        <f>base[[#This Row],[Data de liquidação]]</f>
        <v>46054.513935185183</v>
      </c>
    </row>
    <row r="720" spans="2:22" ht="15" customHeight="1">
      <c r="B720" s="737" t="s">
        <v>779</v>
      </c>
      <c r="C720" s="911" t="s">
        <v>3555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  <c r="T720" s="1249">
        <f>base[[#This Row],[Data de liquidação]]</f>
        <v>46054.519201388888</v>
      </c>
    </row>
    <row r="721" spans="2:22" ht="15" customHeight="1">
      <c r="B721" s="737" t="s">
        <v>778</v>
      </c>
      <c r="C721" s="911" t="s">
        <v>3555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1249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7" t="s">
        <v>778</v>
      </c>
      <c r="C722" s="911" t="s">
        <v>3555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1249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7" t="s">
        <v>777</v>
      </c>
      <c r="C723" s="911" t="s">
        <v>3555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626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1207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  <c r="T723" s="1249">
        <f>base[[#This Row],[Data de liquidação]]</f>
        <v>46054.538958333331</v>
      </c>
    </row>
    <row r="724" spans="2:22" ht="15" customHeight="1">
      <c r="B724" s="737" t="s">
        <v>777</v>
      </c>
      <c r="C724" s="911" t="s">
        <v>3555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  <c r="T724" s="1249">
        <f>base[[#This Row],[Data de liquidação]]</f>
        <v>46054.539027777777</v>
      </c>
    </row>
    <row r="725" spans="2:22" ht="15" customHeight="1">
      <c r="B725" s="737" t="s">
        <v>776</v>
      </c>
      <c r="C725" s="911" t="s">
        <v>3555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  <c r="T725" s="1249">
        <f>base[[#This Row],[Data de liquidação]]</f>
        <v>46054.542858796296</v>
      </c>
    </row>
    <row r="726" spans="2:22" ht="15" customHeight="1">
      <c r="B726" s="737" t="s">
        <v>775</v>
      </c>
      <c r="C726" s="911" t="s">
        <v>3555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626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1200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  <c r="T726" s="1249">
        <f>base[[#This Row],[Data de liquidação]]</f>
        <v>46054.544456018521</v>
      </c>
    </row>
    <row r="727" spans="2:22" ht="15" customHeight="1">
      <c r="B727" s="737" t="s">
        <v>775</v>
      </c>
      <c r="C727" s="911" t="s">
        <v>3555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  <c r="T727" s="1249">
        <f>base[[#This Row],[Data de liquidação]]</f>
        <v>46054.544710648152</v>
      </c>
    </row>
    <row r="728" spans="2:22" ht="15" customHeight="1">
      <c r="B728" s="737" t="s">
        <v>774</v>
      </c>
      <c r="C728" s="911" t="s">
        <v>3555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  <c r="T728" s="1249">
        <f>base[[#This Row],[Data de liquidação]]</f>
        <v>46054.55878472222</v>
      </c>
    </row>
    <row r="729" spans="2:22" ht="15" customHeight="1">
      <c r="B729" s="737" t="s">
        <v>774</v>
      </c>
      <c r="C729" s="911" t="s">
        <v>3555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  <c r="T729" s="1249">
        <f>base[[#This Row],[Data de liquidação]]</f>
        <v>46054.558923611112</v>
      </c>
    </row>
    <row r="730" spans="2:22" ht="15" customHeight="1">
      <c r="B730" s="737" t="s">
        <v>773</v>
      </c>
      <c r="C730" s="911" t="s">
        <v>3555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1249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7" t="s">
        <v>773</v>
      </c>
      <c r="C731" s="911" t="s">
        <v>3555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1249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7" t="s">
        <v>772</v>
      </c>
      <c r="C732" s="911" t="s">
        <v>3555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  <c r="T732" s="1249">
        <f>base[[#This Row],[Data de liquidação]]</f>
        <v>46054.559884259259</v>
      </c>
    </row>
    <row r="733" spans="2:22" ht="15" customHeight="1">
      <c r="B733" s="737" t="s">
        <v>771</v>
      </c>
      <c r="C733" s="911" t="s">
        <v>3555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391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1218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  <c r="T733" s="1249">
        <f>base[[#This Row],[Data de liquidação]]</f>
        <v>46054.577939814815</v>
      </c>
    </row>
    <row r="734" spans="2:22" ht="15" customHeight="1">
      <c r="B734" s="737" t="s">
        <v>770</v>
      </c>
      <c r="C734" s="911" t="s">
        <v>3555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  <c r="T734" s="1249">
        <f>base[[#This Row],[Data de liquidação]]</f>
        <v>46054.594537037039</v>
      </c>
    </row>
    <row r="735" spans="2:22" ht="15" customHeight="1">
      <c r="B735" s="737" t="s">
        <v>769</v>
      </c>
      <c r="C735" s="911" t="s">
        <v>3555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  <c r="T735" s="1249">
        <f>base[[#This Row],[Data de liquidação]]</f>
        <v>46054.598113425927</v>
      </c>
    </row>
    <row r="736" spans="2:22" ht="15" customHeight="1">
      <c r="B736" s="737" t="s">
        <v>768</v>
      </c>
      <c r="C736" s="911" t="s">
        <v>3555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  <c r="T736" s="1249">
        <f>base[[#This Row],[Data de liquidação]]</f>
        <v>46054.601400462961</v>
      </c>
    </row>
    <row r="737" spans="2:22" ht="15" customHeight="1">
      <c r="B737" s="737" t="s">
        <v>767</v>
      </c>
      <c r="C737" s="911" t="s">
        <v>3555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  <c r="T737" s="1249">
        <f>base[[#This Row],[Data de liquidação]]</f>
        <v>46054.612835648149</v>
      </c>
    </row>
    <row r="738" spans="2:22" ht="15" customHeight="1">
      <c r="B738" s="737" t="s">
        <v>766</v>
      </c>
      <c r="C738" s="911" t="s">
        <v>3555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  <c r="T738" s="1249">
        <f>base[[#This Row],[Data de liquidação]]</f>
        <v>46054.629062499997</v>
      </c>
    </row>
    <row r="739" spans="2:22" ht="15" customHeight="1">
      <c r="B739" s="737" t="s">
        <v>765</v>
      </c>
      <c r="C739" s="911" t="s">
        <v>3555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  <c r="T739" s="1249">
        <f>base[[#This Row],[Data de liquidação]]</f>
        <v>46054.641226851854</v>
      </c>
    </row>
    <row r="740" spans="2:22" ht="15" customHeight="1">
      <c r="B740" s="737" t="s">
        <v>764</v>
      </c>
      <c r="C740" s="911" t="s">
        <v>3555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391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1199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  <c r="T740" s="1249">
        <f>base[[#This Row],[Data de liquidação]]</f>
        <v>46054.646874999999</v>
      </c>
    </row>
    <row r="741" spans="2:22" ht="15" customHeight="1">
      <c r="B741" s="737" t="s">
        <v>763</v>
      </c>
      <c r="C741" s="911" t="s">
        <v>3555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391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1203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  <c r="T741" s="1249">
        <f>base[[#This Row],[Data de liquidação]]</f>
        <v>46054.664687500001</v>
      </c>
    </row>
    <row r="742" spans="2:22" ht="15" customHeight="1">
      <c r="B742" s="737" t="s">
        <v>762</v>
      </c>
      <c r="C742" s="911" t="s">
        <v>3555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1249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7" t="s">
        <v>762</v>
      </c>
      <c r="C743" s="911" t="s">
        <v>3555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1249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7" t="s">
        <v>761</v>
      </c>
      <c r="C744" s="911" t="s">
        <v>3555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  <c r="T744" s="1249">
        <f>base[[#This Row],[Data de liquidação]]</f>
        <v>46054.726666666669</v>
      </c>
    </row>
    <row r="745" spans="2:22" ht="15" customHeight="1">
      <c r="B745" s="737" t="s">
        <v>760</v>
      </c>
      <c r="C745" s="911" t="s">
        <v>3555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  <c r="T745" s="1249">
        <f>base[[#This Row],[Data de liquidação]]</f>
        <v>46054.745821759258</v>
      </c>
    </row>
    <row r="746" spans="2:22" ht="15" customHeight="1">
      <c r="B746" s="737" t="s">
        <v>759</v>
      </c>
      <c r="C746" s="911" t="s">
        <v>3555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  <c r="T746" s="1249">
        <f>base[[#This Row],[Data de liquidação]]</f>
        <v>46054.747152777774</v>
      </c>
    </row>
    <row r="747" spans="2:22" ht="15" customHeight="1">
      <c r="B747" s="738" t="s">
        <v>844</v>
      </c>
      <c r="C747" s="911" t="s">
        <v>3555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390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1210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  <c r="T747" s="1249">
        <f>base[[#This Row],[Data de liquidação]]</f>
        <v>46055.592881944445</v>
      </c>
    </row>
    <row r="748" spans="2:22" ht="15" customHeight="1">
      <c r="B748" s="738" t="s">
        <v>843</v>
      </c>
      <c r="C748" s="911" t="s">
        <v>3555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  <c r="T748" s="1249">
        <f>base[[#This Row],[Data de liquidação]]</f>
        <v>46055.682118055556</v>
      </c>
    </row>
    <row r="749" spans="2:22" ht="15" customHeight="1">
      <c r="B749" s="738" t="s">
        <v>842</v>
      </c>
      <c r="C749" s="911" t="s">
        <v>3555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  <c r="T749" s="1249">
        <f>base[[#This Row],[Data de liquidação]]</f>
        <v>46055.687916666669</v>
      </c>
    </row>
    <row r="750" spans="2:22" ht="15" customHeight="1">
      <c r="B750" s="738" t="s">
        <v>841</v>
      </c>
      <c r="C750" s="911" t="s">
        <v>3555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390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1202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  <c r="T750" s="1249">
        <f>base[[#This Row],[Data de liquidação]]</f>
        <v>46055.735636574071</v>
      </c>
    </row>
    <row r="751" spans="2:22" ht="15" customHeight="1">
      <c r="B751" s="738" t="s">
        <v>840</v>
      </c>
      <c r="C751" s="911" t="s">
        <v>3555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  <c r="T751" s="1249">
        <f>base[[#This Row],[Data de liquidação]]</f>
        <v>46055.746400462966</v>
      </c>
    </row>
    <row r="752" spans="2:22" ht="15" customHeight="1">
      <c r="B752" s="739" t="s">
        <v>972</v>
      </c>
      <c r="C752" s="911" t="s">
        <v>3555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  <c r="T752" s="1249">
        <f>base[[#This Row],[Data de liquidação]]</f>
        <v>46056.682106481479</v>
      </c>
    </row>
    <row r="753" spans="2:22" ht="15" customHeight="1">
      <c r="B753" s="739" t="s">
        <v>971</v>
      </c>
      <c r="C753" s="911" t="s">
        <v>3555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391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1218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  <c r="T753" s="1249">
        <f>base[[#This Row],[Data de liquidação]]</f>
        <v>46057.776099537034</v>
      </c>
    </row>
    <row r="754" spans="2:22" ht="15" customHeight="1">
      <c r="B754" s="739" t="s">
        <v>970</v>
      </c>
      <c r="C754" s="911" t="s">
        <v>3555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  <c r="T754" s="1249">
        <f>base[[#This Row],[Data de liquidação]]</f>
        <v>46057.915416666663</v>
      </c>
    </row>
    <row r="755" spans="2:22" ht="15" customHeight="1">
      <c r="B755" s="739" t="s">
        <v>969</v>
      </c>
      <c r="C755" s="911" t="s">
        <v>3555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  <c r="T755" s="1249">
        <f>base[[#This Row],[Data de liquidação]]</f>
        <v>46058.592488425929</v>
      </c>
    </row>
    <row r="756" spans="2:22" ht="15" customHeight="1">
      <c r="B756" s="739" t="s">
        <v>968</v>
      </c>
      <c r="C756" s="911" t="s">
        <v>3555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1249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9" t="s">
        <v>968</v>
      </c>
      <c r="C757" s="911" t="s">
        <v>3555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1249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9" t="s">
        <v>967</v>
      </c>
      <c r="C758" s="911" t="s">
        <v>3555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  <c r="T758" s="1249">
        <f>base[[#This Row],[Data de liquidação]]</f>
        <v>46058.6246875</v>
      </c>
    </row>
    <row r="759" spans="2:22" ht="15" customHeight="1">
      <c r="B759" s="739" t="s">
        <v>966</v>
      </c>
      <c r="C759" s="911" t="s">
        <v>3555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391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1210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  <c r="T759" s="1249">
        <f>base[[#This Row],[Data de liquidação]]</f>
        <v>46058.687534722223</v>
      </c>
    </row>
    <row r="760" spans="2:22" ht="15" customHeight="1">
      <c r="B760" s="739" t="s">
        <v>965</v>
      </c>
      <c r="C760" s="911" t="s">
        <v>3555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  <c r="T760" s="1249">
        <f>base[[#This Row],[Data de liquidação]]</f>
        <v>46058.7262962963</v>
      </c>
    </row>
    <row r="761" spans="2:22" ht="15" customHeight="1">
      <c r="B761" s="739" t="s">
        <v>964</v>
      </c>
      <c r="C761" s="911" t="s">
        <v>3555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  <c r="T761" s="1249">
        <f>base[[#This Row],[Data de liquidação]]</f>
        <v>46058.864641203705</v>
      </c>
    </row>
    <row r="762" spans="2:22" ht="15" customHeight="1">
      <c r="B762" s="739" t="s">
        <v>963</v>
      </c>
      <c r="C762" s="911" t="s">
        <v>3555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  <c r="T762" s="1249">
        <f>base[[#This Row],[Data de liquidação]]</f>
        <v>46059.649780092594</v>
      </c>
    </row>
    <row r="763" spans="2:22" ht="15" customHeight="1">
      <c r="B763" s="739" t="s">
        <v>962</v>
      </c>
      <c r="C763" s="911" t="s">
        <v>3555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  <c r="T763" s="1249">
        <f>base[[#This Row],[Data de liquidação]]</f>
        <v>46059.659097222226</v>
      </c>
    </row>
    <row r="764" spans="2:22" ht="15" customHeight="1">
      <c r="B764" s="739" t="s">
        <v>961</v>
      </c>
      <c r="C764" s="911" t="s">
        <v>3555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  <c r="T764" s="1249">
        <f>base[[#This Row],[Data de liquidação]]</f>
        <v>46059.662418981483</v>
      </c>
    </row>
    <row r="765" spans="2:22" ht="15" customHeight="1">
      <c r="B765" s="739" t="s">
        <v>960</v>
      </c>
      <c r="C765" s="911" t="s">
        <v>3555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  <c r="T765" s="1249">
        <f>base[[#This Row],[Data de liquidação]]</f>
        <v>46059.679849537039</v>
      </c>
    </row>
    <row r="766" spans="2:22" ht="15" customHeight="1">
      <c r="B766" s="739" t="s">
        <v>959</v>
      </c>
      <c r="C766" s="911" t="s">
        <v>3555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  <c r="T766" s="1249">
        <f>base[[#This Row],[Data de liquidação]]</f>
        <v>46059.686423611114</v>
      </c>
    </row>
    <row r="767" spans="2:22" ht="15" customHeight="1">
      <c r="B767" s="739" t="s">
        <v>958</v>
      </c>
      <c r="C767" s="911" t="s">
        <v>3555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  <c r="T767" s="1249">
        <f>base[[#This Row],[Data de liquidação]]</f>
        <v>46059.68650462963</v>
      </c>
    </row>
    <row r="768" spans="2:22" ht="15" customHeight="1">
      <c r="B768" s="739" t="s">
        <v>957</v>
      </c>
      <c r="C768" s="911" t="s">
        <v>3555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  <c r="T768" s="1249">
        <f>base[[#This Row],[Data de liquidação]]</f>
        <v>46059.707083333335</v>
      </c>
    </row>
    <row r="769" spans="2:22" ht="15" customHeight="1">
      <c r="B769" s="739" t="s">
        <v>956</v>
      </c>
      <c r="C769" s="911" t="s">
        <v>3555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  <c r="T769" s="1249">
        <f>base[[#This Row],[Data de liquidação]]</f>
        <v>46059.743854166663</v>
      </c>
    </row>
    <row r="770" spans="2:22" ht="15" customHeight="1">
      <c r="B770" s="739" t="s">
        <v>955</v>
      </c>
      <c r="C770" s="911" t="s">
        <v>3555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  <c r="T770" s="1249">
        <f>base[[#This Row],[Data de liquidação]]</f>
        <v>46059.744305555556</v>
      </c>
    </row>
    <row r="771" spans="2:22" ht="15" customHeight="1">
      <c r="B771" s="739" t="s">
        <v>954</v>
      </c>
      <c r="C771" s="911" t="s">
        <v>3555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  <c r="T771" s="1249">
        <f>base[[#This Row],[Data de liquidação]]</f>
        <v>46059.757592592592</v>
      </c>
    </row>
    <row r="772" spans="2:22" ht="15" customHeight="1">
      <c r="B772" s="739" t="s">
        <v>953</v>
      </c>
      <c r="C772" s="911" t="s">
        <v>3555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  <c r="T772" s="1249">
        <f>base[[#This Row],[Data de liquidação]]</f>
        <v>46059.759386574071</v>
      </c>
    </row>
    <row r="773" spans="2:22" ht="15" customHeight="1">
      <c r="B773" s="739" t="s">
        <v>952</v>
      </c>
      <c r="C773" s="911" t="s">
        <v>3555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  <c r="T773" s="1249">
        <f>base[[#This Row],[Data de liquidação]]</f>
        <v>46059.764872685184</v>
      </c>
    </row>
    <row r="774" spans="2:22" ht="15" customHeight="1">
      <c r="B774" s="739" t="s">
        <v>951</v>
      </c>
      <c r="C774" s="911" t="s">
        <v>3555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1249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9" t="s">
        <v>950</v>
      </c>
      <c r="C775" s="911" t="s">
        <v>3555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1249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9" t="s">
        <v>950</v>
      </c>
      <c r="C776" s="911" t="s">
        <v>3555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  <c r="T776" s="1249">
        <f>base[[#This Row],[Data de liquidação]]</f>
        <v>46059.766736111109</v>
      </c>
    </row>
    <row r="777" spans="2:22" ht="15" customHeight="1">
      <c r="B777" s="739" t="s">
        <v>949</v>
      </c>
      <c r="C777" s="911" t="s">
        <v>3555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  <c r="T777" s="1249">
        <f>base[[#This Row],[Data de liquidação]]</f>
        <v>46059.768460648149</v>
      </c>
    </row>
    <row r="778" spans="2:22" ht="15" customHeight="1">
      <c r="B778" s="739" t="s">
        <v>948</v>
      </c>
      <c r="C778" s="911" t="s">
        <v>3555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  <c r="T778" s="1249">
        <f>base[[#This Row],[Data de liquidação]]</f>
        <v>46059.777037037034</v>
      </c>
    </row>
    <row r="779" spans="2:22" ht="15" customHeight="1">
      <c r="B779" s="739" t="s">
        <v>947</v>
      </c>
      <c r="C779" s="911" t="s">
        <v>3555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  <c r="T779" s="1249">
        <f>base[[#This Row],[Data de liquidação]]</f>
        <v>46059.790196759262</v>
      </c>
    </row>
    <row r="780" spans="2:22" ht="15" customHeight="1">
      <c r="B780" s="739" t="s">
        <v>946</v>
      </c>
      <c r="C780" s="911" t="s">
        <v>3555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  <c r="T780" s="1249">
        <f>base[[#This Row],[Data de liquidação]]</f>
        <v>46059.80091435185</v>
      </c>
    </row>
    <row r="781" spans="2:22" ht="15" customHeight="1">
      <c r="B781" s="739" t="s">
        <v>945</v>
      </c>
      <c r="C781" s="911" t="s">
        <v>3555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1249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9" t="s">
        <v>945</v>
      </c>
      <c r="C782" s="911" t="s">
        <v>3555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1249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9" t="s">
        <v>944</v>
      </c>
      <c r="C783" s="911" t="s">
        <v>3555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  <c r="T783" s="1249">
        <f>base[[#This Row],[Data de liquidação]]</f>
        <v>46060.476435185185</v>
      </c>
    </row>
    <row r="784" spans="2:22" ht="15" customHeight="1">
      <c r="B784" s="739" t="s">
        <v>943</v>
      </c>
      <c r="C784" s="911" t="s">
        <v>3555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  <c r="T784" s="1249">
        <f>base[[#This Row],[Data de liquidação]]</f>
        <v>46060.495300925926</v>
      </c>
    </row>
    <row r="785" spans="2:22" ht="15" customHeight="1">
      <c r="B785" s="739" t="s">
        <v>942</v>
      </c>
      <c r="C785" s="911" t="s">
        <v>3555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  <c r="T785" s="1249">
        <f>base[[#This Row],[Data de liquidação]]</f>
        <v>46060.496111111112</v>
      </c>
    </row>
    <row r="786" spans="2:22" ht="15" customHeight="1">
      <c r="B786" s="739" t="s">
        <v>941</v>
      </c>
      <c r="C786" s="911" t="s">
        <v>3555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  <c r="T786" s="1249">
        <f>base[[#This Row],[Data de liquidação]]</f>
        <v>46060.496562499997</v>
      </c>
    </row>
    <row r="787" spans="2:22" ht="15" customHeight="1">
      <c r="B787" s="739" t="s">
        <v>940</v>
      </c>
      <c r="C787" s="911" t="s">
        <v>3555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1249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9" t="s">
        <v>940</v>
      </c>
      <c r="C788" s="911" t="s">
        <v>3555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1249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9" t="s">
        <v>940</v>
      </c>
      <c r="C789" s="911" t="s">
        <v>3555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  <c r="T789" s="1249">
        <f>base[[#This Row],[Data de liquidação]]</f>
        <v>46060.498541666668</v>
      </c>
    </row>
    <row r="790" spans="2:22" ht="15" customHeight="1">
      <c r="B790" s="739" t="s">
        <v>932</v>
      </c>
      <c r="C790" s="911" t="s">
        <v>3555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  <c r="T790" s="1249">
        <f>base[[#This Row],[Data de liquidação]]</f>
        <v>46060.515532407408</v>
      </c>
    </row>
    <row r="791" spans="2:22" ht="15" customHeight="1">
      <c r="B791" s="739" t="s">
        <v>939</v>
      </c>
      <c r="C791" s="911" t="s">
        <v>3555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  <c r="T791" s="1249">
        <f>base[[#This Row],[Data de liquidação]]</f>
        <v>46060.522997685184</v>
      </c>
    </row>
    <row r="792" spans="2:22" ht="15" customHeight="1">
      <c r="B792" s="739" t="s">
        <v>938</v>
      </c>
      <c r="C792" s="911" t="s">
        <v>3555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  <c r="T792" s="1249">
        <f>base[[#This Row],[Data de liquidação]]</f>
        <v>46060.533263888887</v>
      </c>
    </row>
    <row r="793" spans="2:22" ht="15" customHeight="1">
      <c r="B793" s="739" t="s">
        <v>937</v>
      </c>
      <c r="C793" s="911" t="s">
        <v>3555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  <c r="T793" s="1249">
        <f>base[[#This Row],[Data de liquidação]]</f>
        <v>46060.538993055554</v>
      </c>
    </row>
    <row r="794" spans="2:22" ht="15" customHeight="1">
      <c r="B794" s="739" t="s">
        <v>936</v>
      </c>
      <c r="C794" s="911" t="s">
        <v>3555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  <c r="T794" s="1249">
        <f>base[[#This Row],[Data de liquidação]]</f>
        <v>46060.540833333333</v>
      </c>
    </row>
    <row r="795" spans="2:22" ht="15" customHeight="1">
      <c r="B795" s="739" t="s">
        <v>935</v>
      </c>
      <c r="C795" s="911" t="s">
        <v>3555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  <c r="T795" s="1249">
        <f>base[[#This Row],[Data de liquidação]]</f>
        <v>46060.542939814812</v>
      </c>
    </row>
    <row r="796" spans="2:22" ht="15" customHeight="1">
      <c r="B796" s="739" t="s">
        <v>934</v>
      </c>
      <c r="C796" s="911" t="s">
        <v>3555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  <c r="T796" s="1249">
        <f>base[[#This Row],[Data de liquidação]]</f>
        <v>46060.552164351851</v>
      </c>
    </row>
    <row r="797" spans="2:22" ht="15" customHeight="1">
      <c r="B797" s="739" t="s">
        <v>933</v>
      </c>
      <c r="C797" s="911" t="s">
        <v>3555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692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1199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  <c r="T797" s="1249">
        <f>base[[#This Row],[Data de liquidação]]</f>
        <v>46060.558541666665</v>
      </c>
    </row>
    <row r="798" spans="2:22" ht="15" customHeight="1">
      <c r="B798" s="739" t="s">
        <v>932</v>
      </c>
      <c r="C798" s="911" t="s">
        <v>3555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  <c r="T798" s="1249">
        <f>base[[#This Row],[Data de liquidação]]</f>
        <v>46060.579409722224</v>
      </c>
    </row>
    <row r="799" spans="2:22" ht="15" customHeight="1">
      <c r="B799" s="739" t="s">
        <v>931</v>
      </c>
      <c r="C799" s="911" t="s">
        <v>3555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  <c r="T799" s="1249">
        <f>base[[#This Row],[Data de liquidação]]</f>
        <v>46060.581354166665</v>
      </c>
    </row>
    <row r="800" spans="2:22" ht="15" customHeight="1">
      <c r="B800" s="739" t="s">
        <v>930</v>
      </c>
      <c r="C800" s="911" t="s">
        <v>3555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391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1200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  <c r="T800" s="1249">
        <f>base[[#This Row],[Data de liquidação]]</f>
        <v>46060.581574074073</v>
      </c>
    </row>
    <row r="801" spans="2:20" ht="15" customHeight="1">
      <c r="B801" s="739" t="s">
        <v>929</v>
      </c>
      <c r="C801" s="911" t="s">
        <v>3555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  <c r="T801" s="1249">
        <f>base[[#This Row],[Data de liquidação]]</f>
        <v>46060.581736111111</v>
      </c>
    </row>
    <row r="802" spans="2:20" ht="15" customHeight="1">
      <c r="B802" s="739" t="s">
        <v>928</v>
      </c>
      <c r="C802" s="911" t="s">
        <v>3555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  <c r="T802" s="1249">
        <f>base[[#This Row],[Data de liquidação]]</f>
        <v>46060.581979166665</v>
      </c>
    </row>
    <row r="803" spans="2:20" ht="15" customHeight="1">
      <c r="B803" s="739" t="s">
        <v>927</v>
      </c>
      <c r="C803" s="911" t="s">
        <v>3555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  <c r="T803" s="1249">
        <f>base[[#This Row],[Data de liquidação]]</f>
        <v>46060.582662037035</v>
      </c>
    </row>
    <row r="804" spans="2:20" ht="15" customHeight="1">
      <c r="B804" s="739" t="s">
        <v>926</v>
      </c>
      <c r="C804" s="911" t="s">
        <v>3555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  <c r="T804" s="1249">
        <f>base[[#This Row],[Data de liquidação]]</f>
        <v>46060.583333333336</v>
      </c>
    </row>
    <row r="805" spans="2:20" ht="15" customHeight="1">
      <c r="B805" s="739" t="s">
        <v>925</v>
      </c>
      <c r="C805" s="911" t="s">
        <v>3555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390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1200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  <c r="T805" s="1249">
        <f>base[[#This Row],[Data de liquidação]]</f>
        <v>46060.583854166667</v>
      </c>
    </row>
    <row r="806" spans="2:20" ht="15" customHeight="1">
      <c r="B806" s="739" t="s">
        <v>924</v>
      </c>
      <c r="C806" s="911" t="s">
        <v>3555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627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1201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  <c r="T806" s="1249">
        <f>base[[#This Row],[Data de liquidação]]</f>
        <v>46060.591736111113</v>
      </c>
    </row>
    <row r="807" spans="2:20" ht="15" customHeight="1">
      <c r="B807" s="739" t="s">
        <v>923</v>
      </c>
      <c r="C807" s="911" t="s">
        <v>3555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  <c r="T807" s="1249">
        <f>base[[#This Row],[Data de liquidação]]</f>
        <v>46060.592986111114</v>
      </c>
    </row>
    <row r="808" spans="2:20" ht="15" customHeight="1">
      <c r="B808" s="739" t="s">
        <v>922</v>
      </c>
      <c r="C808" s="911" t="s">
        <v>3555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  <c r="T808" s="1249">
        <f>base[[#This Row],[Data de liquidação]]</f>
        <v>46060.620833333334</v>
      </c>
    </row>
    <row r="809" spans="2:20" ht="15" customHeight="1">
      <c r="B809" s="739" t="s">
        <v>921</v>
      </c>
      <c r="C809" s="911" t="s">
        <v>3555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  <c r="T809" s="1249">
        <f>base[[#This Row],[Data de liquidação]]</f>
        <v>46060.621296296296</v>
      </c>
    </row>
    <row r="810" spans="2:20" ht="15" customHeight="1">
      <c r="B810" s="739" t="s">
        <v>921</v>
      </c>
      <c r="C810" s="911" t="s">
        <v>3555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391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1207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  <c r="T810" s="1249">
        <f>base[[#This Row],[Data de liquidação]]</f>
        <v>46060.621400462966</v>
      </c>
    </row>
    <row r="811" spans="2:20" ht="15" customHeight="1">
      <c r="B811" s="739" t="s">
        <v>920</v>
      </c>
      <c r="C811" s="911" t="s">
        <v>3555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  <c r="T811" s="1249">
        <f>base[[#This Row],[Data de liquidação]]</f>
        <v>46060.625659722224</v>
      </c>
    </row>
    <row r="812" spans="2:20" ht="15" customHeight="1">
      <c r="B812" s="739" t="s">
        <v>919</v>
      </c>
      <c r="C812" s="911" t="s">
        <v>3555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  <c r="T812" s="1249">
        <f>base[[#This Row],[Data de liquidação]]</f>
        <v>46060.626562500001</v>
      </c>
    </row>
    <row r="813" spans="2:20" ht="15" customHeight="1">
      <c r="B813" s="739" t="s">
        <v>918</v>
      </c>
      <c r="C813" s="911" t="s">
        <v>3555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391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1199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  <c r="T813" s="1249">
        <f>base[[#This Row],[Data de liquidação]]</f>
        <v>46060.626655092594</v>
      </c>
    </row>
    <row r="814" spans="2:20" ht="15" customHeight="1">
      <c r="B814" s="739" t="s">
        <v>917</v>
      </c>
      <c r="C814" s="911" t="s">
        <v>3555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  <c r="T814" s="1249">
        <f>base[[#This Row],[Data de liquidação]]</f>
        <v>46060.634976851848</v>
      </c>
    </row>
    <row r="815" spans="2:20" ht="15" customHeight="1">
      <c r="B815" s="739" t="s">
        <v>916</v>
      </c>
      <c r="C815" s="911" t="s">
        <v>3555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  <c r="T815" s="1249">
        <f>base[[#This Row],[Data de liquidação]]</f>
        <v>46060.63722222222</v>
      </c>
    </row>
    <row r="816" spans="2:20" ht="15" customHeight="1">
      <c r="B816" s="739" t="s">
        <v>915</v>
      </c>
      <c r="C816" s="911" t="s">
        <v>3555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  <c r="T816" s="1249">
        <f>base[[#This Row],[Data de liquidação]]</f>
        <v>46060.682476851849</v>
      </c>
    </row>
    <row r="817" spans="2:22" ht="15" customHeight="1">
      <c r="B817" s="739" t="s">
        <v>915</v>
      </c>
      <c r="C817" s="911" t="s">
        <v>3555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391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1210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  <c r="T817" s="1249">
        <f>base[[#This Row],[Data de liquidação]]</f>
        <v>46060.682523148149</v>
      </c>
    </row>
    <row r="818" spans="2:22" ht="15" customHeight="1">
      <c r="B818" s="739" t="s">
        <v>914</v>
      </c>
      <c r="C818" s="911" t="s">
        <v>3555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  <c r="T818" s="1249">
        <f>base[[#This Row],[Data de liquidação]]</f>
        <v>46060.693159722221</v>
      </c>
    </row>
    <row r="819" spans="2:22" ht="15" customHeight="1">
      <c r="B819" s="739" t="s">
        <v>913</v>
      </c>
      <c r="C819" s="911" t="s">
        <v>3555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  <c r="T819" s="1249">
        <f>base[[#This Row],[Data de liquidação]]</f>
        <v>46060.701701388891</v>
      </c>
    </row>
    <row r="820" spans="2:22" ht="15" customHeight="1">
      <c r="B820" s="739" t="s">
        <v>912</v>
      </c>
      <c r="C820" s="911" t="s">
        <v>3555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  <c r="T820" s="1249">
        <f>base[[#This Row],[Data de liquidação]]</f>
        <v>46060.744039351855</v>
      </c>
    </row>
    <row r="821" spans="2:22" ht="15" customHeight="1">
      <c r="B821" s="739" t="s">
        <v>911</v>
      </c>
      <c r="C821" s="911" t="s">
        <v>3555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1249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9" t="s">
        <v>911</v>
      </c>
      <c r="C822" s="911" t="s">
        <v>3555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1249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9" t="s">
        <v>910</v>
      </c>
      <c r="C823" s="911" t="s">
        <v>3555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  <c r="T823" s="1249">
        <f>base[[#This Row],[Data de liquidação]]</f>
        <v>46060.745416666665</v>
      </c>
    </row>
    <row r="824" spans="2:22" ht="15" customHeight="1">
      <c r="B824" s="739" t="s">
        <v>909</v>
      </c>
      <c r="C824" s="911" t="s">
        <v>3555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  <c r="T824" s="1249">
        <f>base[[#This Row],[Data de liquidação]]</f>
        <v>46060.750185185185</v>
      </c>
    </row>
    <row r="825" spans="2:22" ht="15" customHeight="1">
      <c r="B825" s="739" t="s">
        <v>908</v>
      </c>
      <c r="C825" s="911" t="s">
        <v>3555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  <c r="T825" s="1249">
        <f>base[[#This Row],[Data de liquidação]]</f>
        <v>46060.780034722222</v>
      </c>
    </row>
    <row r="826" spans="2:22" ht="15" customHeight="1">
      <c r="B826" s="739" t="s">
        <v>907</v>
      </c>
      <c r="C826" s="911" t="s">
        <v>3555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1249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9" t="s">
        <v>907</v>
      </c>
      <c r="C827" s="911" t="s">
        <v>3555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1249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9" t="s">
        <v>906</v>
      </c>
      <c r="C828" s="911" t="s">
        <v>3555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  <c r="T828" s="1249">
        <f>base[[#This Row],[Data de liquidação]]</f>
        <v>46060.794525462959</v>
      </c>
    </row>
    <row r="829" spans="2:22" ht="15" customHeight="1">
      <c r="B829" s="739" t="s">
        <v>905</v>
      </c>
      <c r="C829" s="911" t="s">
        <v>3555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  <c r="T829" s="1249">
        <f>base[[#This Row],[Data de liquidação]]</f>
        <v>46060.841956018521</v>
      </c>
    </row>
    <row r="830" spans="2:22" ht="15" customHeight="1">
      <c r="B830" s="739" t="s">
        <v>904</v>
      </c>
      <c r="C830" s="911" t="s">
        <v>3555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  <c r="T830" s="1249">
        <f>base[[#This Row],[Data de liquidação]]</f>
        <v>46061.422974537039</v>
      </c>
    </row>
    <row r="831" spans="2:22" ht="15" customHeight="1">
      <c r="B831" s="739" t="s">
        <v>903</v>
      </c>
      <c r="C831" s="911" t="s">
        <v>3555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  <c r="T831" s="1249">
        <f>base[[#This Row],[Data de liquidação]]</f>
        <v>46061.423402777778</v>
      </c>
    </row>
    <row r="832" spans="2:22" ht="15" customHeight="1">
      <c r="B832" s="739" t="s">
        <v>902</v>
      </c>
      <c r="C832" s="911" t="s">
        <v>3555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  <c r="T832" s="1249">
        <f>base[[#This Row],[Data de liquidação]]</f>
        <v>46061.438518518517</v>
      </c>
    </row>
    <row r="833" spans="2:22" ht="15" customHeight="1">
      <c r="B833" s="739" t="s">
        <v>901</v>
      </c>
      <c r="C833" s="911" t="s">
        <v>3555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  <c r="T833" s="1249">
        <f>base[[#This Row],[Data de liquidação]]</f>
        <v>46061.45989583333</v>
      </c>
    </row>
    <row r="834" spans="2:22" ht="15" customHeight="1">
      <c r="B834" s="739" t="s">
        <v>900</v>
      </c>
      <c r="C834" s="911" t="s">
        <v>3555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  <c r="T834" s="1249">
        <f>base[[#This Row],[Data de liquidação]]</f>
        <v>46061.516469907408</v>
      </c>
    </row>
    <row r="835" spans="2:22" ht="15" customHeight="1">
      <c r="B835" s="739" t="s">
        <v>899</v>
      </c>
      <c r="C835" s="911" t="s">
        <v>3555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  <c r="T835" s="1249">
        <f>base[[#This Row],[Data de liquidação]]</f>
        <v>46061.519513888888</v>
      </c>
    </row>
    <row r="836" spans="2:22" ht="15" customHeight="1">
      <c r="B836" s="739" t="s">
        <v>898</v>
      </c>
      <c r="C836" s="911" t="s">
        <v>3555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1249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9" t="s">
        <v>898</v>
      </c>
      <c r="C837" s="911" t="s">
        <v>3555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1249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9" t="s">
        <v>898</v>
      </c>
      <c r="C838" s="911" t="s">
        <v>3555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  <c r="T838" s="1249">
        <f>base[[#This Row],[Data de liquidação]]</f>
        <v>46061.527268518519</v>
      </c>
    </row>
    <row r="839" spans="2:22" ht="15" customHeight="1">
      <c r="B839" s="739" t="s">
        <v>897</v>
      </c>
      <c r="C839" s="911" t="s">
        <v>3555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  <c r="T839" s="1249">
        <f>base[[#This Row],[Data de liquidação]]</f>
        <v>46061.537361111114</v>
      </c>
    </row>
    <row r="840" spans="2:22" ht="15" customHeight="1">
      <c r="B840" s="739" t="s">
        <v>896</v>
      </c>
      <c r="C840" s="911" t="s">
        <v>3555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390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1203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  <c r="T840" s="1249">
        <f>base[[#This Row],[Data de liquidação]]</f>
        <v>46061.538888888892</v>
      </c>
    </row>
    <row r="841" spans="2:22" ht="15" customHeight="1">
      <c r="B841" s="739" t="s">
        <v>895</v>
      </c>
      <c r="C841" s="911" t="s">
        <v>3555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  <c r="T841" s="1249">
        <f>base[[#This Row],[Data de liquidação]]</f>
        <v>46061.539618055554</v>
      </c>
    </row>
    <row r="842" spans="2:22" ht="15" customHeight="1">
      <c r="B842" s="739" t="s">
        <v>894</v>
      </c>
      <c r="C842" s="911" t="s">
        <v>3555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  <c r="T842" s="1249">
        <f>base[[#This Row],[Data de liquidação]]</f>
        <v>46061.556539351855</v>
      </c>
    </row>
    <row r="843" spans="2:22" ht="15" customHeight="1">
      <c r="B843" s="739" t="s">
        <v>893</v>
      </c>
      <c r="C843" s="911" t="s">
        <v>3555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  <c r="T843" s="1249">
        <f>base[[#This Row],[Data de liquidação]]</f>
        <v>46061.570844907408</v>
      </c>
    </row>
    <row r="844" spans="2:22" ht="15" customHeight="1">
      <c r="B844" s="739" t="s">
        <v>892</v>
      </c>
      <c r="C844" s="911" t="s">
        <v>3555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1249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9" t="s">
        <v>892</v>
      </c>
      <c r="C845" s="911" t="s">
        <v>3555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1249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9" t="s">
        <v>891</v>
      </c>
      <c r="C846" s="911" t="s">
        <v>3555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  <c r="T846" s="1249">
        <f>base[[#This Row],[Data de liquidação]]</f>
        <v>46061.579479166663</v>
      </c>
    </row>
    <row r="847" spans="2:22" ht="15" customHeight="1">
      <c r="B847" s="739" t="s">
        <v>890</v>
      </c>
      <c r="C847" s="911" t="s">
        <v>3555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  <c r="T847" s="1249">
        <f>base[[#This Row],[Data de liquidação]]</f>
        <v>46061.587916666664</v>
      </c>
    </row>
    <row r="848" spans="2:22" ht="15" customHeight="1">
      <c r="B848" s="739" t="s">
        <v>889</v>
      </c>
      <c r="C848" s="911" t="s">
        <v>3555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  <c r="T848" s="1249">
        <f>base[[#This Row],[Data de liquidação]]</f>
        <v>46061.595081018517</v>
      </c>
    </row>
    <row r="849" spans="2:22" ht="15" customHeight="1">
      <c r="B849" s="739" t="s">
        <v>888</v>
      </c>
      <c r="C849" s="911" t="s">
        <v>3555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  <c r="T849" s="1249">
        <f>base[[#This Row],[Data de liquidação]]</f>
        <v>46061.669039351851</v>
      </c>
    </row>
    <row r="850" spans="2:22" ht="15" customHeight="1">
      <c r="B850" s="739" t="s">
        <v>887</v>
      </c>
      <c r="C850" s="911" t="s">
        <v>3555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  <c r="T850" s="1249">
        <f>base[[#This Row],[Data de liquidação]]</f>
        <v>46061.669803240744</v>
      </c>
    </row>
    <row r="851" spans="2:22" ht="15" customHeight="1">
      <c r="B851" s="739" t="s">
        <v>886</v>
      </c>
      <c r="C851" s="911" t="s">
        <v>3555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  <c r="T851" s="1249">
        <f>base[[#This Row],[Data de liquidação]]</f>
        <v>46061.683298611111</v>
      </c>
    </row>
    <row r="852" spans="2:22" ht="15" customHeight="1">
      <c r="B852" s="739" t="s">
        <v>885</v>
      </c>
      <c r="C852" s="911" t="s">
        <v>3555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626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1201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  <c r="T852" s="1249">
        <f>base[[#This Row],[Data de liquidação]]</f>
        <v>46061.685208333336</v>
      </c>
    </row>
    <row r="853" spans="2:22" ht="15" customHeight="1">
      <c r="B853" s="739" t="s">
        <v>885</v>
      </c>
      <c r="C853" s="911" t="s">
        <v>3555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  <c r="T853" s="1249">
        <f>base[[#This Row],[Data de liquidação]]</f>
        <v>46061.685208333336</v>
      </c>
    </row>
    <row r="854" spans="2:22" ht="15" customHeight="1">
      <c r="B854" s="739" t="s">
        <v>885</v>
      </c>
      <c r="C854" s="911" t="s">
        <v>3555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391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1201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  <c r="T854" s="1249">
        <f>base[[#This Row],[Data de liquidação]]</f>
        <v>46061.685277777775</v>
      </c>
    </row>
    <row r="855" spans="2:22" ht="15" customHeight="1">
      <c r="B855" s="739" t="s">
        <v>884</v>
      </c>
      <c r="C855" s="911" t="s">
        <v>3555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  <c r="T855" s="1249">
        <f>base[[#This Row],[Data de liquidação]]</f>
        <v>46061.764803240738</v>
      </c>
    </row>
    <row r="856" spans="2:22" ht="15" customHeight="1">
      <c r="B856" s="739" t="s">
        <v>494</v>
      </c>
      <c r="C856" s="911" t="s">
        <v>3555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  <c r="T856" s="1249">
        <f>base[[#This Row],[Data de liquidação]]</f>
        <v>46061.776550925926</v>
      </c>
    </row>
    <row r="857" spans="2:22" ht="15" customHeight="1">
      <c r="B857" s="739" t="s">
        <v>883</v>
      </c>
      <c r="C857" s="911" t="s">
        <v>3555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  <c r="T857" s="1249">
        <f>base[[#This Row],[Data de liquidação]]</f>
        <v>46061.780509259261</v>
      </c>
    </row>
    <row r="858" spans="2:22" ht="15" customHeight="1">
      <c r="B858" s="739" t="s">
        <v>882</v>
      </c>
      <c r="C858" s="911" t="s">
        <v>3555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693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1201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  <c r="T858" s="1249">
        <f>base[[#This Row],[Data de liquidação]]</f>
        <v>46061.78701388889</v>
      </c>
    </row>
    <row r="859" spans="2:22" ht="15" customHeight="1">
      <c r="B859" s="739" t="s">
        <v>882</v>
      </c>
      <c r="C859" s="911" t="s">
        <v>3555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  <c r="T859" s="1249">
        <f>base[[#This Row],[Data de liquidação]]</f>
        <v>46061.787557870368</v>
      </c>
    </row>
    <row r="860" spans="2:22" ht="15" customHeight="1">
      <c r="B860" s="739" t="s">
        <v>881</v>
      </c>
      <c r="C860" s="911" t="s">
        <v>3555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1249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9" t="s">
        <v>881</v>
      </c>
      <c r="C861" s="911" t="s">
        <v>3555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1249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9" t="s">
        <v>984</v>
      </c>
      <c r="C862" s="911" t="s">
        <v>3555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391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1203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  <c r="T862" s="1249">
        <f>base[[#This Row],[Data de liquidação]]</f>
        <v>46062.663368055553</v>
      </c>
    </row>
    <row r="863" spans="2:22" ht="15" customHeight="1">
      <c r="B863" s="739" t="s">
        <v>983</v>
      </c>
      <c r="C863" s="911" t="s">
        <v>3555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391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1206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  <c r="T863" s="1249">
        <f>base[[#This Row],[Data de liquidação]]</f>
        <v>46062.683611111112</v>
      </c>
    </row>
    <row r="864" spans="2:22" ht="15" customHeight="1">
      <c r="B864" s="739" t="s">
        <v>982</v>
      </c>
      <c r="C864" s="911" t="s">
        <v>3555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  <c r="T864" s="1249">
        <f>base[[#This Row],[Data de liquidação]]</f>
        <v>46062.726724537039</v>
      </c>
    </row>
    <row r="865" spans="2:22" ht="15" customHeight="1">
      <c r="B865" s="739" t="s">
        <v>981</v>
      </c>
      <c r="C865" s="911" t="s">
        <v>3555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  <c r="T865" s="1249">
        <f>base[[#This Row],[Data de liquidação]]</f>
        <v>46062.737951388888</v>
      </c>
    </row>
    <row r="866" spans="2:22" ht="15" customHeight="1">
      <c r="B866" s="739" t="s">
        <v>980</v>
      </c>
      <c r="C866" s="911" t="s">
        <v>3555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  <c r="T866" s="1249">
        <f>base[[#This Row],[Data de liquidação]]</f>
        <v>46062.745324074072</v>
      </c>
    </row>
    <row r="867" spans="2:22" ht="15" customHeight="1">
      <c r="B867" s="739" t="s">
        <v>979</v>
      </c>
      <c r="C867" s="911" t="s">
        <v>3555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  <c r="T867" s="1249">
        <f>base[[#This Row],[Data de liquidação]]</f>
        <v>46062.751817129632</v>
      </c>
    </row>
    <row r="868" spans="2:22" ht="15" customHeight="1">
      <c r="B868" s="739" t="s">
        <v>978</v>
      </c>
      <c r="C868" s="911" t="s">
        <v>3555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  <c r="T868" s="1249">
        <f>base[[#This Row],[Data de liquidação]]</f>
        <v>46062.770416666666</v>
      </c>
    </row>
    <row r="869" spans="2:22" ht="15" customHeight="1">
      <c r="B869" s="739" t="s">
        <v>978</v>
      </c>
      <c r="C869" s="911" t="s">
        <v>3555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1249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9" t="s">
        <v>978</v>
      </c>
      <c r="C870" s="911" t="s">
        <v>3555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626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1201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1249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9" t="s">
        <v>977</v>
      </c>
      <c r="C871" s="911" t="s">
        <v>3555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  <c r="T871" s="1249">
        <f>base[[#This Row],[Data de liquidação]]</f>
        <v>46062.776250000003</v>
      </c>
    </row>
    <row r="872" spans="2:22" ht="15" customHeight="1">
      <c r="B872" s="739" t="s">
        <v>977</v>
      </c>
      <c r="C872" s="911" t="s">
        <v>3555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391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1206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  <c r="T872" s="1249">
        <f>base[[#This Row],[Data de liquidação]]</f>
        <v>46062.776296296295</v>
      </c>
    </row>
    <row r="873" spans="2:22" ht="15" customHeight="1">
      <c r="B873" s="739" t="s">
        <v>975</v>
      </c>
      <c r="C873" s="911" t="s">
        <v>3555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  <c r="T873" s="1249">
        <f>base[[#This Row],[Data de liquidação]]</f>
        <v>46062.786111111112</v>
      </c>
    </row>
    <row r="874" spans="2:22" ht="15" customHeight="1">
      <c r="B874" s="739" t="s">
        <v>976</v>
      </c>
      <c r="C874" s="911" t="s">
        <v>3555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  <c r="T874" s="1249">
        <f>base[[#This Row],[Data de liquidação]]</f>
        <v>46062.786157407405</v>
      </c>
    </row>
    <row r="875" spans="2:22" ht="15" customHeight="1">
      <c r="B875" s="739" t="s">
        <v>975</v>
      </c>
      <c r="C875" s="911" t="s">
        <v>3555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  <c r="T875" s="1249">
        <f>base[[#This Row],[Data de liquidação]]</f>
        <v>46062.791724537034</v>
      </c>
    </row>
    <row r="876" spans="2:22" ht="15" customHeight="1">
      <c r="B876" s="739" t="s">
        <v>974</v>
      </c>
      <c r="C876" s="911" t="s">
        <v>3555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  <c r="T876" s="1249">
        <f>base[[#This Row],[Data de liquidação]]</f>
        <v>46062.827291666668</v>
      </c>
    </row>
    <row r="877" spans="2:22" ht="15" customHeight="1">
      <c r="B877" s="739" t="s">
        <v>973</v>
      </c>
      <c r="C877" s="911" t="s">
        <v>3555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  <c r="T877" s="1249">
        <f>base[[#This Row],[Data de liquidação]]</f>
        <v>46062.828506944446</v>
      </c>
    </row>
    <row r="878" spans="2:22" ht="15" customHeight="1">
      <c r="B878" s="739" t="s">
        <v>985</v>
      </c>
      <c r="C878" s="911" t="s">
        <v>3555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  <c r="T878" s="1249">
        <f>base[[#This Row],[Data de liquidação]]</f>
        <v>46062.829074074078</v>
      </c>
    </row>
    <row r="879" spans="2:22" ht="15" customHeight="1">
      <c r="B879" s="740" t="s">
        <v>997</v>
      </c>
      <c r="C879" s="911" t="s">
        <v>3555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  <c r="T879" s="1249">
        <f>base[[#This Row],[Data de liquidação]]</f>
        <v>46063.7184837963</v>
      </c>
    </row>
    <row r="880" spans="2:22" ht="15" customHeight="1">
      <c r="B880" s="740" t="s">
        <v>996</v>
      </c>
      <c r="C880" s="911" t="s">
        <v>3555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  <c r="T880" s="1249">
        <f>base[[#This Row],[Data de liquidação]]</f>
        <v>46063.744571759256</v>
      </c>
    </row>
    <row r="881" spans="2:22" ht="15" customHeight="1">
      <c r="B881" s="740" t="s">
        <v>995</v>
      </c>
      <c r="C881" s="911" t="s">
        <v>3555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1249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40" t="s">
        <v>995</v>
      </c>
      <c r="C882" s="911" t="s">
        <v>3555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1249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40" t="s">
        <v>995</v>
      </c>
      <c r="C883" s="911" t="s">
        <v>3555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  <c r="T883" s="1249">
        <f>base[[#This Row],[Data de liquidação]]</f>
        <v>46063.747361111113</v>
      </c>
    </row>
    <row r="884" spans="2:22" ht="15" customHeight="1">
      <c r="B884" s="740" t="s">
        <v>994</v>
      </c>
      <c r="C884" s="911" t="s">
        <v>3555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  <c r="T884" s="1249">
        <f>base[[#This Row],[Data de liquidação]]</f>
        <v>46063.748368055552</v>
      </c>
    </row>
    <row r="885" spans="2:22" ht="15" customHeight="1">
      <c r="B885" s="740" t="s">
        <v>994</v>
      </c>
      <c r="C885" s="911" t="s">
        <v>3555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1249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40" t="s">
        <v>994</v>
      </c>
      <c r="C886" s="911" t="s">
        <v>3555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1249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40" t="s">
        <v>994</v>
      </c>
      <c r="C887" s="911" t="s">
        <v>3555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391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1200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  <c r="T887" s="1249">
        <f>base[[#This Row],[Data de liquidação]]</f>
        <v>46063.769629629627</v>
      </c>
    </row>
    <row r="888" spans="2:22" ht="15" customHeight="1">
      <c r="B888" s="740" t="s">
        <v>993</v>
      </c>
      <c r="C888" s="911" t="s">
        <v>3555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  <c r="T888" s="1249">
        <f>base[[#This Row],[Data de liquidação]]</f>
        <v>46063.770405092589</v>
      </c>
    </row>
    <row r="889" spans="2:22" ht="15" customHeight="1">
      <c r="B889" s="740" t="s">
        <v>992</v>
      </c>
      <c r="C889" s="911" t="s">
        <v>3555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  <c r="T889" s="1249">
        <f>base[[#This Row],[Data de liquidação]]</f>
        <v>46063.77684027778</v>
      </c>
    </row>
    <row r="890" spans="2:22" ht="15" customHeight="1">
      <c r="B890" s="740" t="s">
        <v>991</v>
      </c>
      <c r="C890" s="911" t="s">
        <v>3555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  <c r="T890" s="1249">
        <f>base[[#This Row],[Data de liquidação]]</f>
        <v>46063.785520833335</v>
      </c>
    </row>
    <row r="891" spans="2:22" ht="15" customHeight="1">
      <c r="B891" s="740" t="s">
        <v>991</v>
      </c>
      <c r="C891" s="911" t="s">
        <v>3555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391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1218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  <c r="T891" s="1249">
        <f>base[[#This Row],[Data de liquidação]]</f>
        <v>46063.785567129627</v>
      </c>
    </row>
    <row r="892" spans="2:22" ht="15" customHeight="1">
      <c r="B892" s="740" t="s">
        <v>990</v>
      </c>
      <c r="C892" s="911" t="s">
        <v>3555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391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1205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  <c r="T892" s="1249">
        <f>base[[#This Row],[Data de liquidação]]</f>
        <v>46063.789907407408</v>
      </c>
    </row>
    <row r="893" spans="2:22" ht="15" customHeight="1">
      <c r="B893" s="741" t="s">
        <v>1014</v>
      </c>
      <c r="C893" s="911" t="s">
        <v>3555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  <c r="T893" s="1249">
        <f>base[[#This Row],[Data de liquidação]]</f>
        <v>46064.695405092592</v>
      </c>
    </row>
    <row r="894" spans="2:22" ht="15" customHeight="1">
      <c r="B894" s="741" t="s">
        <v>1013</v>
      </c>
      <c r="C894" s="911" t="s">
        <v>3555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  <c r="T894" s="1249">
        <f>base[[#This Row],[Data de liquidação]]</f>
        <v>46064.705914351849</v>
      </c>
    </row>
    <row r="895" spans="2:22" ht="15" customHeight="1">
      <c r="B895" s="741" t="s">
        <v>1004</v>
      </c>
      <c r="C895" s="911" t="s">
        <v>3555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  <c r="T895" s="1249">
        <f>base[[#This Row],[Data de liquidação]]</f>
        <v>46064.756666666668</v>
      </c>
    </row>
    <row r="896" spans="2:22" ht="15" customHeight="1">
      <c r="B896" s="741" t="s">
        <v>1012</v>
      </c>
      <c r="C896" s="911" t="s">
        <v>3555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1249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1" t="s">
        <v>1012</v>
      </c>
      <c r="C897" s="911" t="s">
        <v>3555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1249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1" t="s">
        <v>1011</v>
      </c>
      <c r="C898" s="911" t="s">
        <v>3555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391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1200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  <c r="T898" s="1249">
        <f>base[[#This Row],[Data de liquidação]]</f>
        <v>46064.765405092592</v>
      </c>
    </row>
    <row r="899" spans="2:22" ht="15" customHeight="1">
      <c r="B899" s="741" t="s">
        <v>1011</v>
      </c>
      <c r="C899" s="911" t="s">
        <v>3555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  <c r="T899" s="1249">
        <f>base[[#This Row],[Data de liquidação]]</f>
        <v>46064.765555555554</v>
      </c>
    </row>
    <row r="900" spans="2:22" ht="15" customHeight="1">
      <c r="B900" s="741" t="s">
        <v>1010</v>
      </c>
      <c r="C900" s="911" t="s">
        <v>3555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  <c r="T900" s="1249">
        <f>base[[#This Row],[Data de liquidação]]</f>
        <v>46064.767534722225</v>
      </c>
    </row>
    <row r="901" spans="2:22" ht="15" customHeight="1">
      <c r="B901" s="741" t="s">
        <v>1009</v>
      </c>
      <c r="C901" s="911" t="s">
        <v>3555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626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1200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  <c r="T901" s="1249">
        <f>base[[#This Row],[Data de liquidação]]</f>
        <v>46064.767939814818</v>
      </c>
    </row>
    <row r="902" spans="2:22" ht="15" customHeight="1">
      <c r="B902" s="741" t="s">
        <v>1009</v>
      </c>
      <c r="C902" s="911" t="s">
        <v>3555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  <c r="T902" s="1249">
        <f>base[[#This Row],[Data de liquidação]]</f>
        <v>46064.768101851849</v>
      </c>
    </row>
    <row r="903" spans="2:22" ht="15" customHeight="1">
      <c r="B903" s="741" t="s">
        <v>1008</v>
      </c>
      <c r="C903" s="911" t="s">
        <v>3555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  <c r="T903" s="1249">
        <f>base[[#This Row],[Data de liquidação]]</f>
        <v>46064.773784722223</v>
      </c>
    </row>
    <row r="904" spans="2:22" ht="15" customHeight="1">
      <c r="B904" s="741" t="s">
        <v>1007</v>
      </c>
      <c r="C904" s="911" t="s">
        <v>3555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1249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1" t="s">
        <v>1007</v>
      </c>
      <c r="C905" s="911" t="s">
        <v>3555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1249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1" t="s">
        <v>1006</v>
      </c>
      <c r="C906" s="911" t="s">
        <v>3555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  <c r="T906" s="1249">
        <f>base[[#This Row],[Data de liquidação]]</f>
        <v>46064.77679398148</v>
      </c>
    </row>
    <row r="907" spans="2:22" ht="15" customHeight="1">
      <c r="B907" s="741" t="s">
        <v>1005</v>
      </c>
      <c r="C907" s="911" t="s">
        <v>3555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  <c r="T907" s="1249">
        <f>base[[#This Row],[Data de liquidação]]</f>
        <v>46064.781875000001</v>
      </c>
    </row>
    <row r="908" spans="2:22" ht="15" customHeight="1">
      <c r="B908" s="741" t="s">
        <v>1004</v>
      </c>
      <c r="C908" s="911" t="s">
        <v>3555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  <c r="T908" s="1249">
        <f>base[[#This Row],[Data de liquidação]]</f>
        <v>46064.78974537037</v>
      </c>
    </row>
    <row r="909" spans="2:22" ht="15" customHeight="1">
      <c r="B909" s="741" t="s">
        <v>1004</v>
      </c>
      <c r="C909" s="911" t="s">
        <v>3555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391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1204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T909" s="1249">
        <f>base[[#This Row],[Data de liquidação]]</f>
        <v>46064.789780092593</v>
      </c>
      <c r="V909" s="11">
        <f>-250+169</f>
        <v>-81</v>
      </c>
    </row>
    <row r="910" spans="2:22" ht="15" customHeight="1">
      <c r="B910" s="741" t="s">
        <v>1003</v>
      </c>
      <c r="C910" s="911" t="s">
        <v>3555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T910" s="1249">
        <f>base[[#This Row],[Data de liquidação]]</f>
        <v>46064.791388888887</v>
      </c>
      <c r="V910" s="11"/>
    </row>
    <row r="911" spans="2:22" ht="15" customHeight="1">
      <c r="B911" s="741" t="s">
        <v>1002</v>
      </c>
      <c r="C911" s="911" t="s">
        <v>3555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1249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1" t="s">
        <v>1002</v>
      </c>
      <c r="C912" s="911" t="s">
        <v>3555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1249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1" t="s">
        <v>1001</v>
      </c>
      <c r="C913" s="911" t="s">
        <v>3555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T913" s="1249">
        <f>base[[#This Row],[Data de liquidação]]</f>
        <v>46064.982523148145</v>
      </c>
      <c r="V913" s="11"/>
    </row>
    <row r="914" spans="2:22" ht="15" customHeight="1">
      <c r="B914" s="742" t="s">
        <v>1028</v>
      </c>
      <c r="C914" s="911" t="s">
        <v>3555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T914" s="1249">
        <f>base[[#This Row],[Data de liquidação]]</f>
        <v>46065.67659722222</v>
      </c>
      <c r="V914" s="11"/>
    </row>
    <row r="915" spans="2:22" ht="15" customHeight="1">
      <c r="B915" s="742" t="s">
        <v>1027</v>
      </c>
      <c r="C915" s="911" t="s">
        <v>3555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626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1210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T915" s="1249">
        <f>base[[#This Row],[Data de liquidação]]</f>
        <v>46065.685474537036</v>
      </c>
      <c r="V915" s="11"/>
    </row>
    <row r="916" spans="2:22" ht="15" customHeight="1">
      <c r="B916" s="742" t="s">
        <v>1027</v>
      </c>
      <c r="C916" s="911" t="s">
        <v>3555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T916" s="1249">
        <f>base[[#This Row],[Data de liquidação]]</f>
        <v>46065.685578703706</v>
      </c>
      <c r="V916" s="11"/>
    </row>
    <row r="917" spans="2:22" ht="15" customHeight="1">
      <c r="B917" s="742" t="s">
        <v>1027</v>
      </c>
      <c r="C917" s="911" t="s">
        <v>3555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T917" s="1249">
        <f>base[[#This Row],[Data de liquidação]]</f>
        <v>46065.685578703706</v>
      </c>
      <c r="V917" s="11"/>
    </row>
    <row r="918" spans="2:22" ht="15" customHeight="1">
      <c r="B918" s="742" t="s">
        <v>1026</v>
      </c>
      <c r="C918" s="911" t="s">
        <v>3555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T918" s="1249">
        <f>base[[#This Row],[Data de liquidação]]</f>
        <v>46065.701192129629</v>
      </c>
      <c r="V918" s="11"/>
    </row>
    <row r="919" spans="2:22" ht="15" customHeight="1">
      <c r="B919" s="742" t="s">
        <v>1026</v>
      </c>
      <c r="C919" s="911" t="s">
        <v>3555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T919" s="1249">
        <f>base[[#This Row],[Data de liquidação]]</f>
        <v>46065.738206018519</v>
      </c>
      <c r="V919" s="11"/>
    </row>
    <row r="920" spans="2:22" ht="15" customHeight="1">
      <c r="B920" s="742" t="s">
        <v>1025</v>
      </c>
      <c r="C920" s="911" t="s">
        <v>3555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T920" s="1249">
        <f>base[[#This Row],[Data de liquidação]]</f>
        <v>46065.766087962962</v>
      </c>
      <c r="V920" s="11"/>
    </row>
    <row r="921" spans="2:22" ht="15" customHeight="1">
      <c r="B921" s="742" t="s">
        <v>1024</v>
      </c>
      <c r="C921" s="911" t="s">
        <v>3555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T921" s="1249">
        <f>base[[#This Row],[Data de liquidação]]</f>
        <v>46065.771412037036</v>
      </c>
      <c r="V921" s="11"/>
    </row>
    <row r="922" spans="2:22" ht="15" customHeight="1">
      <c r="B922" s="742" t="s">
        <v>1023</v>
      </c>
      <c r="C922" s="911" t="s">
        <v>3555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T922" s="1249">
        <f>base[[#This Row],[Data de liquidação]]</f>
        <v>46066.620532407411</v>
      </c>
      <c r="V922" s="11"/>
    </row>
    <row r="923" spans="2:22" ht="15" customHeight="1">
      <c r="B923" s="742" t="s">
        <v>1022</v>
      </c>
      <c r="C923" s="911" t="s">
        <v>3555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T923" s="1249">
        <f>base[[#This Row],[Data de liquidação]]</f>
        <v>46066.633206018516</v>
      </c>
      <c r="V923" s="11"/>
    </row>
    <row r="924" spans="2:22" ht="15" customHeight="1">
      <c r="B924" s="742" t="s">
        <v>1113</v>
      </c>
      <c r="C924" s="911" t="s">
        <v>3555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T924" s="1249">
        <f>base[[#This Row],[Data de liquidação]]</f>
        <v>46066.666319444441</v>
      </c>
      <c r="V924" s="11"/>
    </row>
    <row r="925" spans="2:22" ht="15" customHeight="1">
      <c r="B925" s="742" t="s">
        <v>1112</v>
      </c>
      <c r="C925" s="911" t="s">
        <v>3555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T925" s="1249">
        <f>base[[#This Row],[Data de liquidação]]</f>
        <v>46066.682581018518</v>
      </c>
      <c r="V925" s="11"/>
    </row>
    <row r="926" spans="2:22" ht="15" customHeight="1">
      <c r="B926" s="742" t="s">
        <v>1022</v>
      </c>
      <c r="C926" s="911" t="s">
        <v>3555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T926" s="1249">
        <f>base[[#This Row],[Data de liquidação]]</f>
        <v>46066.682789351849</v>
      </c>
      <c r="V926" s="11"/>
    </row>
    <row r="927" spans="2:22" ht="15" customHeight="1">
      <c r="B927" s="742" t="s">
        <v>1111</v>
      </c>
      <c r="C927" s="911" t="s">
        <v>3555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T927" s="1249">
        <f>base[[#This Row],[Data de liquidação]]</f>
        <v>46066.699108796296</v>
      </c>
      <c r="V927" s="11"/>
    </row>
    <row r="928" spans="2:22" ht="15" customHeight="1">
      <c r="B928" s="742" t="s">
        <v>1110</v>
      </c>
      <c r="C928" s="911" t="s">
        <v>3555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1249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2" t="s">
        <v>1110</v>
      </c>
      <c r="C929" s="911" t="s">
        <v>3555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1249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2" t="s">
        <v>1109</v>
      </c>
      <c r="C930" s="911" t="s">
        <v>3555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T930" s="1249">
        <f>base[[#This Row],[Data de liquidação]]</f>
        <v>46066.74690972222</v>
      </c>
      <c r="V930" s="11"/>
    </row>
    <row r="931" spans="2:22" ht="15" customHeight="1">
      <c r="B931" s="742" t="s">
        <v>1108</v>
      </c>
      <c r="C931" s="911" t="s">
        <v>3555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1249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2" t="s">
        <v>1108</v>
      </c>
      <c r="C932" s="911" t="s">
        <v>3555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626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1199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1249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2" t="s">
        <v>1108</v>
      </c>
      <c r="C933" s="911" t="s">
        <v>3555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T933" s="1249">
        <f>base[[#This Row],[Data de liquidação]]</f>
        <v>46066.766886574071</v>
      </c>
      <c r="V933" s="11"/>
    </row>
    <row r="934" spans="2:22" ht="15" customHeight="1">
      <c r="B934" s="742" t="s">
        <v>1107</v>
      </c>
      <c r="C934" s="911" t="s">
        <v>3555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626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1214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1249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2" t="s">
        <v>1107</v>
      </c>
      <c r="C935" s="911" t="s">
        <v>3555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1249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2" t="s">
        <v>1106</v>
      </c>
      <c r="C936" s="911" t="s">
        <v>3555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T936" s="1249">
        <f>base[[#This Row],[Data de liquidação]]</f>
        <v>46066.775347222225</v>
      </c>
      <c r="V936" s="11"/>
    </row>
    <row r="937" spans="2:22" ht="15" customHeight="1">
      <c r="B937" s="742" t="s">
        <v>1105</v>
      </c>
      <c r="C937" s="911" t="s">
        <v>3555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T937" s="1249">
        <f>base[[#This Row],[Data de liquidação]]</f>
        <v>46066.782037037039</v>
      </c>
      <c r="V937" s="11"/>
    </row>
    <row r="938" spans="2:22" ht="15" customHeight="1">
      <c r="B938" s="742" t="s">
        <v>1104</v>
      </c>
      <c r="C938" s="911" t="s">
        <v>3555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T938" s="1249">
        <f>base[[#This Row],[Data de liquidação]]</f>
        <v>46066.786979166667</v>
      </c>
      <c r="V938" s="11"/>
    </row>
    <row r="939" spans="2:22" ht="15" customHeight="1">
      <c r="B939" s="742" t="s">
        <v>1103</v>
      </c>
      <c r="C939" s="911" t="s">
        <v>3555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T939" s="1249">
        <f>base[[#This Row],[Data de liquidação]]</f>
        <v>46066.793530092589</v>
      </c>
      <c r="V939" s="11"/>
    </row>
    <row r="940" spans="2:22" ht="15" customHeight="1">
      <c r="B940" s="742" t="s">
        <v>1102</v>
      </c>
      <c r="C940" s="911" t="s">
        <v>3555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T940" s="1249">
        <f>base[[#This Row],[Data de liquidação]]</f>
        <v>46067.42696759259</v>
      </c>
      <c r="V940" s="11"/>
    </row>
    <row r="941" spans="2:22" ht="15" customHeight="1">
      <c r="B941" s="742" t="s">
        <v>1101</v>
      </c>
      <c r="C941" s="911" t="s">
        <v>3555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626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1211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T941" s="1249">
        <f>base[[#This Row],[Data de liquidação]]</f>
        <v>46067.455370370371</v>
      </c>
      <c r="V941" s="11"/>
    </row>
    <row r="942" spans="2:22" ht="15" customHeight="1">
      <c r="B942" s="742" t="s">
        <v>1100</v>
      </c>
      <c r="C942" s="911" t="s">
        <v>3555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T942" s="1249">
        <f>base[[#This Row],[Data de liquidação]]</f>
        <v>46067.462106481478</v>
      </c>
      <c r="V942" s="11"/>
    </row>
    <row r="943" spans="2:22" ht="15" customHeight="1">
      <c r="B943" s="742" t="s">
        <v>1099</v>
      </c>
      <c r="C943" s="911" t="s">
        <v>3555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T943" s="1249">
        <f>base[[#This Row],[Data de liquidação]]</f>
        <v>46067.470706018517</v>
      </c>
      <c r="V943" s="11"/>
    </row>
    <row r="944" spans="2:22" ht="15" customHeight="1">
      <c r="B944" s="742" t="s">
        <v>1098</v>
      </c>
      <c r="C944" s="911" t="s">
        <v>3555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T944" s="1249">
        <f>base[[#This Row],[Data de liquidação]]</f>
        <v>46067.525543981479</v>
      </c>
      <c r="V944" s="11"/>
    </row>
    <row r="945" spans="2:22" ht="15" customHeight="1">
      <c r="B945" s="742" t="s">
        <v>1097</v>
      </c>
      <c r="C945" s="911" t="s">
        <v>3555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626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1199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T945" s="1249">
        <f>base[[#This Row],[Data de liquidação]]</f>
        <v>46067.556643518517</v>
      </c>
      <c r="V945" s="11"/>
    </row>
    <row r="946" spans="2:22" ht="15" customHeight="1">
      <c r="B946" s="742" t="s">
        <v>1097</v>
      </c>
      <c r="C946" s="911" t="s">
        <v>3555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391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1199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T946" s="1249">
        <f>base[[#This Row],[Data de liquidação]]</f>
        <v>46067.557025462964</v>
      </c>
      <c r="V946" s="11"/>
    </row>
    <row r="947" spans="2:22" ht="15" customHeight="1">
      <c r="B947" s="742" t="s">
        <v>1096</v>
      </c>
      <c r="C947" s="911" t="s">
        <v>3555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T947" s="1249">
        <f>base[[#This Row],[Data de liquidação]]</f>
        <v>46067.55982638889</v>
      </c>
      <c r="V947" s="11"/>
    </row>
    <row r="948" spans="2:22" ht="15" customHeight="1">
      <c r="B948" s="742" t="s">
        <v>1096</v>
      </c>
      <c r="C948" s="911" t="s">
        <v>3555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626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1199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T948" s="1249">
        <f>base[[#This Row],[Data de liquidação]]</f>
        <v>46067.561076388891</v>
      </c>
      <c r="V948" s="11"/>
    </row>
    <row r="949" spans="2:22" ht="15" customHeight="1">
      <c r="B949" s="742" t="s">
        <v>1095</v>
      </c>
      <c r="C949" s="911" t="s">
        <v>3555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692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1199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T949" s="1249">
        <f>base[[#This Row],[Data de liquidação]]</f>
        <v>46067.561516203707</v>
      </c>
      <c r="V949" s="11"/>
    </row>
    <row r="950" spans="2:22" ht="15" customHeight="1">
      <c r="B950" s="742" t="s">
        <v>1095</v>
      </c>
      <c r="C950" s="911" t="s">
        <v>3555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390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1199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T950" s="1249">
        <f>base[[#This Row],[Data de liquidação]]</f>
        <v>46067.561597222222</v>
      </c>
      <c r="V950" s="11"/>
    </row>
    <row r="951" spans="2:22" ht="15" customHeight="1">
      <c r="B951" s="742" t="s">
        <v>1094</v>
      </c>
      <c r="C951" s="911" t="s">
        <v>3555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T951" s="1249">
        <f>base[[#This Row],[Data de liquidação]]</f>
        <v>46067.605451388888</v>
      </c>
      <c r="V951" s="11"/>
    </row>
    <row r="952" spans="2:22" ht="15" customHeight="1">
      <c r="B952" s="742" t="s">
        <v>1093</v>
      </c>
      <c r="C952" s="911" t="s">
        <v>3555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T952" s="1249">
        <f>base[[#This Row],[Data de liquidação]]</f>
        <v>46067.68986111111</v>
      </c>
      <c r="V952" s="11"/>
    </row>
    <row r="953" spans="2:22" ht="15" customHeight="1">
      <c r="B953" s="742" t="s">
        <v>1092</v>
      </c>
      <c r="C953" s="911" t="s">
        <v>3555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T953" s="1249">
        <f>base[[#This Row],[Data de liquidação]]</f>
        <v>46067.725381944445</v>
      </c>
      <c r="V953" s="11"/>
    </row>
    <row r="954" spans="2:22" ht="15" customHeight="1">
      <c r="B954" s="742" t="s">
        <v>1091</v>
      </c>
      <c r="C954" s="911" t="s">
        <v>3555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T954" s="1249">
        <f>base[[#This Row],[Data de liquidação]]</f>
        <v>46067.742256944446</v>
      </c>
      <c r="V954" s="11"/>
    </row>
    <row r="955" spans="2:22" ht="15" customHeight="1">
      <c r="B955" s="742" t="s">
        <v>1087</v>
      </c>
      <c r="C955" s="911" t="s">
        <v>3555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T955" s="1249">
        <f>base[[#This Row],[Data de liquidação]]</f>
        <v>46068.461122685185</v>
      </c>
      <c r="V955" s="11"/>
    </row>
    <row r="956" spans="2:22" ht="15" customHeight="1">
      <c r="B956" s="742" t="s">
        <v>1090</v>
      </c>
      <c r="C956" s="911" t="s">
        <v>3555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T956" s="1249">
        <f>base[[#This Row],[Data de liquidação]]</f>
        <v>46068.47693287037</v>
      </c>
      <c r="V956" s="11"/>
    </row>
    <row r="957" spans="2:22" ht="15" customHeight="1">
      <c r="B957" s="742" t="s">
        <v>1089</v>
      </c>
      <c r="C957" s="911" t="s">
        <v>3555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626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1212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T957" s="1249">
        <f>base[[#This Row],[Data de liquidação]]</f>
        <v>46068.47855324074</v>
      </c>
      <c r="V957" s="11"/>
    </row>
    <row r="958" spans="2:22" ht="15" customHeight="1">
      <c r="B958" s="742" t="s">
        <v>1088</v>
      </c>
      <c r="C958" s="911" t="s">
        <v>3555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T958" s="1249">
        <f>base[[#This Row],[Data de liquidação]]</f>
        <v>46068.515925925924</v>
      </c>
      <c r="V958" s="11"/>
    </row>
    <row r="959" spans="2:22" ht="15" customHeight="1">
      <c r="B959" s="742" t="s">
        <v>1087</v>
      </c>
      <c r="C959" s="911" t="s">
        <v>3555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T959" s="1249">
        <f>base[[#This Row],[Data de liquidação]]</f>
        <v>46068.517476851855</v>
      </c>
      <c r="V959" s="11"/>
    </row>
    <row r="960" spans="2:22" ht="15" customHeight="1">
      <c r="B960" s="742" t="s">
        <v>1086</v>
      </c>
      <c r="C960" s="911" t="s">
        <v>3555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T960" s="1249">
        <f>base[[#This Row],[Data de liquidação]]</f>
        <v>46068.52716435185</v>
      </c>
      <c r="V960" s="11"/>
    </row>
    <row r="961" spans="2:22" ht="15" customHeight="1">
      <c r="B961" s="742" t="s">
        <v>1085</v>
      </c>
      <c r="C961" s="911" t="s">
        <v>3555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T961" s="1249">
        <f>base[[#This Row],[Data de liquidação]]</f>
        <v>46068.535532407404</v>
      </c>
      <c r="V961" s="11"/>
    </row>
    <row r="962" spans="2:22" ht="15" customHeight="1">
      <c r="B962" s="742" t="s">
        <v>1084</v>
      </c>
      <c r="C962" s="911" t="s">
        <v>3555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T962" s="1249">
        <f>base[[#This Row],[Data de liquidação]]</f>
        <v>46068.538657407407</v>
      </c>
      <c r="V962" s="11"/>
    </row>
    <row r="963" spans="2:22" ht="15" customHeight="1">
      <c r="B963" s="742" t="s">
        <v>1083</v>
      </c>
      <c r="C963" s="911" t="s">
        <v>3555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T963" s="1249">
        <f>base[[#This Row],[Data de liquidação]]</f>
        <v>46068.542048611111</v>
      </c>
      <c r="V963" s="11"/>
    </row>
    <row r="964" spans="2:22" ht="15" customHeight="1">
      <c r="B964" s="742" t="s">
        <v>1082</v>
      </c>
      <c r="C964" s="911" t="s">
        <v>3555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1249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2" t="s">
        <v>1082</v>
      </c>
      <c r="C965" s="911" t="s">
        <v>3555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1249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2" t="s">
        <v>1081</v>
      </c>
      <c r="C966" s="911" t="s">
        <v>3555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T966" s="1249">
        <f>base[[#This Row],[Data de liquidação]]</f>
        <v>46068.598807870374</v>
      </c>
      <c r="V966" s="11"/>
    </row>
    <row r="967" spans="2:22" ht="15" customHeight="1">
      <c r="B967" s="742" t="s">
        <v>1080</v>
      </c>
      <c r="C967" s="911" t="s">
        <v>3555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T967" s="1249">
        <f>base[[#This Row],[Data de liquidação]]</f>
        <v>46068.60560185185</v>
      </c>
      <c r="V967" s="11"/>
    </row>
    <row r="968" spans="2:22" ht="15" customHeight="1">
      <c r="B968" s="742" t="s">
        <v>1079</v>
      </c>
      <c r="C968" s="911" t="s">
        <v>3555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1249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2" t="s">
        <v>1079</v>
      </c>
      <c r="C969" s="911" t="s">
        <v>3555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1249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2" t="s">
        <v>1078</v>
      </c>
      <c r="C970" s="911" t="s">
        <v>3555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T970" s="1249">
        <f>base[[#This Row],[Data de liquidação]]</f>
        <v>46068.643900462965</v>
      </c>
      <c r="V970" s="11"/>
    </row>
    <row r="971" spans="2:22" ht="15" customHeight="1">
      <c r="B971" s="742" t="s">
        <v>1078</v>
      </c>
      <c r="C971" s="911" t="s">
        <v>3555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391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1199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T971" s="1249">
        <f>base[[#This Row],[Data de liquidação]]</f>
        <v>46068.64398148148</v>
      </c>
      <c r="V971" s="11"/>
    </row>
    <row r="972" spans="2:22" ht="15" customHeight="1">
      <c r="B972" s="742" t="s">
        <v>1077</v>
      </c>
      <c r="C972" s="911" t="s">
        <v>3555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T972" s="1249">
        <f>base[[#This Row],[Data de liquidação]]</f>
        <v>46068.645254629628</v>
      </c>
      <c r="V972" s="11"/>
    </row>
    <row r="973" spans="2:22" ht="15" customHeight="1">
      <c r="B973" s="742" t="s">
        <v>1076</v>
      </c>
      <c r="C973" s="911" t="s">
        <v>3555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T973" s="1249">
        <f>base[[#This Row],[Data de liquidação]]</f>
        <v>46068.65116898148</v>
      </c>
      <c r="V973" s="11"/>
    </row>
    <row r="974" spans="2:22" ht="15" customHeight="1">
      <c r="B974" s="742" t="s">
        <v>1075</v>
      </c>
      <c r="C974" s="911" t="s">
        <v>3555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T974" s="1249">
        <f>base[[#This Row],[Data de liquidação]]</f>
        <v>46068.694131944445</v>
      </c>
      <c r="V974" s="11"/>
    </row>
    <row r="975" spans="2:22" ht="15" customHeight="1">
      <c r="B975" s="742" t="s">
        <v>1074</v>
      </c>
      <c r="C975" s="911" t="s">
        <v>3555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T975" s="1249">
        <f>base[[#This Row],[Data de liquidação]]</f>
        <v>46068.729375000003</v>
      </c>
      <c r="V975" s="11"/>
    </row>
    <row r="976" spans="2:22" ht="15" customHeight="1">
      <c r="B976" s="742" t="s">
        <v>1073</v>
      </c>
      <c r="C976" s="911" t="s">
        <v>3555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T976" s="1249">
        <f>base[[#This Row],[Data de liquidação]]</f>
        <v>46068.749722222223</v>
      </c>
      <c r="V976" s="11"/>
    </row>
    <row r="977" spans="2:22" ht="15" customHeight="1">
      <c r="B977" s="742" t="s">
        <v>1072</v>
      </c>
      <c r="C977" s="911" t="s">
        <v>3555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1249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2" t="s">
        <v>1072</v>
      </c>
      <c r="C978" s="911" t="s">
        <v>3555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1249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2" t="s">
        <v>1071</v>
      </c>
      <c r="C979" s="911" t="s">
        <v>3555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T979" s="1249">
        <f>base[[#This Row],[Data de liquidação]]</f>
        <v>46068.787569444445</v>
      </c>
      <c r="V979" s="11"/>
    </row>
    <row r="980" spans="2:22" ht="15" customHeight="1">
      <c r="B980" s="742" t="s">
        <v>1071</v>
      </c>
      <c r="C980" s="911" t="s">
        <v>3555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1249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2" t="s">
        <v>1071</v>
      </c>
      <c r="C981" s="911" t="s">
        <v>3555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1249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2" t="s">
        <v>1070</v>
      </c>
      <c r="C982" s="911" t="s">
        <v>3555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T982" s="1249">
        <f>base[[#This Row],[Data de liquidação]]</f>
        <v>46068.891747685186</v>
      </c>
      <c r="V982" s="11"/>
    </row>
    <row r="983" spans="2:22" ht="15" customHeight="1">
      <c r="B983" s="742" t="s">
        <v>1069</v>
      </c>
      <c r="C983" s="911" t="s">
        <v>3555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T983" s="1249">
        <f>base[[#This Row],[Data de liquidação]]</f>
        <v>46069.62358796296</v>
      </c>
      <c r="V983" s="11"/>
    </row>
    <row r="984" spans="2:22" ht="15" customHeight="1">
      <c r="B984" s="742" t="s">
        <v>1068</v>
      </c>
      <c r="C984" s="911" t="s">
        <v>3555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T984" s="1249">
        <f>base[[#This Row],[Data de liquidação]]</f>
        <v>46069.716168981482</v>
      </c>
      <c r="V984" s="11"/>
    </row>
    <row r="985" spans="2:22" ht="15" customHeight="1">
      <c r="B985" s="742" t="s">
        <v>1067</v>
      </c>
      <c r="C985" s="911" t="s">
        <v>3555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T985" s="1249">
        <f>base[[#This Row],[Data de liquidação]]</f>
        <v>46069.74763888889</v>
      </c>
      <c r="V985" s="11"/>
    </row>
    <row r="986" spans="2:22" ht="15" customHeight="1">
      <c r="B986" s="742" t="s">
        <v>1066</v>
      </c>
      <c r="C986" s="911" t="s">
        <v>3555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T986" s="1249">
        <f>base[[#This Row],[Data de liquidação]]</f>
        <v>46069.769074074073</v>
      </c>
      <c r="V986" s="11"/>
    </row>
    <row r="987" spans="2:22" ht="15" customHeight="1">
      <c r="B987" s="742" t="s">
        <v>1065</v>
      </c>
      <c r="C987" s="911" t="s">
        <v>3555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692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1201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T987" s="1249">
        <f>base[[#This Row],[Data de liquidação]]</f>
        <v>46069.790694444448</v>
      </c>
      <c r="V987" s="11"/>
    </row>
    <row r="988" spans="2:22" ht="15" customHeight="1">
      <c r="B988" s="742" t="s">
        <v>1065</v>
      </c>
      <c r="C988" s="911" t="s">
        <v>3555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390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1201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T988" s="1249">
        <f>base[[#This Row],[Data de liquidação]]</f>
        <v>46069.790844907409</v>
      </c>
      <c r="V988" s="11">
        <f>-250+9</f>
        <v>-241</v>
      </c>
    </row>
    <row r="989" spans="2:22" ht="15" customHeight="1">
      <c r="B989" s="742" t="s">
        <v>1064</v>
      </c>
      <c r="C989" s="911" t="s">
        <v>3555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693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1202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T989" s="1249">
        <f>base[[#This Row],[Data de liquidação]]</f>
        <v>46070.793645833335</v>
      </c>
      <c r="V989" s="11"/>
    </row>
    <row r="990" spans="2:22" ht="15" customHeight="1">
      <c r="B990" s="742" t="s">
        <v>1063</v>
      </c>
      <c r="C990" s="911" t="s">
        <v>3555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626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1199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T990" s="1249">
        <f>base[[#This Row],[Data de liquidação]]</f>
        <v>46070.796018518522</v>
      </c>
      <c r="V990" s="11"/>
    </row>
    <row r="991" spans="2:22" ht="15" customHeight="1">
      <c r="B991" s="742" t="s">
        <v>1062</v>
      </c>
      <c r="C991" s="911" t="s">
        <v>3555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693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1201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T991" s="1249">
        <f>base[[#This Row],[Data de liquidação]]</f>
        <v>46071.746354166666</v>
      </c>
      <c r="V991" s="11"/>
    </row>
    <row r="992" spans="2:22" ht="15" customHeight="1">
      <c r="B992" s="742" t="s">
        <v>1061</v>
      </c>
      <c r="C992" s="911" t="s">
        <v>3555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T992" s="1249">
        <f>base[[#This Row],[Data de liquidação]]</f>
        <v>46071.760092592594</v>
      </c>
      <c r="V992" s="11"/>
    </row>
    <row r="993" spans="2:22" ht="15" customHeight="1">
      <c r="B993" s="742" t="s">
        <v>1060</v>
      </c>
      <c r="C993" s="911" t="s">
        <v>3555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T993" s="1249">
        <f>base[[#This Row],[Data de liquidação]]</f>
        <v>46071.7653125</v>
      </c>
      <c r="V993" s="11"/>
    </row>
    <row r="994" spans="2:22" ht="15" customHeight="1">
      <c r="B994" s="742" t="s">
        <v>1059</v>
      </c>
      <c r="C994" s="911" t="s">
        <v>3555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T994" s="1249">
        <f>base[[#This Row],[Data de liquidação]]</f>
        <v>46071.779293981483</v>
      </c>
      <c r="V994" s="11"/>
    </row>
    <row r="995" spans="2:22" ht="15" customHeight="1">
      <c r="B995" s="742" t="s">
        <v>1058</v>
      </c>
      <c r="C995" s="911" t="s">
        <v>3555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T995" s="1249">
        <f>base[[#This Row],[Data de liquidação]]</f>
        <v>46072.693865740737</v>
      </c>
      <c r="V995" s="11"/>
    </row>
    <row r="996" spans="2:22" ht="15" customHeight="1">
      <c r="B996" s="742" t="s">
        <v>1057</v>
      </c>
      <c r="C996" s="911" t="s">
        <v>3555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1249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2" t="s">
        <v>1057</v>
      </c>
      <c r="C997" s="911" t="s">
        <v>3555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1249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2" t="s">
        <v>1056</v>
      </c>
      <c r="C998" s="911" t="s">
        <v>3555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T998" s="1249">
        <f>base[[#This Row],[Data de liquidação]]</f>
        <v>46073.612060185187</v>
      </c>
      <c r="V998" s="11"/>
    </row>
    <row r="999" spans="2:22" ht="15" customHeight="1">
      <c r="B999" s="742" t="s">
        <v>1055</v>
      </c>
      <c r="C999" s="911" t="s">
        <v>3555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1249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2" t="s">
        <v>1055</v>
      </c>
      <c r="C1000" s="911" t="s">
        <v>3555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1249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2" t="s">
        <v>1052</v>
      </c>
      <c r="C1001" s="911" t="s">
        <v>3555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T1001" s="1249">
        <f>base[[#This Row],[Data de liquidação]]</f>
        <v>46073.679756944446</v>
      </c>
      <c r="V1001" s="11"/>
    </row>
    <row r="1002" spans="2:22" ht="15" customHeight="1">
      <c r="B1002" s="742" t="s">
        <v>1054</v>
      </c>
      <c r="C1002" s="911" t="s">
        <v>3555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T1002" s="1249">
        <f>base[[#This Row],[Data de liquidação]]</f>
        <v>46073.701921296299</v>
      </c>
      <c r="V1002" s="11"/>
    </row>
    <row r="1003" spans="2:22" ht="15" customHeight="1">
      <c r="B1003" s="742" t="s">
        <v>1053</v>
      </c>
      <c r="C1003" s="911" t="s">
        <v>3555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T1003" s="1249">
        <f>base[[#This Row],[Data de liquidação]]</f>
        <v>46073.736087962963</v>
      </c>
      <c r="V1003" s="11"/>
    </row>
    <row r="1004" spans="2:22" ht="15" customHeight="1">
      <c r="B1004" s="742" t="s">
        <v>1052</v>
      </c>
      <c r="C1004" s="911" t="s">
        <v>3555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T1004" s="1249">
        <f>base[[#This Row],[Data de liquidação]]</f>
        <v>46073.746446759258</v>
      </c>
      <c r="V1004" s="11"/>
    </row>
    <row r="1005" spans="2:22" ht="15" customHeight="1">
      <c r="B1005" s="742" t="s">
        <v>1051</v>
      </c>
      <c r="C1005" s="911" t="s">
        <v>3555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T1005" s="1249">
        <f>base[[#This Row],[Data de liquidação]]</f>
        <v>46073.747152777774</v>
      </c>
      <c r="V1005" s="11"/>
    </row>
    <row r="1006" spans="2:22" ht="15" customHeight="1">
      <c r="B1006" s="742" t="s">
        <v>1050</v>
      </c>
      <c r="C1006" s="911" t="s">
        <v>3555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T1006" s="1249">
        <f>base[[#This Row],[Data de liquidação]]</f>
        <v>46073.747523148151</v>
      </c>
      <c r="V1006" s="11"/>
    </row>
    <row r="1007" spans="2:22" ht="15" customHeight="1">
      <c r="B1007" s="742" t="s">
        <v>1049</v>
      </c>
      <c r="C1007" s="911" t="s">
        <v>3555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391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1208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T1007" s="1249">
        <f>base[[#This Row],[Data de liquidação]]</f>
        <v>46073.767129629632</v>
      </c>
      <c r="V1007" s="11"/>
    </row>
    <row r="1008" spans="2:22" ht="15" customHeight="1">
      <c r="B1008" s="742" t="s">
        <v>1049</v>
      </c>
      <c r="C1008" s="911" t="s">
        <v>3555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T1008" s="1249">
        <f>base[[#This Row],[Data de liquidação]]</f>
        <v>46073.767152777778</v>
      </c>
      <c r="V1008" s="11"/>
    </row>
    <row r="1009" spans="2:22" ht="15" customHeight="1">
      <c r="B1009" s="742" t="s">
        <v>1048</v>
      </c>
      <c r="C1009" s="911" t="s">
        <v>3555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T1009" s="1249">
        <f>base[[#This Row],[Data de liquidação]]</f>
        <v>46073.769467592596</v>
      </c>
      <c r="V1009" s="11"/>
    </row>
    <row r="1010" spans="2:22" ht="15" customHeight="1">
      <c r="B1010" s="742" t="s">
        <v>1047</v>
      </c>
      <c r="C1010" s="911" t="s">
        <v>3555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T1010" s="1249">
        <f>base[[#This Row],[Data de liquidação]]</f>
        <v>46073.775046296294</v>
      </c>
      <c r="V1010" s="11"/>
    </row>
    <row r="1011" spans="2:22" ht="15" customHeight="1">
      <c r="B1011" s="742" t="s">
        <v>1046</v>
      </c>
      <c r="C1011" s="911" t="s">
        <v>3555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T1011" s="1249">
        <f>base[[#This Row],[Data de liquidação]]</f>
        <v>46073.775138888886</v>
      </c>
      <c r="V1011" s="11"/>
    </row>
    <row r="1012" spans="2:22" ht="15" customHeight="1">
      <c r="B1012" s="742" t="s">
        <v>1045</v>
      </c>
      <c r="C1012" s="911" t="s">
        <v>3555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1249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2" t="s">
        <v>1045</v>
      </c>
      <c r="C1013" s="911" t="s">
        <v>3555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1249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2" t="s">
        <v>1044</v>
      </c>
      <c r="C1014" s="911" t="s">
        <v>3555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T1014" s="1249">
        <f>base[[#This Row],[Data de liquidação]]</f>
        <v>46073.834074074075</v>
      </c>
      <c r="V1014" s="11"/>
    </row>
    <row r="1015" spans="2:22" ht="15" customHeight="1">
      <c r="B1015" s="742" t="s">
        <v>1042</v>
      </c>
      <c r="C1015" s="911" t="s">
        <v>3555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T1015" s="1249">
        <f>base[[#This Row],[Data de liquidação]]</f>
        <v>46074.399583333332</v>
      </c>
      <c r="V1015" s="11"/>
    </row>
    <row r="1016" spans="2:22" ht="15" customHeight="1">
      <c r="B1016" s="742" t="s">
        <v>1043</v>
      </c>
      <c r="C1016" s="911" t="s">
        <v>3555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T1016" s="1249">
        <f>base[[#This Row],[Data de liquidação]]</f>
        <v>46074.419178240743</v>
      </c>
      <c r="V1016" s="11"/>
    </row>
    <row r="1017" spans="2:22" ht="15" customHeight="1">
      <c r="B1017" s="742" t="s">
        <v>1042</v>
      </c>
      <c r="C1017" s="911" t="s">
        <v>3555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626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1211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T1017" s="1249">
        <f>base[[#This Row],[Data de liquidação]]</f>
        <v>46074.455740740741</v>
      </c>
      <c r="V1017" s="11"/>
    </row>
    <row r="1018" spans="2:22" ht="15" customHeight="1">
      <c r="B1018" s="742" t="s">
        <v>1042</v>
      </c>
      <c r="C1018" s="911" t="s">
        <v>3555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391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1211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T1018" s="1249">
        <f>base[[#This Row],[Data de liquidação]]</f>
        <v>46074.455763888887</v>
      </c>
      <c r="V1018" s="11"/>
    </row>
    <row r="1019" spans="2:22" ht="15" customHeight="1">
      <c r="B1019" s="742" t="s">
        <v>1041</v>
      </c>
      <c r="C1019" s="911" t="s">
        <v>3555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626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1211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T1019" s="1249">
        <f>base[[#This Row],[Data de liquidação]]</f>
        <v>46074.458009259259</v>
      </c>
      <c r="V1019" s="11"/>
    </row>
    <row r="1020" spans="2:22" ht="15" customHeight="1">
      <c r="B1020" s="742" t="s">
        <v>1040</v>
      </c>
      <c r="C1020" s="911" t="s">
        <v>3555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T1020" s="1249">
        <f>base[[#This Row],[Data de liquidação]]</f>
        <v>46074.49728009259</v>
      </c>
      <c r="V1020" s="11"/>
    </row>
    <row r="1021" spans="2:22" ht="15" customHeight="1">
      <c r="B1021" s="742" t="s">
        <v>1039</v>
      </c>
      <c r="C1021" s="911" t="s">
        <v>3555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T1021" s="1249">
        <f>base[[#This Row],[Data de liquidação]]</f>
        <v>46074.514039351852</v>
      </c>
      <c r="V1021" s="11"/>
    </row>
    <row r="1022" spans="2:22" ht="15" customHeight="1">
      <c r="B1022" s="742" t="s">
        <v>1038</v>
      </c>
      <c r="C1022" s="911" t="s">
        <v>3555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T1022" s="1249">
        <f>base[[#This Row],[Data de liquidação]]</f>
        <v>46074.533993055556</v>
      </c>
      <c r="V1022" s="11"/>
    </row>
    <row r="1023" spans="2:22" ht="15" customHeight="1">
      <c r="B1023" s="742" t="s">
        <v>1037</v>
      </c>
      <c r="C1023" s="911" t="s">
        <v>3555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T1023" s="1249">
        <f>base[[#This Row],[Data de liquidação]]</f>
        <v>46074.535509259258</v>
      </c>
      <c r="V1023" s="11"/>
    </row>
    <row r="1024" spans="2:22" ht="15" customHeight="1">
      <c r="B1024" s="742" t="s">
        <v>1036</v>
      </c>
      <c r="C1024" s="911" t="s">
        <v>3555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391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1208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T1024" s="1249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2" t="s">
        <v>1035</v>
      </c>
      <c r="C1025" s="911" t="s">
        <v>3555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627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1199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T1025" s="1249">
        <f>base[[#This Row],[Data de liquidação]]</f>
        <v>46074.563067129631</v>
      </c>
      <c r="V1025" s="11"/>
    </row>
    <row r="1026" spans="2:22" ht="15" customHeight="1">
      <c r="B1026" s="742" t="s">
        <v>1034</v>
      </c>
      <c r="C1026" s="911" t="s">
        <v>3555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391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1200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T1026" s="1249">
        <f>base[[#This Row],[Data de liquidação]]</f>
        <v>46074.579525462963</v>
      </c>
      <c r="V1026" s="11"/>
    </row>
    <row r="1027" spans="2:22" ht="15" customHeight="1">
      <c r="B1027" s="742" t="s">
        <v>1033</v>
      </c>
      <c r="C1027" s="911" t="s">
        <v>3555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626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1201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T1027" s="1249">
        <f>base[[#This Row],[Data de liquidação]]</f>
        <v>46074.598217592589</v>
      </c>
      <c r="V1027" s="11"/>
    </row>
    <row r="1028" spans="2:22" ht="15" customHeight="1">
      <c r="B1028" s="742" t="s">
        <v>1032</v>
      </c>
      <c r="C1028" s="911" t="s">
        <v>3555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391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1207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T1028" s="1249">
        <f>base[[#This Row],[Data de liquidação]]</f>
        <v>46074.623379629629</v>
      </c>
      <c r="V1028" s="11">
        <f>-250+139</f>
        <v>-111</v>
      </c>
    </row>
    <row r="1029" spans="2:22" ht="15" customHeight="1">
      <c r="B1029" s="742" t="s">
        <v>1031</v>
      </c>
      <c r="C1029" s="911" t="s">
        <v>3555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T1029" s="1249">
        <f>base[[#This Row],[Data de liquidação]]</f>
        <v>46074.6719212963</v>
      </c>
      <c r="V1029" s="11"/>
    </row>
    <row r="1030" spans="2:22" ht="15" customHeight="1">
      <c r="B1030" s="742" t="s">
        <v>1030</v>
      </c>
      <c r="C1030" s="911" t="s">
        <v>3555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627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1199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T1030" s="1249">
        <f>base[[#This Row],[Data de liquidação]]</f>
        <v>46074.686365740738</v>
      </c>
      <c r="V1030" s="11"/>
    </row>
    <row r="1031" spans="2:22" ht="15" customHeight="1">
      <c r="B1031" s="742" t="s">
        <v>1029</v>
      </c>
      <c r="C1031" s="911" t="s">
        <v>3555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626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1200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T1031" s="1249">
        <f>base[[#This Row],[Data de liquidação]]</f>
        <v>46074.788668981484</v>
      </c>
      <c r="V1031" s="11"/>
    </row>
    <row r="1032" spans="2:22" ht="15" customHeight="1">
      <c r="B1032" s="742" t="s">
        <v>1029</v>
      </c>
      <c r="C1032" s="911" t="s">
        <v>3555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391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1200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T1032" s="1249">
        <f>base[[#This Row],[Data de liquidação]]</f>
        <v>46074.788773148146</v>
      </c>
      <c r="V1032" s="11"/>
    </row>
    <row r="1033" spans="2:22" ht="15" customHeight="1">
      <c r="B1033" s="742" t="s">
        <v>1138</v>
      </c>
      <c r="C1033" s="911" t="s">
        <v>3555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T1033" s="1249">
        <f>base[[#This Row],[Data de liquidação]]</f>
        <v>46075.473587962966</v>
      </c>
      <c r="V1033" s="11"/>
    </row>
    <row r="1034" spans="2:22" ht="15" customHeight="1">
      <c r="B1034" s="742" t="s">
        <v>1137</v>
      </c>
      <c r="C1034" s="911" t="s">
        <v>3555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626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1211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T1034" s="1249">
        <f>base[[#This Row],[Data de liquidação]]</f>
        <v>46075.480798611112</v>
      </c>
      <c r="V1034" s="11"/>
    </row>
    <row r="1035" spans="2:22" ht="15" customHeight="1">
      <c r="B1035" s="742" t="s">
        <v>1137</v>
      </c>
      <c r="C1035" s="911" t="s">
        <v>3555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T1035" s="1249">
        <f>base[[#This Row],[Data de liquidação]]</f>
        <v>46075.480983796297</v>
      </c>
      <c r="V1035" s="11"/>
    </row>
    <row r="1036" spans="2:22" ht="15" customHeight="1">
      <c r="B1036" s="742" t="s">
        <v>1136</v>
      </c>
      <c r="C1036" s="911" t="s">
        <v>3555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T1036" s="1249">
        <f>base[[#This Row],[Data de liquidação]]</f>
        <v>46075.527592592596</v>
      </c>
      <c r="V1036" s="11"/>
    </row>
    <row r="1037" spans="2:22" ht="15" customHeight="1">
      <c r="B1037" s="742" t="s">
        <v>1135</v>
      </c>
      <c r="C1037" s="911" t="s">
        <v>3555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626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1218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T1037" s="1249">
        <f>base[[#This Row],[Data de liquidação]]</f>
        <v>46075.580520833333</v>
      </c>
      <c r="V1037" s="11"/>
    </row>
    <row r="1038" spans="2:22" ht="15" customHeight="1">
      <c r="B1038" s="742" t="s">
        <v>1134</v>
      </c>
      <c r="C1038" s="911" t="s">
        <v>3555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390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1218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T1038" s="1249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2" t="s">
        <v>1133</v>
      </c>
      <c r="C1039" s="911" t="s">
        <v>3555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T1039" s="1249">
        <f>base[[#This Row],[Data de liquidação]]</f>
        <v>46075.604131944441</v>
      </c>
      <c r="V1039" s="11"/>
    </row>
    <row r="1040" spans="2:22" ht="15" customHeight="1">
      <c r="B1040" s="742" t="s">
        <v>1132</v>
      </c>
      <c r="C1040" s="911" t="s">
        <v>3555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693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1200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T1040" s="1249">
        <f>base[[#This Row],[Data de liquidação]]</f>
        <v>46075.650983796295</v>
      </c>
      <c r="V1040" s="11"/>
    </row>
    <row r="1041" spans="2:22" ht="15" customHeight="1">
      <c r="B1041" s="742" t="s">
        <v>1132</v>
      </c>
      <c r="C1041" s="911" t="s">
        <v>3555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390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1200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T1041" s="1249">
        <f>base[[#This Row],[Data de liquidação]]</f>
        <v>46075.651192129626</v>
      </c>
      <c r="V1041" s="11"/>
    </row>
    <row r="1042" spans="2:22" ht="15" customHeight="1">
      <c r="B1042" s="742" t="s">
        <v>1131</v>
      </c>
      <c r="C1042" s="911" t="s">
        <v>3555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T1042" s="1249">
        <f>base[[#This Row],[Data de liquidação]]</f>
        <v>46075.66233796296</v>
      </c>
      <c r="V1042" s="11"/>
    </row>
    <row r="1043" spans="2:22" ht="15" customHeight="1">
      <c r="B1043" s="742" t="s">
        <v>1130</v>
      </c>
      <c r="C1043" s="911" t="s">
        <v>3555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T1043" s="1249">
        <f>base[[#This Row],[Data de liquidação]]</f>
        <v>46075.666608796295</v>
      </c>
      <c r="V1043" s="11"/>
    </row>
    <row r="1044" spans="2:22" ht="15" customHeight="1">
      <c r="B1044" s="742" t="s">
        <v>1129</v>
      </c>
      <c r="C1044" s="911" t="s">
        <v>3555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T1044" s="1249">
        <f>base[[#This Row],[Data de liquidação]]</f>
        <v>46075.670474537037</v>
      </c>
      <c r="V1044" s="11"/>
    </row>
    <row r="1045" spans="2:22" ht="15" customHeight="1">
      <c r="B1045" s="742" t="s">
        <v>1128</v>
      </c>
      <c r="C1045" s="911" t="s">
        <v>3555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T1045" s="1249">
        <f>base[[#This Row],[Data de liquidação]]</f>
        <v>46075.671006944445</v>
      </c>
      <c r="V1045" s="11"/>
    </row>
    <row r="1046" spans="2:22" ht="15" customHeight="1">
      <c r="B1046" s="742" t="s">
        <v>1127</v>
      </c>
      <c r="C1046" s="911" t="s">
        <v>3555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T1046" s="1249">
        <f>base[[#This Row],[Data de liquidação]]</f>
        <v>46075.684629629628</v>
      </c>
      <c r="V1046" s="11"/>
    </row>
    <row r="1047" spans="2:22" ht="15" customHeight="1">
      <c r="B1047" s="742" t="s">
        <v>1126</v>
      </c>
      <c r="C1047" s="911" t="s">
        <v>3555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626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1214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T1047" s="1249">
        <f>base[[#This Row],[Data de liquidação]]</f>
        <v>46075.685289351852</v>
      </c>
      <c r="V1047" s="11"/>
    </row>
    <row r="1048" spans="2:22" ht="15" customHeight="1">
      <c r="B1048" s="742" t="s">
        <v>1125</v>
      </c>
      <c r="C1048" s="911" t="s">
        <v>3555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T1048" s="1249">
        <f>base[[#This Row],[Data de liquidação]]</f>
        <v>46075.68608796296</v>
      </c>
      <c r="V1048" s="11"/>
    </row>
    <row r="1049" spans="2:22" ht="15" customHeight="1">
      <c r="B1049" s="742" t="s">
        <v>1124</v>
      </c>
      <c r="C1049" s="911" t="s">
        <v>3555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T1049" s="1249">
        <f>base[[#This Row],[Data de liquidação]]</f>
        <v>46075.707662037035</v>
      </c>
      <c r="V1049" s="11"/>
    </row>
    <row r="1050" spans="2:22" ht="15" customHeight="1">
      <c r="B1050" s="742" t="s">
        <v>1123</v>
      </c>
      <c r="C1050" s="911" t="s">
        <v>3555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T1050" s="1249">
        <f>base[[#This Row],[Data de liquidação]]</f>
        <v>46075.727337962962</v>
      </c>
      <c r="V1050" s="11"/>
    </row>
    <row r="1051" spans="2:22" ht="15" customHeight="1">
      <c r="B1051" s="742" t="s">
        <v>1122</v>
      </c>
      <c r="C1051" s="911" t="s">
        <v>3555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693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1199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T1051" s="1249">
        <f>base[[#This Row],[Data de liquidação]]</f>
        <v>46075.728807870371</v>
      </c>
      <c r="V1051" s="11"/>
    </row>
    <row r="1052" spans="2:22" ht="15" customHeight="1">
      <c r="B1052" s="742" t="s">
        <v>1121</v>
      </c>
      <c r="C1052" s="911" t="s">
        <v>3555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T1052" s="1249">
        <f>base[[#This Row],[Data de liquidação]]</f>
        <v>46075.729259259257</v>
      </c>
      <c r="V1052" s="11"/>
    </row>
    <row r="1053" spans="2:22" ht="15" customHeight="1">
      <c r="B1053" s="742" t="s">
        <v>1120</v>
      </c>
      <c r="C1053" s="911" t="s">
        <v>3555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T1053" s="1249">
        <f>base[[#This Row],[Data de liquidação]]</f>
        <v>46075.777685185189</v>
      </c>
      <c r="V1053" s="11"/>
    </row>
    <row r="1054" spans="2:22" ht="15" customHeight="1">
      <c r="B1054" s="742" t="s">
        <v>1120</v>
      </c>
      <c r="C1054" s="911" t="s">
        <v>3555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391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1206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T1054" s="1249">
        <f>base[[#This Row],[Data de liquidação]]</f>
        <v>46075.777731481481</v>
      </c>
      <c r="V1054" s="11"/>
    </row>
    <row r="1055" spans="2:22" ht="15" customHeight="1">
      <c r="B1055" s="742" t="s">
        <v>1119</v>
      </c>
      <c r="C1055" s="911" t="s">
        <v>3555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T1055" s="1249">
        <f>base[[#This Row],[Data de liquidação]]</f>
        <v>46075.787175925929</v>
      </c>
      <c r="V1055" s="11"/>
    </row>
    <row r="1056" spans="2:22" ht="15" customHeight="1">
      <c r="B1056" s="742" t="s">
        <v>1118</v>
      </c>
      <c r="C1056" s="911" t="s">
        <v>3555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T1056" s="1249">
        <f>base[[#This Row],[Data de liquidação]]</f>
        <v>46075.79210648148</v>
      </c>
      <c r="V1056" s="11"/>
    </row>
    <row r="1057" spans="2:22" ht="15" customHeight="1">
      <c r="B1057" s="742" t="s">
        <v>1118</v>
      </c>
      <c r="C1057" s="911" t="s">
        <v>3555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391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1201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T1057" s="1249">
        <f>base[[#This Row],[Data de liquidação]]</f>
        <v>46075.792164351849</v>
      </c>
      <c r="V1057" s="11"/>
    </row>
    <row r="1058" spans="2:22" ht="15" customHeight="1">
      <c r="B1058" s="742" t="s">
        <v>1117</v>
      </c>
      <c r="C1058" s="911" t="s">
        <v>3555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T1058" s="1249">
        <f>base[[#This Row],[Data de liquidação]]</f>
        <v>46075.816643518519</v>
      </c>
      <c r="V1058" s="11"/>
    </row>
    <row r="1059" spans="2:22" ht="15" customHeight="1">
      <c r="B1059" s="742" t="s">
        <v>1116</v>
      </c>
      <c r="C1059" s="911" t="s">
        <v>3555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T1059" s="1249">
        <f>base[[#This Row],[Data de liquidação]]</f>
        <v>46075.832650462966</v>
      </c>
      <c r="V1059" s="11"/>
    </row>
    <row r="1060" spans="2:22" ht="15" customHeight="1">
      <c r="B1060" s="742" t="s">
        <v>1115</v>
      </c>
      <c r="C1060" s="911" t="s">
        <v>3555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T1060" s="1249">
        <f>base[[#This Row],[Data de liquidação]]</f>
        <v>46075.936585648145</v>
      </c>
      <c r="V1060" s="11"/>
    </row>
    <row r="1061" spans="2:22" ht="15" customHeight="1">
      <c r="B1061" s="742" t="s">
        <v>1114</v>
      </c>
      <c r="C1061" s="911" t="s">
        <v>3555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T1061" s="1249">
        <f>base[[#This Row],[Data de liquidação]]</f>
        <v>46075.977152777778</v>
      </c>
      <c r="V1061" s="11"/>
    </row>
    <row r="1062" spans="2:22" ht="15" customHeight="1">
      <c r="B1062" s="743" t="s">
        <v>1147</v>
      </c>
      <c r="C1062" s="911" t="s">
        <v>3555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391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1203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T1062" s="1249">
        <f>base[[#This Row],[Data de liquidação]]</f>
        <v>46076.674004629633</v>
      </c>
      <c r="V1062" s="11"/>
    </row>
    <row r="1063" spans="2:22" ht="15" customHeight="1">
      <c r="B1063" s="743" t="s">
        <v>1146</v>
      </c>
      <c r="C1063" s="911" t="s">
        <v>3555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626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1219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T1063" s="1249">
        <f>base[[#This Row],[Data de liquidação]]</f>
        <v>46076.706458333334</v>
      </c>
      <c r="V1063" s="11"/>
    </row>
    <row r="1064" spans="2:22" ht="15" customHeight="1">
      <c r="B1064" s="743" t="s">
        <v>1145</v>
      </c>
      <c r="C1064" s="911" t="s">
        <v>3555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T1064" s="1249">
        <f>base[[#This Row],[Data de liquidação]]</f>
        <v>46076.743877314817</v>
      </c>
      <c r="V1064" s="11"/>
    </row>
    <row r="1065" spans="2:22" ht="15" customHeight="1">
      <c r="B1065" s="743" t="s">
        <v>1144</v>
      </c>
      <c r="C1065" s="911" t="s">
        <v>3555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391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1210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T1065" s="1249">
        <f>base[[#This Row],[Data de liquidação]]</f>
        <v>46076.744328703702</v>
      </c>
      <c r="V1065" s="11"/>
    </row>
    <row r="1066" spans="2:22" ht="15" customHeight="1">
      <c r="B1066" s="743" t="s">
        <v>215</v>
      </c>
      <c r="C1066" s="911" t="s">
        <v>3555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T1066" s="1249">
        <f>base[[#This Row],[Data de liquidação]]</f>
        <v>46076.745752314811</v>
      </c>
      <c r="V1066" s="11"/>
    </row>
    <row r="1067" spans="2:22" ht="15" customHeight="1">
      <c r="B1067" s="743" t="s">
        <v>1143</v>
      </c>
      <c r="C1067" s="911" t="s">
        <v>3555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T1067" s="1249">
        <f>base[[#This Row],[Data de liquidação]]</f>
        <v>46076.747858796298</v>
      </c>
      <c r="V1067" s="11"/>
    </row>
    <row r="1068" spans="2:22" ht="15" customHeight="1">
      <c r="B1068" s="743" t="s">
        <v>1142</v>
      </c>
      <c r="C1068" s="911" t="s">
        <v>3555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390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1210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T1068" s="1249">
        <f>base[[#This Row],[Data de liquidação]]</f>
        <v>46076.753645833334</v>
      </c>
      <c r="V1068" s="11"/>
    </row>
    <row r="1069" spans="2:22" ht="15" customHeight="1">
      <c r="B1069" s="743" t="s">
        <v>1141</v>
      </c>
      <c r="C1069" s="911" t="s">
        <v>3555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T1069" s="1249">
        <f>base[[#This Row],[Data de liquidação]]</f>
        <v>46076.767847222225</v>
      </c>
      <c r="V1069" s="11"/>
    </row>
    <row r="1070" spans="2:22" ht="15" customHeight="1">
      <c r="B1070" s="743" t="s">
        <v>1140</v>
      </c>
      <c r="C1070" s="911" t="s">
        <v>3555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T1070" s="1249">
        <f>base[[#This Row],[Data de liquidação]]</f>
        <v>46076.778287037036</v>
      </c>
      <c r="V1070" s="11"/>
    </row>
    <row r="1071" spans="2:22" ht="15" customHeight="1">
      <c r="B1071" s="743" t="s">
        <v>1139</v>
      </c>
      <c r="C1071" s="911" t="s">
        <v>3555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T1071" s="1249">
        <f>base[[#This Row],[Data de liquidação]]</f>
        <v>46076.797418981485</v>
      </c>
      <c r="V1071" s="11"/>
    </row>
    <row r="1072" spans="2:22" ht="15" customHeight="1">
      <c r="B1072" s="744" t="s">
        <v>1158</v>
      </c>
      <c r="C1072" s="911" t="s">
        <v>3555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391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1209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T1072" s="1249">
        <f>base[[#This Row],[Data de liquidação]]</f>
        <v>46077.691493055558</v>
      </c>
      <c r="V1072" s="11"/>
    </row>
    <row r="1073" spans="2:22" ht="15" customHeight="1">
      <c r="B1073" s="744" t="s">
        <v>1157</v>
      </c>
      <c r="C1073" s="911" t="s">
        <v>3555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1249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4" t="s">
        <v>1157</v>
      </c>
      <c r="C1074" s="911" t="s">
        <v>3555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1249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4" t="s">
        <v>1157</v>
      </c>
      <c r="C1075" s="911" t="s">
        <v>3555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391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1197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T1075" s="1249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4" t="s">
        <v>1156</v>
      </c>
      <c r="C1076" s="911" t="s">
        <v>3555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T1076" s="1249">
        <f>base[[#This Row],[Data de liquidação]]</f>
        <v>46077.776226851849</v>
      </c>
      <c r="V1076" s="11"/>
    </row>
    <row r="1077" spans="2:22" ht="15" customHeight="1">
      <c r="B1077" s="744" t="s">
        <v>1155</v>
      </c>
      <c r="C1077" s="911" t="s">
        <v>3555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T1077" s="1249">
        <f>base[[#This Row],[Data de liquidação]]</f>
        <v>46077.776967592596</v>
      </c>
      <c r="V1077" s="11"/>
    </row>
    <row r="1078" spans="2:22" ht="15" customHeight="1">
      <c r="B1078" s="744" t="s">
        <v>1154</v>
      </c>
      <c r="C1078" s="911" t="s">
        <v>3555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391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1205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T1078" s="1249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4" t="s">
        <v>1153</v>
      </c>
      <c r="C1079" s="911" t="s">
        <v>3555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T1079" s="1249">
        <f>base[[#This Row],[Data de liquidação]]</f>
        <v>46077.779351851852</v>
      </c>
      <c r="V1079" s="11"/>
    </row>
    <row r="1080" spans="2:22" ht="15" customHeight="1">
      <c r="B1080" s="744" t="s">
        <v>1152</v>
      </c>
      <c r="C1080" s="911" t="s">
        <v>3555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T1080" s="1249">
        <f>base[[#This Row],[Data de liquidação]]</f>
        <v>46077.779803240737</v>
      </c>
      <c r="V1080" s="11"/>
    </row>
    <row r="1081" spans="2:22" ht="15" customHeight="1">
      <c r="B1081" s="744" t="s">
        <v>1151</v>
      </c>
      <c r="C1081" s="911" t="s">
        <v>3555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1249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4" t="s">
        <v>1151</v>
      </c>
      <c r="C1082" s="911" t="s">
        <v>3555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1249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4" t="s">
        <v>1150</v>
      </c>
      <c r="C1083" s="911" t="s">
        <v>3555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T1083" s="1249">
        <f>base[[#This Row],[Data de liquidação]]</f>
        <v>46077.78570601852</v>
      </c>
      <c r="V1083" s="11"/>
    </row>
    <row r="1084" spans="2:22" ht="15" customHeight="1">
      <c r="B1084" s="744" t="s">
        <v>1150</v>
      </c>
      <c r="C1084" s="911" t="s">
        <v>3555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391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1209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T1084" s="1249">
        <f>base[[#This Row],[Data de liquidação]]</f>
        <v>46077.785856481481</v>
      </c>
      <c r="V1084" s="11">
        <f>-250+200</f>
        <v>-50</v>
      </c>
    </row>
    <row r="1085" spans="2:22" ht="15" customHeight="1">
      <c r="B1085" s="744" t="s">
        <v>1149</v>
      </c>
      <c r="C1085" s="911" t="s">
        <v>3555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T1085" s="1249">
        <f>base[[#This Row],[Data de liquidação]]</f>
        <v>46077.78800925926</v>
      </c>
      <c r="V1085" s="11"/>
    </row>
    <row r="1086" spans="2:22" ht="15" customHeight="1">
      <c r="B1086" s="744" t="s">
        <v>1148</v>
      </c>
      <c r="C1086" s="911" t="s">
        <v>3555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T1086" s="1249">
        <f>base[[#This Row],[Data de liquidação]]</f>
        <v>46077.875011574077</v>
      </c>
      <c r="V1086" s="11"/>
    </row>
    <row r="1087" spans="2:22" ht="15" customHeight="1">
      <c r="B1087" s="745" t="s">
        <v>1163</v>
      </c>
      <c r="C1087" s="911" t="s">
        <v>3555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T1087" s="1249">
        <f>base[[#This Row],[Data de liquidação]]</f>
        <v>46078.768946759257</v>
      </c>
      <c r="V1087" s="11"/>
    </row>
    <row r="1088" spans="2:22" ht="15" customHeight="1">
      <c r="B1088" s="745" t="s">
        <v>1162</v>
      </c>
      <c r="C1088" s="911" t="s">
        <v>3555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T1088" s="1249">
        <f>base[[#This Row],[Data de liquidação]]</f>
        <v>46078.778738425928</v>
      </c>
      <c r="V1088" s="11"/>
    </row>
    <row r="1089" spans="2:22" ht="15" customHeight="1">
      <c r="B1089" s="745" t="s">
        <v>1161</v>
      </c>
      <c r="C1089" s="911" t="s">
        <v>3555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T1089" s="1249">
        <f>base[[#This Row],[Data de liquidação]]</f>
        <v>46078.785694444443</v>
      </c>
      <c r="V1089" s="11"/>
    </row>
    <row r="1090" spans="2:22" ht="15" customHeight="1">
      <c r="B1090" s="745" t="s">
        <v>1160</v>
      </c>
      <c r="C1090" s="911" t="s">
        <v>3555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T1090" s="1249">
        <f>base[[#This Row],[Data de liquidação]]</f>
        <v>46078.791643518518</v>
      </c>
      <c r="V1090" s="11"/>
    </row>
    <row r="1091" spans="2:22" ht="15" customHeight="1">
      <c r="B1091" s="745" t="s">
        <v>1159</v>
      </c>
      <c r="C1091" s="911" t="s">
        <v>3555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T1091" s="1249">
        <f>base[[#This Row],[Data de liquidação]]</f>
        <v>46078.873229166667</v>
      </c>
      <c r="V1091" s="11"/>
    </row>
    <row r="1092" spans="2:22" ht="15" customHeight="1">
      <c r="B1092" s="746" t="s">
        <v>1172</v>
      </c>
      <c r="C1092" s="911" t="s">
        <v>3555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T1092" s="1249">
        <f>base[[#This Row],[Data de liquidação]]</f>
        <v>46079.692187499997</v>
      </c>
      <c r="V1092" s="11"/>
    </row>
    <row r="1093" spans="2:22" ht="15" customHeight="1">
      <c r="B1093" s="746" t="s">
        <v>1171</v>
      </c>
      <c r="C1093" s="911" t="s">
        <v>3555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T1093" s="1249">
        <f>base[[#This Row],[Data de liquidação]]</f>
        <v>46079.692199074074</v>
      </c>
      <c r="V1093" s="11"/>
    </row>
    <row r="1094" spans="2:22" ht="15" customHeight="1">
      <c r="B1094" s="746" t="s">
        <v>1170</v>
      </c>
      <c r="C1094" s="911" t="s">
        <v>3555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1249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6" t="s">
        <v>1170</v>
      </c>
      <c r="C1095" s="911" t="s">
        <v>3555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1249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6" t="s">
        <v>1169</v>
      </c>
      <c r="C1096" s="911" t="s">
        <v>3555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390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1210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T1096" s="1249">
        <f>base[[#This Row],[Data de liquidação]]</f>
        <v>46079.75199074074</v>
      </c>
      <c r="V1096" s="11"/>
    </row>
    <row r="1097" spans="2:22" ht="15" customHeight="1">
      <c r="B1097" s="746" t="s">
        <v>1168</v>
      </c>
      <c r="C1097" s="911" t="s">
        <v>3555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T1097" s="1249">
        <f>base[[#This Row],[Data de liquidação]]</f>
        <v>46079.785057870373</v>
      </c>
      <c r="V1097" s="11"/>
    </row>
    <row r="1098" spans="2:22" ht="15" customHeight="1">
      <c r="B1098" s="746" t="s">
        <v>1168</v>
      </c>
      <c r="C1098" s="911" t="s">
        <v>3555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T1098" s="1249">
        <f>base[[#This Row],[Data de liquidação]]</f>
        <v>46079.785057870373</v>
      </c>
      <c r="V1098" s="11"/>
    </row>
    <row r="1099" spans="2:22" ht="15" customHeight="1">
      <c r="B1099" s="746" t="s">
        <v>1167</v>
      </c>
      <c r="C1099" s="911" t="s">
        <v>3555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T1099" s="1249">
        <f>base[[#This Row],[Data de liquidação]]</f>
        <v>46079.786493055559</v>
      </c>
      <c r="V1099" s="11"/>
    </row>
    <row r="1100" spans="2:22" ht="15" customHeight="1">
      <c r="B1100" s="746" t="s">
        <v>1166</v>
      </c>
      <c r="C1100" s="911" t="s">
        <v>3555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T1100" s="1249">
        <f>base[[#This Row],[Data de liquidação]]</f>
        <v>46079.790173611109</v>
      </c>
      <c r="V1100" s="11"/>
    </row>
    <row r="1101" spans="2:22" ht="15" customHeight="1">
      <c r="B1101" s="746" t="s">
        <v>1165</v>
      </c>
      <c r="C1101" s="911" t="s">
        <v>3555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T1101" s="1249">
        <f>base[[#This Row],[Data de liquidação]]</f>
        <v>46079.872106481482</v>
      </c>
      <c r="V1101" s="11"/>
    </row>
    <row r="1102" spans="2:22" ht="15" customHeight="1">
      <c r="B1102" s="746" t="s">
        <v>1164</v>
      </c>
      <c r="C1102" s="911" t="s">
        <v>3555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T1102" s="1249">
        <f>base[[#This Row],[Data de liquidação]]</f>
        <v>46079.895011574074</v>
      </c>
      <c r="V1102" s="11"/>
    </row>
    <row r="1103" spans="2:22" ht="15" customHeight="1">
      <c r="B1103" s="747" t="s">
        <v>1180</v>
      </c>
      <c r="C1103" s="911" t="s">
        <v>3555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391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1203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T1103" s="1249">
        <f>base[[#This Row],[Data de liquidação]]</f>
        <v>46080.662905092591</v>
      </c>
      <c r="V1103" s="11"/>
    </row>
    <row r="1104" spans="2:22" ht="15" customHeight="1">
      <c r="B1104" s="747" t="s">
        <v>1179</v>
      </c>
      <c r="C1104" s="911" t="s">
        <v>3555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T1104" s="1249">
        <f>base[[#This Row],[Data de liquidação]]</f>
        <v>46080.674363425926</v>
      </c>
      <c r="V1104" s="11"/>
    </row>
    <row r="1105" spans="2:22" ht="15" customHeight="1">
      <c r="B1105" s="747" t="s">
        <v>1178</v>
      </c>
      <c r="C1105" s="911" t="s">
        <v>3555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391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1208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T1105" s="1249">
        <f>base[[#This Row],[Data de liquidação]]</f>
        <v>46080.70511574074</v>
      </c>
      <c r="V1105" s="11"/>
    </row>
    <row r="1106" spans="2:22" ht="15" customHeight="1">
      <c r="B1106" s="747" t="s">
        <v>1177</v>
      </c>
      <c r="C1106" s="911" t="s">
        <v>3555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T1106" s="1249">
        <f>base[[#This Row],[Data de liquidação]]</f>
        <v>46080.71261574074</v>
      </c>
      <c r="V1106" s="11"/>
    </row>
    <row r="1107" spans="2:22" ht="15" customHeight="1">
      <c r="B1107" s="747" t="s">
        <v>1176</v>
      </c>
      <c r="C1107" s="911" t="s">
        <v>3555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391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1202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T1107" s="1249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7" t="s">
        <v>1175</v>
      </c>
      <c r="C1108" s="911" t="s">
        <v>3555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T1108" s="1249">
        <f>base[[#This Row],[Data de liquidação]]</f>
        <v>46080.755347222221</v>
      </c>
      <c r="V1108" s="11"/>
    </row>
    <row r="1109" spans="2:22" ht="15" customHeight="1">
      <c r="B1109" s="747" t="s">
        <v>1174</v>
      </c>
      <c r="C1109" s="911" t="s">
        <v>3555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T1109" s="1249">
        <f>base[[#This Row],[Data de liquidação]]</f>
        <v>46080.77002314815</v>
      </c>
      <c r="V1109" s="11"/>
    </row>
    <row r="1110" spans="2:22" ht="15" customHeight="1">
      <c r="B1110" s="747" t="s">
        <v>1173</v>
      </c>
      <c r="C1110" s="911" t="s">
        <v>3555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391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1202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T1110" s="1249">
        <f>base[[#This Row],[Data de liquidação]]</f>
        <v>46080.822060185186</v>
      </c>
      <c r="V1110" s="11"/>
    </row>
    <row r="1111" spans="2:22" ht="15" customHeight="1">
      <c r="B1111" s="748" t="s">
        <v>1195</v>
      </c>
      <c r="C1111" s="911" t="s">
        <v>3555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T1111" s="1249">
        <f>base[[#This Row],[Data de liquidação]]</f>
        <v>46081.459803240738</v>
      </c>
      <c r="V1111" s="11"/>
    </row>
    <row r="1112" spans="2:22" ht="15" customHeight="1">
      <c r="B1112" s="748" t="s">
        <v>1194</v>
      </c>
      <c r="C1112" s="911" t="s">
        <v>3555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T1112" s="1249">
        <f>base[[#This Row],[Data de liquidação]]</f>
        <v>46081.475104166668</v>
      </c>
      <c r="V1112" s="11"/>
    </row>
    <row r="1113" spans="2:22" ht="15" customHeight="1">
      <c r="B1113" s="748" t="s">
        <v>1193</v>
      </c>
      <c r="C1113" s="911" t="s">
        <v>3555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T1113" s="1249">
        <f>base[[#This Row],[Data de liquidação]]</f>
        <v>46081.476145833331</v>
      </c>
      <c r="V1113" s="11"/>
    </row>
    <row r="1114" spans="2:22" ht="15" customHeight="1">
      <c r="B1114" s="748" t="s">
        <v>1192</v>
      </c>
      <c r="C1114" s="911" t="s">
        <v>3555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T1114" s="1249">
        <f>base[[#This Row],[Data de liquidação]]</f>
        <v>46081.510081018518</v>
      </c>
      <c r="V1114" s="11"/>
    </row>
    <row r="1115" spans="2:22" ht="15" customHeight="1">
      <c r="B1115" s="748" t="s">
        <v>1191</v>
      </c>
      <c r="C1115" s="911" t="s">
        <v>3555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T1115" s="1249">
        <f>base[[#This Row],[Data de liquidação]]</f>
        <v>46081.553715277776</v>
      </c>
      <c r="V1115" s="11"/>
    </row>
    <row r="1116" spans="2:22" ht="15" customHeight="1">
      <c r="B1116" s="748" t="s">
        <v>1190</v>
      </c>
      <c r="C1116" s="911" t="s">
        <v>3555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391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1199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T1116" s="1249">
        <f>base[[#This Row],[Data de liquidação]]</f>
        <v>46081.55940972222</v>
      </c>
      <c r="V1116" s="11">
        <f>-350+171</f>
        <v>-179</v>
      </c>
    </row>
    <row r="1117" spans="2:22" ht="15" customHeight="1">
      <c r="B1117" s="748" t="s">
        <v>1190</v>
      </c>
      <c r="C1117" s="911" t="s">
        <v>3555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T1117" s="1249">
        <f>base[[#This Row],[Data de liquidação]]</f>
        <v>46081.559525462966</v>
      </c>
      <c r="V1117" s="11"/>
    </row>
    <row r="1118" spans="2:22" ht="15" customHeight="1">
      <c r="B1118" s="748" t="s">
        <v>1189</v>
      </c>
      <c r="C1118" s="911" t="s">
        <v>3555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626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1199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T1118" s="1249">
        <f>base[[#This Row],[Data de liquidação]]</f>
        <v>46081.562916666669</v>
      </c>
      <c r="V1118" s="11"/>
    </row>
    <row r="1119" spans="2:22" ht="15" customHeight="1">
      <c r="B1119" s="748" t="s">
        <v>1188</v>
      </c>
      <c r="C1119" s="911" t="s">
        <v>3555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627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1201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T1119" s="1249">
        <f>base[[#This Row],[Data de liquidação]]</f>
        <v>46081.592916666668</v>
      </c>
      <c r="V1119" s="11"/>
    </row>
    <row r="1120" spans="2:22" ht="15" customHeight="1">
      <c r="B1120" s="748" t="s">
        <v>1188</v>
      </c>
      <c r="C1120" s="911" t="s">
        <v>3555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391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1201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T1120" s="1249">
        <f>base[[#This Row],[Data de liquidação]]</f>
        <v>46081.592986111114</v>
      </c>
      <c r="V1120" s="11"/>
    </row>
    <row r="1121" spans="2:22" ht="15" customHeight="1">
      <c r="B1121" s="748" t="s">
        <v>1187</v>
      </c>
      <c r="C1121" s="911" t="s">
        <v>3555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391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1203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T1121" s="1249">
        <f>base[[#This Row],[Data de liquidação]]</f>
        <v>46081.665590277778</v>
      </c>
      <c r="V1121" s="11"/>
    </row>
    <row r="1122" spans="2:22" ht="15" customHeight="1">
      <c r="B1122" s="748" t="s">
        <v>1186</v>
      </c>
      <c r="C1122" s="911" t="s">
        <v>3555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T1122" s="1249">
        <f>base[[#This Row],[Data de liquidação]]</f>
        <v>46081.68246527778</v>
      </c>
      <c r="V1122" s="11"/>
    </row>
    <row r="1123" spans="2:22" ht="15" customHeight="1">
      <c r="B1123" s="748" t="s">
        <v>1185</v>
      </c>
      <c r="C1123" s="911" t="s">
        <v>3555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693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1200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T1123" s="1249">
        <f>base[[#This Row],[Data de liquidação]]</f>
        <v>46081.684594907405</v>
      </c>
      <c r="V1123" s="11"/>
    </row>
    <row r="1124" spans="2:22" ht="15" customHeight="1">
      <c r="B1124" s="748" t="s">
        <v>1185</v>
      </c>
      <c r="C1124" s="911" t="s">
        <v>3555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T1124" s="1249">
        <f>base[[#This Row],[Data de liquidação]]</f>
        <v>46081.684999999998</v>
      </c>
      <c r="V1124" s="11"/>
    </row>
    <row r="1125" spans="2:22" ht="15" customHeight="1">
      <c r="B1125" s="748" t="s">
        <v>1184</v>
      </c>
      <c r="C1125" s="911" t="s">
        <v>3555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692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1199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T1125" s="1249">
        <f>base[[#This Row],[Data de liquidação]]</f>
        <v>46081.687280092592</v>
      </c>
      <c r="V1125" s="11"/>
    </row>
    <row r="1126" spans="2:22" ht="15" customHeight="1">
      <c r="B1126" s="748" t="s">
        <v>1183</v>
      </c>
      <c r="C1126" s="911" t="s">
        <v>3555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T1126" s="1249">
        <f>base[[#This Row],[Data de liquidação]]</f>
        <v>46081.729305555556</v>
      </c>
      <c r="V1126" s="11"/>
    </row>
    <row r="1127" spans="2:22" ht="15" customHeight="1">
      <c r="B1127" s="748" t="s">
        <v>1182</v>
      </c>
      <c r="C1127" s="911" t="s">
        <v>3555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391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1208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T1127" s="1249">
        <f>base[[#This Row],[Data de liquidação]]</f>
        <v>46081.777696759258</v>
      </c>
      <c r="V1127" s="11"/>
    </row>
    <row r="1128" spans="2:22" ht="15" customHeight="1">
      <c r="B1128" s="748" t="s">
        <v>1181</v>
      </c>
      <c r="C1128" s="911" t="s">
        <v>3555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T1128" s="1249">
        <f>base[[#This Row],[Data de liquidação]]</f>
        <v>46081.780763888892</v>
      </c>
      <c r="V1128" s="11"/>
    </row>
    <row r="1129" spans="2:22" ht="15" customHeight="1">
      <c r="B1129" s="749" t="s">
        <v>1252</v>
      </c>
      <c r="C1129" s="911" t="s">
        <v>3555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T1129" s="1249">
        <f>base[[#This Row],[Data de liquidação]]</f>
        <v>46082.426724537036</v>
      </c>
      <c r="V1129" s="11"/>
    </row>
    <row r="1130" spans="2:22" ht="15" customHeight="1">
      <c r="B1130" s="749" t="s">
        <v>1251</v>
      </c>
      <c r="C1130" s="911" t="s">
        <v>3555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T1130" s="1249">
        <f>base[[#This Row],[Data de liquidação]]</f>
        <v>46082.448206018518</v>
      </c>
      <c r="V1130" s="11"/>
    </row>
    <row r="1131" spans="2:22" ht="15" customHeight="1">
      <c r="B1131" s="749" t="s">
        <v>1250</v>
      </c>
      <c r="C1131" s="911" t="s">
        <v>3555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T1131" s="1249">
        <f>base[[#This Row],[Data de liquidação]]</f>
        <v>46082.518206018518</v>
      </c>
      <c r="V1131" s="11"/>
    </row>
    <row r="1132" spans="2:22" ht="15" customHeight="1">
      <c r="B1132" s="749" t="s">
        <v>1249</v>
      </c>
      <c r="C1132" s="911" t="s">
        <v>3555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391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1199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T1132" s="1249">
        <f>base[[#This Row],[Data de liquidação]]</f>
        <v>46082.558611111112</v>
      </c>
      <c r="V1132" s="11"/>
    </row>
    <row r="1133" spans="2:22" ht="15" customHeight="1">
      <c r="B1133" s="749" t="s">
        <v>1248</v>
      </c>
      <c r="C1133" s="911" t="s">
        <v>3555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T1133" s="1249">
        <f>base[[#This Row],[Data de liquidação]]</f>
        <v>46082.595358796294</v>
      </c>
      <c r="V1133" s="11"/>
    </row>
    <row r="1134" spans="2:22" ht="15" customHeight="1">
      <c r="B1134" s="749" t="s">
        <v>1247</v>
      </c>
      <c r="C1134" s="911" t="s">
        <v>3555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391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1212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T1134" s="1249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9" t="s">
        <v>1246</v>
      </c>
      <c r="C1135" s="911" t="s">
        <v>3555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  <c r="T1135" s="1249">
        <f>base[[#This Row],[Data de liquidação]]</f>
        <v>46082.621192129627</v>
      </c>
    </row>
    <row r="1136" spans="2:22" ht="15" customHeight="1">
      <c r="B1136" s="749" t="s">
        <v>1245</v>
      </c>
      <c r="C1136" s="911" t="s">
        <v>3555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  <c r="T1136" s="1249">
        <f>base[[#This Row],[Data de liquidação]]</f>
        <v>46082.642650462964</v>
      </c>
    </row>
    <row r="1137" spans="2:20" ht="15" customHeight="1">
      <c r="B1137" s="749" t="s">
        <v>1244</v>
      </c>
      <c r="C1137" s="911" t="s">
        <v>3555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626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1200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  <c r="T1137" s="1249">
        <f>base[[#This Row],[Data de liquidação]]</f>
        <v>46082.644120370373</v>
      </c>
    </row>
    <row r="1138" spans="2:20" ht="15" customHeight="1">
      <c r="B1138" s="749" t="s">
        <v>1243</v>
      </c>
      <c r="C1138" s="911" t="s">
        <v>3555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390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1203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  <c r="T1138" s="1249">
        <f>base[[#This Row],[Data de liquidação]]</f>
        <v>46082.666990740741</v>
      </c>
    </row>
    <row r="1139" spans="2:20" ht="15" customHeight="1">
      <c r="B1139" s="749" t="s">
        <v>1242</v>
      </c>
      <c r="C1139" s="911" t="s">
        <v>3555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693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1199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  <c r="T1139" s="1249">
        <f>base[[#This Row],[Data de liquidação]]</f>
        <v>46082.727314814816</v>
      </c>
    </row>
    <row r="1140" spans="2:20" ht="15" customHeight="1">
      <c r="B1140" s="749" t="s">
        <v>1241</v>
      </c>
      <c r="C1140" s="911" t="s">
        <v>3555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  <c r="T1140" s="1249">
        <f>base[[#This Row],[Data de liquidação]]</f>
        <v>46082.762418981481</v>
      </c>
    </row>
    <row r="1141" spans="2:20" ht="15" customHeight="1">
      <c r="B1141" s="750" t="s">
        <v>1260</v>
      </c>
      <c r="C1141" s="911" t="s">
        <v>3555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626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1201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  <c r="T1141" s="1249">
        <f>base[[#This Row],[Data de liquidação]]</f>
        <v>46083.794305555559</v>
      </c>
    </row>
    <row r="1142" spans="2:20" ht="15" customHeight="1">
      <c r="B1142" s="750" t="s">
        <v>1260</v>
      </c>
      <c r="C1142" s="911" t="s">
        <v>3555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391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1201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  <c r="T1142" s="1249">
        <f>base[[#This Row],[Data de liquidação]]</f>
        <v>46083.79446759259</v>
      </c>
    </row>
    <row r="1143" spans="2:20" ht="15" customHeight="1">
      <c r="B1143" s="751" t="s">
        <v>1267</v>
      </c>
      <c r="C1143" s="911" t="s">
        <v>3555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  <c r="T1143" s="1249">
        <f>base[[#This Row],[Data de liquidação]]</f>
        <v>46084.63349537037</v>
      </c>
    </row>
    <row r="1144" spans="2:20" ht="15" customHeight="1">
      <c r="B1144" s="751" t="s">
        <v>1266</v>
      </c>
      <c r="C1144" s="911" t="s">
        <v>3555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391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1212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  <c r="T1144" s="1249">
        <f>base[[#This Row],[Data de liquidação]]</f>
        <v>46084.704895833333</v>
      </c>
    </row>
    <row r="1145" spans="2:20" ht="15" customHeight="1">
      <c r="B1145" s="751" t="s">
        <v>1265</v>
      </c>
      <c r="C1145" s="911" t="s">
        <v>3555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391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1208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  <c r="T1145" s="1249">
        <f>base[[#This Row],[Data de liquidação]]</f>
        <v>46084.743576388886</v>
      </c>
    </row>
    <row r="1146" spans="2:20" ht="15" customHeight="1">
      <c r="B1146" s="751" t="s">
        <v>1264</v>
      </c>
      <c r="C1146" s="911" t="s">
        <v>3555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  <c r="T1146" s="1249">
        <f>base[[#This Row],[Data de liquidação]]</f>
        <v>46084.766793981478</v>
      </c>
    </row>
    <row r="1147" spans="2:20" ht="15" customHeight="1">
      <c r="B1147" s="751" t="s">
        <v>1263</v>
      </c>
      <c r="C1147" s="911" t="s">
        <v>3555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  <c r="T1147" s="1249">
        <f>base[[#This Row],[Data de liquidação]]</f>
        <v>46084.777881944443</v>
      </c>
    </row>
    <row r="1148" spans="2:20" ht="15" customHeight="1">
      <c r="B1148" s="751" t="s">
        <v>1262</v>
      </c>
      <c r="C1148" s="911" t="s">
        <v>3555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  <c r="T1148" s="1249">
        <f>base[[#This Row],[Data de liquidação]]</f>
        <v>46084.778599537036</v>
      </c>
    </row>
    <row r="1149" spans="2:20" ht="15" customHeight="1">
      <c r="B1149" s="751" t="s">
        <v>1261</v>
      </c>
      <c r="C1149" s="911" t="s">
        <v>3555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693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1200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  <c r="T1149" s="1249">
        <f>base[[#This Row],[Data de liquidação]]</f>
        <v>46084.799097222225</v>
      </c>
    </row>
    <row r="1150" spans="2:20" ht="15" customHeight="1">
      <c r="B1150" s="752" t="s">
        <v>1319</v>
      </c>
      <c r="C1150" s="911" t="s">
        <v>3555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  <c r="T1150" s="1249">
        <f>base[[#This Row],[Data de liquidação]]</f>
        <v>46085.646979166668</v>
      </c>
    </row>
    <row r="1151" spans="2:20" ht="15" customHeight="1">
      <c r="B1151" s="752" t="s">
        <v>1318</v>
      </c>
      <c r="C1151" s="911" t="s">
        <v>3555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  <c r="T1151" s="1249">
        <f>base[[#This Row],[Data de liquidação]]</f>
        <v>46085.684398148151</v>
      </c>
    </row>
    <row r="1152" spans="2:20" ht="15" customHeight="1">
      <c r="B1152" s="752" t="s">
        <v>1317</v>
      </c>
      <c r="C1152" s="911" t="s">
        <v>3555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  <c r="T1152" s="1249">
        <f>base[[#This Row],[Data de liquidação]]</f>
        <v>46085.729120370372</v>
      </c>
    </row>
    <row r="1153" spans="2:20" ht="15" customHeight="1">
      <c r="B1153" s="752" t="s">
        <v>1316</v>
      </c>
      <c r="C1153" s="911" t="s">
        <v>3555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  <c r="T1153" s="1249">
        <f>base[[#This Row],[Data de liquidação]]</f>
        <v>46085.770057870373</v>
      </c>
    </row>
    <row r="1154" spans="2:20" ht="15" customHeight="1">
      <c r="B1154" s="752" t="s">
        <v>1315</v>
      </c>
      <c r="C1154" s="911" t="s">
        <v>3555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391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1200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  <c r="T1154" s="1249">
        <f>base[[#This Row],[Data de liquidação]]</f>
        <v>46085.770474537036</v>
      </c>
    </row>
    <row r="1155" spans="2:20" ht="15" customHeight="1">
      <c r="B1155" s="752" t="s">
        <v>1314</v>
      </c>
      <c r="C1155" s="911" t="s">
        <v>3555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693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1200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  <c r="T1155" s="1249">
        <f>base[[#This Row],[Data de liquidação]]</f>
        <v>46085.774108796293</v>
      </c>
    </row>
    <row r="1156" spans="2:20" ht="15" customHeight="1">
      <c r="B1156" s="752" t="s">
        <v>1313</v>
      </c>
      <c r="C1156" s="911" t="s">
        <v>3555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693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1200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  <c r="T1156" s="1249">
        <f>base[[#This Row],[Data de liquidação]]</f>
        <v>46085.804375</v>
      </c>
    </row>
    <row r="1157" spans="2:20" ht="15" customHeight="1">
      <c r="B1157" s="753" t="s">
        <v>1337</v>
      </c>
      <c r="C1157" s="911" t="s">
        <v>3555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  <c r="T1157" s="1249">
        <f>base[[#This Row],[Data de liquidação]]</f>
        <v>46087.699618055558</v>
      </c>
    </row>
    <row r="1158" spans="2:20" ht="15" customHeight="1">
      <c r="B1158" s="753" t="s">
        <v>1336</v>
      </c>
      <c r="C1158" s="911" t="s">
        <v>3555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626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1210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  <c r="T1158" s="1249">
        <f>base[[#This Row],[Data de liquidação]]</f>
        <v>46087.748599537037</v>
      </c>
    </row>
    <row r="1159" spans="2:20" ht="15" customHeight="1">
      <c r="B1159" s="753" t="s">
        <v>1335</v>
      </c>
      <c r="C1159" s="911" t="s">
        <v>3555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  <c r="T1159" s="1249">
        <f>base[[#This Row],[Data de liquidação]]</f>
        <v>46087.763067129628</v>
      </c>
    </row>
    <row r="1160" spans="2:20" ht="15" customHeight="1">
      <c r="B1160" s="753" t="s">
        <v>1334</v>
      </c>
      <c r="C1160" s="911" t="s">
        <v>3555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391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1207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  <c r="T1160" s="1249">
        <f>base[[#This Row],[Data de liquidação]]</f>
        <v>46087.781828703701</v>
      </c>
    </row>
    <row r="1161" spans="2:20" ht="15" customHeight="1">
      <c r="B1161" s="753" t="s">
        <v>1333</v>
      </c>
      <c r="C1161" s="911" t="s">
        <v>3555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  <c r="T1161" s="1249">
        <f>base[[#This Row],[Data de liquidação]]</f>
        <v>46087.788807870369</v>
      </c>
    </row>
    <row r="1162" spans="2:20" ht="15" customHeight="1">
      <c r="B1162" s="753" t="s">
        <v>1332</v>
      </c>
      <c r="C1162" s="911" t="s">
        <v>3555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  <c r="T1162" s="1249">
        <f>base[[#This Row],[Data de liquidação]]</f>
        <v>46088.45517361111</v>
      </c>
    </row>
    <row r="1163" spans="2:20" ht="15" customHeight="1">
      <c r="B1163" s="753" t="s">
        <v>1331</v>
      </c>
      <c r="C1163" s="911" t="s">
        <v>3555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  <c r="T1163" s="1249">
        <f>base[[#This Row],[Data de liquidação]]</f>
        <v>46088.456655092596</v>
      </c>
    </row>
    <row r="1164" spans="2:20" ht="15" customHeight="1">
      <c r="B1164" s="753" t="s">
        <v>1330</v>
      </c>
      <c r="C1164" s="911" t="s">
        <v>3555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  <c r="T1164" s="1249">
        <f>base[[#This Row],[Data de liquidação]]</f>
        <v>46088.463750000003</v>
      </c>
    </row>
    <row r="1165" spans="2:20" ht="15" customHeight="1">
      <c r="B1165" s="753" t="s">
        <v>1329</v>
      </c>
      <c r="C1165" s="911" t="s">
        <v>3555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  <c r="T1165" s="1249">
        <f>base[[#This Row],[Data de liquidação]]</f>
        <v>46088.478321759256</v>
      </c>
    </row>
    <row r="1166" spans="2:20" ht="15" customHeight="1">
      <c r="B1166" s="753" t="s">
        <v>1328</v>
      </c>
      <c r="C1166" s="911" t="s">
        <v>3555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  <c r="T1166" s="1249">
        <f>base[[#This Row],[Data de liquidação]]</f>
        <v>46088.516041666669</v>
      </c>
    </row>
    <row r="1167" spans="2:20" ht="15" customHeight="1">
      <c r="B1167" s="753" t="s">
        <v>1327</v>
      </c>
      <c r="C1167" s="911" t="s">
        <v>3555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  <c r="T1167" s="1249">
        <f>base[[#This Row],[Data de liquidação]]</f>
        <v>46088.536516203705</v>
      </c>
    </row>
    <row r="1168" spans="2:20" ht="15" customHeight="1">
      <c r="B1168" s="753" t="s">
        <v>1326</v>
      </c>
      <c r="C1168" s="911" t="s">
        <v>3555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692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1199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  <c r="T1168" s="1249">
        <f>base[[#This Row],[Data de liquidação]]</f>
        <v>46088.559837962966</v>
      </c>
    </row>
    <row r="1169" spans="2:20" ht="15" customHeight="1">
      <c r="B1169" s="753" t="s">
        <v>1325</v>
      </c>
      <c r="C1169" s="911" t="s">
        <v>3555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  <c r="T1169" s="1249">
        <f>base[[#This Row],[Data de liquidação]]</f>
        <v>46088.566203703704</v>
      </c>
    </row>
    <row r="1170" spans="2:20" ht="15" customHeight="1">
      <c r="B1170" s="753" t="s">
        <v>1324</v>
      </c>
      <c r="C1170" s="911" t="s">
        <v>3555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692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1204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  <c r="T1170" s="1249">
        <f>base[[#This Row],[Data de liquidação]]</f>
        <v>46088.601643518516</v>
      </c>
    </row>
    <row r="1171" spans="2:20" ht="15" customHeight="1">
      <c r="B1171" s="753" t="s">
        <v>1323</v>
      </c>
      <c r="C1171" s="911" t="s">
        <v>3555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692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1199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  <c r="T1171" s="1249">
        <f>base[[#This Row],[Data de liquidação]]</f>
        <v>46088.688344907408</v>
      </c>
    </row>
    <row r="1172" spans="2:20" ht="15" customHeight="1">
      <c r="B1172" s="753" t="s">
        <v>1322</v>
      </c>
      <c r="C1172" s="911" t="s">
        <v>3555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  <c r="T1172" s="1249">
        <f>base[[#This Row],[Data de liquidação]]</f>
        <v>46088.773576388892</v>
      </c>
    </row>
    <row r="1173" spans="2:20" ht="15" customHeight="1">
      <c r="B1173" s="753" t="s">
        <v>1321</v>
      </c>
      <c r="C1173" s="911" t="s">
        <v>3555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693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1201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  <c r="T1173" s="1249">
        <f>base[[#This Row],[Data de liquidação]]</f>
        <v>46088.788530092592</v>
      </c>
    </row>
    <row r="1174" spans="2:20" ht="15" customHeight="1">
      <c r="B1174" s="754" t="s">
        <v>1346</v>
      </c>
      <c r="C1174" s="911" t="s">
        <v>3555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  <c r="T1174" s="1249">
        <f>base[[#This Row],[Data de liquidação]]</f>
        <v>46089.415868055556</v>
      </c>
    </row>
    <row r="1175" spans="2:20" ht="15" customHeight="1">
      <c r="B1175" s="754" t="s">
        <v>1345</v>
      </c>
      <c r="C1175" s="911" t="s">
        <v>3555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  <c r="T1175" s="1249">
        <f>base[[#This Row],[Data de liquidação]]</f>
        <v>46089.445613425924</v>
      </c>
    </row>
    <row r="1176" spans="2:20" ht="15" customHeight="1">
      <c r="B1176" s="754" t="s">
        <v>1344</v>
      </c>
      <c r="C1176" s="911" t="s">
        <v>3555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  <c r="T1176" s="1249">
        <f>base[[#This Row],[Data de liquidação]]</f>
        <v>46089.448587962965</v>
      </c>
    </row>
    <row r="1177" spans="2:20" ht="15" customHeight="1">
      <c r="B1177" s="754" t="s">
        <v>1343</v>
      </c>
      <c r="C1177" s="911" t="s">
        <v>3555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  <c r="T1177" s="1249">
        <f>base[[#This Row],[Data de liquidação]]</f>
        <v>46089.455196759256</v>
      </c>
    </row>
    <row r="1178" spans="2:20" ht="15" customHeight="1">
      <c r="B1178" s="754" t="s">
        <v>1342</v>
      </c>
      <c r="C1178" s="911" t="s">
        <v>3555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391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1201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  <c r="T1178" s="1249">
        <f>base[[#This Row],[Data de liquidação]]</f>
        <v>46089.495844907404</v>
      </c>
    </row>
    <row r="1179" spans="2:20" ht="15" customHeight="1">
      <c r="B1179" s="754" t="s">
        <v>1341</v>
      </c>
      <c r="C1179" s="911" t="s">
        <v>3555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391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1207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  <c r="T1179" s="1249">
        <f>base[[#This Row],[Data de liquidação]]</f>
        <v>46089.539282407408</v>
      </c>
    </row>
    <row r="1180" spans="2:20" ht="15" customHeight="1">
      <c r="B1180" s="754" t="s">
        <v>1340</v>
      </c>
      <c r="C1180" s="911" t="s">
        <v>3555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693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1204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  <c r="T1180" s="1249">
        <f>base[[#This Row],[Data de liquidação]]</f>
        <v>46089.618171296293</v>
      </c>
    </row>
    <row r="1181" spans="2:20" ht="15" customHeight="1">
      <c r="B1181" s="754" t="s">
        <v>1339</v>
      </c>
      <c r="C1181" s="911" t="s">
        <v>3555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  <c r="T1181" s="1249">
        <f>base[[#This Row],[Data de liquidação]]</f>
        <v>46089.653356481482</v>
      </c>
    </row>
    <row r="1182" spans="2:20" ht="15" customHeight="1">
      <c r="B1182" s="754" t="s">
        <v>1338</v>
      </c>
      <c r="C1182" s="911" t="s">
        <v>3555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  <c r="T1182" s="1249">
        <f>base[[#This Row],[Data de liquidação]]</f>
        <v>46089.779872685183</v>
      </c>
    </row>
    <row r="1183" spans="2:20" ht="15" customHeight="1">
      <c r="B1183" s="755" t="s">
        <v>1347</v>
      </c>
      <c r="C1183" s="911" t="s">
        <v>3555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693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1203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  <c r="T1183" s="1249">
        <f>base[[#This Row],[Data de liquidação]]</f>
        <v>46090.667349537034</v>
      </c>
    </row>
    <row r="1184" spans="2:20" ht="15" customHeight="1">
      <c r="B1184" s="756" t="s">
        <v>1355</v>
      </c>
      <c r="C1184" s="911" t="s">
        <v>3555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  <c r="T1184" s="1249">
        <f>base[[#This Row],[Data de liquidação]]</f>
        <v>46091.647997685184</v>
      </c>
    </row>
    <row r="1185" spans="2:22" ht="15" customHeight="1">
      <c r="B1185" s="756" t="s">
        <v>1355</v>
      </c>
      <c r="C1185" s="911" t="s">
        <v>3555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1356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  <c r="T1185" s="1249">
        <f>base[[#This Row],[Data de liquidação]]</f>
        <v>46091.694166666668</v>
      </c>
    </row>
    <row r="1186" spans="2:22" ht="15" customHeight="1">
      <c r="B1186" s="756" t="s">
        <v>1354</v>
      </c>
      <c r="C1186" s="911" t="s">
        <v>3555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  <c r="T1186" s="1249">
        <f>base[[#This Row],[Data de liquidação]]</f>
        <v>46091.753472222219</v>
      </c>
    </row>
    <row r="1187" spans="2:22" ht="15" customHeight="1">
      <c r="B1187" s="756" t="s">
        <v>1353</v>
      </c>
      <c r="C1187" s="911" t="s">
        <v>3555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  <c r="T1187" s="1249">
        <f>base[[#This Row],[Data de liquidação]]</f>
        <v>46091.776516203703</v>
      </c>
    </row>
    <row r="1188" spans="2:22" ht="15" customHeight="1">
      <c r="B1188" s="756" t="s">
        <v>1352</v>
      </c>
      <c r="C1188" s="911" t="s">
        <v>3555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  <c r="T1188" s="1249">
        <f>base[[#This Row],[Data de liquidação]]</f>
        <v>46091.776574074072</v>
      </c>
    </row>
    <row r="1189" spans="2:22" ht="15" customHeight="1">
      <c r="B1189" s="756" t="s">
        <v>1350</v>
      </c>
      <c r="C1189" s="911" t="s">
        <v>3555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692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1209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T1189" s="1249">
        <f>base[[#This Row],[Data de liquidação]]</f>
        <v>46091.78665509259</v>
      </c>
      <c r="V1189" s="11"/>
    </row>
    <row r="1190" spans="2:22" ht="15" customHeight="1">
      <c r="B1190" s="756" t="s">
        <v>1350</v>
      </c>
      <c r="C1190" s="911" t="s">
        <v>3555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693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1209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T1190" s="1249">
        <f>base[[#This Row],[Data de liquidação]]</f>
        <v>46091.78665509259</v>
      </c>
      <c r="V1190" s="11"/>
    </row>
    <row r="1191" spans="2:22" ht="15" customHeight="1">
      <c r="B1191" s="756" t="s">
        <v>1351</v>
      </c>
      <c r="C1191" s="911" t="s">
        <v>3555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692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1209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  <c r="T1191" s="1249">
        <f>base[[#This Row],[Data de liquidação]]</f>
        <v>46091.78670138889</v>
      </c>
    </row>
    <row r="1192" spans="2:22" ht="15" customHeight="1">
      <c r="B1192" s="756" t="s">
        <v>1350</v>
      </c>
      <c r="C1192" s="911" t="s">
        <v>3555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  <c r="T1192" s="1249">
        <f>base[[#This Row],[Data de liquidação]]</f>
        <v>46091.787083333336</v>
      </c>
    </row>
    <row r="1193" spans="2:22" ht="15" customHeight="1">
      <c r="B1193" s="756" t="s">
        <v>1349</v>
      </c>
      <c r="C1193" s="911" t="s">
        <v>3555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626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1209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  <c r="T1193" s="1249">
        <f>base[[#This Row],[Data de liquidação]]</f>
        <v>46091.790462962963</v>
      </c>
    </row>
    <row r="1194" spans="2:22" ht="15" customHeight="1">
      <c r="B1194" s="756" t="s">
        <v>1348</v>
      </c>
      <c r="C1194" s="911" t="s">
        <v>3555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  <c r="T1194" s="1249">
        <f>base[[#This Row],[Data de liquidação]]</f>
        <v>46091.96670138889</v>
      </c>
    </row>
    <row r="1195" spans="2:22" ht="15" customHeight="1">
      <c r="B1195" s="757" t="s">
        <v>1360</v>
      </c>
      <c r="C1195" s="911" t="s">
        <v>3555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  <c r="T1195" s="1249">
        <f>base[[#This Row],[Data de liquidação]]</f>
        <v>46092.737916666665</v>
      </c>
    </row>
    <row r="1196" spans="2:22" ht="15" customHeight="1">
      <c r="B1196" s="757" t="s">
        <v>1363</v>
      </c>
      <c r="C1196" s="911" t="s">
        <v>3555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  <c r="T1196" s="1249">
        <f>base[[#This Row],[Data de liquidação]]</f>
        <v>46092.756203703706</v>
      </c>
    </row>
    <row r="1197" spans="2:22" ht="15" customHeight="1">
      <c r="B1197" s="757" t="s">
        <v>1359</v>
      </c>
      <c r="C1197" s="911" t="s">
        <v>3555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  <c r="T1197" s="1249">
        <f>base[[#This Row],[Data de liquidação]]</f>
        <v>46092.773032407407</v>
      </c>
    </row>
    <row r="1198" spans="2:22" ht="15" customHeight="1">
      <c r="B1198" s="757" t="s">
        <v>1362</v>
      </c>
      <c r="C1198" s="911" t="s">
        <v>3555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391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1205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  <c r="T1198" s="1249">
        <f>base[[#This Row],[Data de liquidação]]</f>
        <v>46092.77752314815</v>
      </c>
    </row>
    <row r="1199" spans="2:22" ht="15" customHeight="1">
      <c r="B1199" s="757" t="s">
        <v>1361</v>
      </c>
      <c r="C1199" s="911" t="s">
        <v>3555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692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1209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  <c r="T1199" s="1249">
        <f>base[[#This Row],[Data de liquidação]]</f>
        <v>46092.78638888889</v>
      </c>
    </row>
    <row r="1200" spans="2:22" ht="15" customHeight="1">
      <c r="B1200" s="757" t="s">
        <v>1360</v>
      </c>
      <c r="C1200" s="911" t="s">
        <v>3555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626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1209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  <c r="T1200" s="1249">
        <f>base[[#This Row],[Data de liquidação]]</f>
        <v>46092.78769675926</v>
      </c>
    </row>
    <row r="1201" spans="2:20" ht="15" customHeight="1">
      <c r="B1201" s="757" t="s">
        <v>1359</v>
      </c>
      <c r="C1201" s="911" t="s">
        <v>3555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626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1209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  <c r="T1201" s="1249">
        <f>base[[#This Row],[Data de liquidação]]</f>
        <v>46092.787951388891</v>
      </c>
    </row>
    <row r="1202" spans="2:20" ht="15" customHeight="1">
      <c r="B1202" s="757" t="s">
        <v>1358</v>
      </c>
      <c r="C1202" s="911" t="s">
        <v>3555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  <c r="T1202" s="1249">
        <f>base[[#This Row],[Data de liquidação]]</f>
        <v>46092.869953703703</v>
      </c>
    </row>
    <row r="1203" spans="2:20" ht="15" customHeight="1">
      <c r="B1203" s="757" t="s">
        <v>1357</v>
      </c>
      <c r="C1203" s="911" t="s">
        <v>3555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  <c r="T1203" s="1249">
        <f>base[[#This Row],[Data de liquidação]]</f>
        <v>46092.875439814816</v>
      </c>
    </row>
    <row r="1204" spans="2:20" ht="15" customHeight="1">
      <c r="B1204" s="758" t="s">
        <v>1366</v>
      </c>
      <c r="C1204" s="911" t="s">
        <v>3555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1367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1369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  <c r="T1204" s="1249">
        <f>base[[#This Row],[Data de liquidação]]</f>
        <v>46093.873680555553</v>
      </c>
    </row>
    <row r="1205" spans="2:20" ht="15" customHeight="1">
      <c r="B1205" s="758" t="s">
        <v>1365</v>
      </c>
      <c r="C1205" s="911" t="s">
        <v>3555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1368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1369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  <c r="T1205" s="1249">
        <f>base[[#This Row],[Data de liquidação]]</f>
        <v>46093.918599537035</v>
      </c>
    </row>
    <row r="1206" spans="2:20" ht="15" customHeight="1">
      <c r="B1206" s="758" t="s">
        <v>1364</v>
      </c>
      <c r="C1206" s="911" t="s">
        <v>3555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626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1369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  <c r="T1206" s="1249">
        <f>base[[#This Row],[Data de liquidação]]</f>
        <v>46093.980358796296</v>
      </c>
    </row>
    <row r="1207" spans="2:20" ht="15" customHeight="1">
      <c r="B1207" s="759" t="s">
        <v>1387</v>
      </c>
      <c r="C1207" s="911" t="s">
        <v>3555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  <c r="T1207" s="1249">
        <f>base[[#This Row],[Data de liquidação]]</f>
        <v>46094.68613425926</v>
      </c>
    </row>
    <row r="1208" spans="2:20" ht="15" customHeight="1">
      <c r="B1208" s="759" t="s">
        <v>1386</v>
      </c>
      <c r="C1208" s="911" t="s">
        <v>3555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  <c r="T1208" s="1249">
        <f>base[[#This Row],[Data de liquidação]]</f>
        <v>46094.69902777778</v>
      </c>
    </row>
    <row r="1209" spans="2:20" ht="15" customHeight="1">
      <c r="B1209" s="759" t="s">
        <v>1385</v>
      </c>
      <c r="C1209" s="911" t="s">
        <v>3555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391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1207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  <c r="T1209" s="1249">
        <f>base[[#This Row],[Data de liquidação]]</f>
        <v>46094.777650462966</v>
      </c>
    </row>
    <row r="1210" spans="2:20" ht="15" customHeight="1">
      <c r="B1210" s="759" t="s">
        <v>1384</v>
      </c>
      <c r="C1210" s="911" t="s">
        <v>3555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  <c r="T1210" s="1249">
        <f>base[[#This Row],[Data de liquidação]]</f>
        <v>46094.786921296298</v>
      </c>
    </row>
    <row r="1211" spans="2:20" ht="15" customHeight="1">
      <c r="B1211" s="759" t="s">
        <v>1383</v>
      </c>
      <c r="C1211" s="911" t="s">
        <v>3555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  <c r="T1211" s="1249">
        <f>base[[#This Row],[Data de liquidação]]</f>
        <v>46095.434351851851</v>
      </c>
    </row>
    <row r="1212" spans="2:20" ht="15" customHeight="1">
      <c r="B1212" s="759" t="s">
        <v>1382</v>
      </c>
      <c r="C1212" s="911" t="s">
        <v>3555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  <c r="T1212" s="1249">
        <f>base[[#This Row],[Data de liquidação]]</f>
        <v>46095.457511574074</v>
      </c>
    </row>
    <row r="1213" spans="2:20" ht="15" customHeight="1">
      <c r="B1213" s="759" t="s">
        <v>1381</v>
      </c>
      <c r="C1213" s="911" t="s">
        <v>3555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  <c r="T1213" s="1249">
        <f>base[[#This Row],[Data de liquidação]]</f>
        <v>46095.471631944441</v>
      </c>
    </row>
    <row r="1214" spans="2:20" ht="15" customHeight="1">
      <c r="B1214" s="759" t="s">
        <v>1380</v>
      </c>
      <c r="C1214" s="911" t="s">
        <v>3555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  <c r="T1214" s="1249">
        <f>base[[#This Row],[Data de liquidação]]</f>
        <v>46095.494513888887</v>
      </c>
    </row>
    <row r="1215" spans="2:20" ht="15" customHeight="1">
      <c r="B1215" s="759" t="s">
        <v>1379</v>
      </c>
      <c r="C1215" s="911" t="s">
        <v>3555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  <c r="T1215" s="1249">
        <f>base[[#This Row],[Data de liquidação]]</f>
        <v>46095.513368055559</v>
      </c>
    </row>
    <row r="1216" spans="2:20" ht="15" customHeight="1">
      <c r="B1216" s="759" t="s">
        <v>1378</v>
      </c>
      <c r="C1216" s="911" t="s">
        <v>3555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  <c r="T1216" s="1249">
        <f>base[[#This Row],[Data de liquidação]]</f>
        <v>46095.531608796293</v>
      </c>
    </row>
    <row r="1217" spans="2:20" ht="15" customHeight="1">
      <c r="B1217" s="759" t="s">
        <v>1377</v>
      </c>
      <c r="C1217" s="911" t="s">
        <v>3555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  <c r="T1217" s="1249">
        <f>base[[#This Row],[Data de liquidação]]</f>
        <v>46095.551180555558</v>
      </c>
    </row>
    <row r="1218" spans="2:20" ht="15" customHeight="1">
      <c r="B1218" s="759" t="s">
        <v>1376</v>
      </c>
      <c r="C1218" s="911" t="s">
        <v>3555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  <c r="T1218" s="1249">
        <f>base[[#This Row],[Data de liquidação]]</f>
        <v>46095.552488425928</v>
      </c>
    </row>
    <row r="1219" spans="2:20" ht="15" customHeight="1">
      <c r="B1219" s="759" t="s">
        <v>1375</v>
      </c>
      <c r="C1219" s="911" t="s">
        <v>3555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627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1199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  <c r="T1219" s="1249">
        <f>base[[#This Row],[Data de liquidação]]</f>
        <v>46095.55773148148</v>
      </c>
    </row>
    <row r="1220" spans="2:20" ht="15" customHeight="1">
      <c r="B1220" s="759" t="s">
        <v>1374</v>
      </c>
      <c r="C1220" s="911" t="s">
        <v>3555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692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1199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  <c r="T1220" s="1249">
        <f>base[[#This Row],[Data de liquidação]]</f>
        <v>46095.562777777777</v>
      </c>
    </row>
    <row r="1221" spans="2:20" ht="15" customHeight="1">
      <c r="B1221" s="759" t="s">
        <v>1373</v>
      </c>
      <c r="C1221" s="911" t="s">
        <v>3555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626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1203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  <c r="T1221" s="1249">
        <f>base[[#This Row],[Data de liquidação]]</f>
        <v>46095.663495370369</v>
      </c>
    </row>
    <row r="1222" spans="2:20" ht="15" customHeight="1">
      <c r="B1222" s="759" t="s">
        <v>1372</v>
      </c>
      <c r="C1222" s="911" t="s">
        <v>3555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  <c r="T1222" s="1249">
        <f>base[[#This Row],[Data de liquidação]]</f>
        <v>46095.728449074071</v>
      </c>
    </row>
    <row r="1223" spans="2:20" ht="15" customHeight="1">
      <c r="B1223" s="759" t="s">
        <v>1371</v>
      </c>
      <c r="C1223" s="911" t="s">
        <v>3555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  <c r="T1223" s="1249">
        <f>base[[#This Row],[Data de liquidação]]</f>
        <v>46095.733287037037</v>
      </c>
    </row>
    <row r="1224" spans="2:20" ht="15" customHeight="1">
      <c r="B1224" s="759" t="s">
        <v>1370</v>
      </c>
      <c r="C1224" s="911" t="s">
        <v>3555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391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1201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  <c r="T1224" s="1249">
        <f>base[[#This Row],[Data de liquidação]]</f>
        <v>46095.79078703704</v>
      </c>
    </row>
    <row r="1225" spans="2:20" ht="15" customHeight="1">
      <c r="B1225" s="759" t="s">
        <v>1397</v>
      </c>
      <c r="C1225" s="911" t="s">
        <v>3555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  <c r="T1225" s="1249">
        <f>base[[#This Row],[Data de liquidação]]</f>
        <v>46096.501481481479</v>
      </c>
    </row>
    <row r="1226" spans="2:20" ht="15" customHeight="1">
      <c r="B1226" s="759" t="s">
        <v>1396</v>
      </c>
      <c r="C1226" s="911" t="s">
        <v>3555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  <c r="T1226" s="1249">
        <f>base[[#This Row],[Data de liquidação]]</f>
        <v>46096.578449074077</v>
      </c>
    </row>
    <row r="1227" spans="2:20" ht="15" customHeight="1">
      <c r="B1227" s="759" t="s">
        <v>1395</v>
      </c>
      <c r="C1227" s="911" t="s">
        <v>3555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627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1201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  <c r="T1227" s="1249">
        <f>base[[#This Row],[Data de liquidação]]</f>
        <v>46096.591921296298</v>
      </c>
    </row>
    <row r="1228" spans="2:20" ht="15" customHeight="1">
      <c r="B1228" s="759" t="s">
        <v>1394</v>
      </c>
      <c r="C1228" s="911" t="s">
        <v>3555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1368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1206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  <c r="T1228" s="1249">
        <f>base[[#This Row],[Data de liquidação]]</f>
        <v>46096.664687500001</v>
      </c>
    </row>
    <row r="1229" spans="2:20" ht="15" customHeight="1">
      <c r="B1229" s="759" t="s">
        <v>1393</v>
      </c>
      <c r="C1229" s="911" t="s">
        <v>3555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627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1199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  <c r="T1229" s="1249">
        <f>base[[#This Row],[Data de liquidação]]</f>
        <v>46096.726365740738</v>
      </c>
    </row>
    <row r="1230" spans="2:20" ht="15" customHeight="1">
      <c r="B1230" s="759" t="s">
        <v>1392</v>
      </c>
      <c r="C1230" s="911" t="s">
        <v>3555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1368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1369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  <c r="T1230" s="1249">
        <f>base[[#This Row],[Data de liquidação]]</f>
        <v>46096.750763888886</v>
      </c>
    </row>
    <row r="1231" spans="2:20" ht="15" customHeight="1">
      <c r="B1231" s="759" t="s">
        <v>1391</v>
      </c>
      <c r="C1231" s="911" t="s">
        <v>3555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1368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1369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  <c r="T1231" s="1249">
        <f>base[[#This Row],[Data de liquidação]]</f>
        <v>46096.754062499997</v>
      </c>
    </row>
    <row r="1232" spans="2:20" ht="15" customHeight="1">
      <c r="B1232" s="759" t="s">
        <v>1390</v>
      </c>
      <c r="C1232" s="911" t="s">
        <v>3555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1368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1369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  <c r="T1232" s="1249">
        <f>base[[#This Row],[Data de liquidação]]</f>
        <v>46096.755266203705</v>
      </c>
    </row>
    <row r="1233" spans="2:20" ht="15" customHeight="1">
      <c r="B1233" s="759" t="s">
        <v>1389</v>
      </c>
      <c r="C1233" s="911" t="s">
        <v>3555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  <c r="T1233" s="1249">
        <f>base[[#This Row],[Data de liquidação]]</f>
        <v>46096.76189814815</v>
      </c>
    </row>
    <row r="1234" spans="2:20" ht="15" customHeight="1">
      <c r="B1234" s="759" t="s">
        <v>1388</v>
      </c>
      <c r="C1234" s="911" t="s">
        <v>3555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626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1369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  <c r="T1234" s="1249">
        <f>base[[#This Row],[Data de liquidação]]</f>
        <v>46096.855416666665</v>
      </c>
    </row>
    <row r="1235" spans="2:20" ht="15" customHeight="1">
      <c r="B1235" s="759" t="s">
        <v>1388</v>
      </c>
      <c r="C1235" s="911" t="s">
        <v>3555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  <c r="T1235" s="1249">
        <f>base[[#This Row],[Data de liquidação]]</f>
        <v>46096.855578703704</v>
      </c>
    </row>
    <row r="1236" spans="2:20" ht="15" customHeight="1">
      <c r="B1236" s="760" t="s">
        <v>1399</v>
      </c>
      <c r="C1236" s="911" t="s">
        <v>3555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  <c r="T1236" s="1249">
        <f>base[[#This Row],[Data de liquidação]]</f>
        <v>46097.868020833332</v>
      </c>
    </row>
    <row r="1237" spans="2:20" ht="15" customHeight="1">
      <c r="B1237" s="761" t="s">
        <v>1405</v>
      </c>
      <c r="C1237" s="911" t="s">
        <v>3555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627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1209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  <c r="T1237" s="1249">
        <f>base[[#This Row],[Data de liquidação]]</f>
        <v>46098.693460648145</v>
      </c>
    </row>
    <row r="1238" spans="2:20" ht="15" customHeight="1">
      <c r="B1238" s="761" t="s">
        <v>1404</v>
      </c>
      <c r="C1238" s="911" t="s">
        <v>3555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  <c r="T1238" s="1249">
        <f>base[[#This Row],[Data de liquidação]]</f>
        <v>46098.733206018522</v>
      </c>
    </row>
    <row r="1239" spans="2:20" ht="15" customHeight="1">
      <c r="B1239" s="761" t="s">
        <v>1403</v>
      </c>
      <c r="C1239" s="911" t="s">
        <v>3555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  <c r="T1239" s="1249">
        <f>base[[#This Row],[Data de liquidação]]</f>
        <v>46098.77584490741</v>
      </c>
    </row>
    <row r="1240" spans="2:20" ht="15" customHeight="1">
      <c r="B1240" s="761" t="s">
        <v>1402</v>
      </c>
      <c r="C1240" s="911" t="s">
        <v>3555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  <c r="T1240" s="1249">
        <f>base[[#This Row],[Data de liquidação]]</f>
        <v>46098.776979166665</v>
      </c>
    </row>
    <row r="1241" spans="2:20" ht="15" customHeight="1">
      <c r="B1241" s="761" t="s">
        <v>1401</v>
      </c>
      <c r="C1241" s="911" t="s">
        <v>3555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627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1209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  <c r="T1241" s="1249">
        <f>base[[#This Row],[Data de liquidação]]</f>
        <v>46098.78297453704</v>
      </c>
    </row>
    <row r="1242" spans="2:20" ht="15" customHeight="1">
      <c r="B1242" s="761" t="s">
        <v>1400</v>
      </c>
      <c r="C1242" s="911" t="s">
        <v>3555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391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1209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  <c r="T1242" s="1249">
        <f>base[[#This Row],[Data de liquidação]]</f>
        <v>46098.785636574074</v>
      </c>
    </row>
    <row r="1243" spans="2:20" ht="15" customHeight="1">
      <c r="B1243" s="762" t="s">
        <v>1411</v>
      </c>
      <c r="C1243" s="911" t="s">
        <v>3555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627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1209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  <c r="T1243" s="1249">
        <f>base[[#This Row],[Data de liquidação]]</f>
        <v>46099.695138888892</v>
      </c>
    </row>
    <row r="1244" spans="2:20" ht="15" customHeight="1">
      <c r="B1244" s="762" t="s">
        <v>1410</v>
      </c>
      <c r="C1244" s="911" t="s">
        <v>3555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627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1209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  <c r="T1244" s="1249">
        <f>base[[#This Row],[Data de liquidação]]</f>
        <v>46099.786863425928</v>
      </c>
    </row>
    <row r="1245" spans="2:20" ht="15" customHeight="1">
      <c r="B1245" s="762" t="s">
        <v>1409</v>
      </c>
      <c r="C1245" s="911" t="s">
        <v>3555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626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1369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  <c r="T1245" s="1249">
        <f>base[[#This Row],[Data de liquidação]]</f>
        <v>46099.874699074076</v>
      </c>
    </row>
    <row r="1246" spans="2:20" ht="15" customHeight="1">
      <c r="B1246" s="762" t="s">
        <v>1408</v>
      </c>
      <c r="C1246" s="911" t="s">
        <v>3555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1368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1369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  <c r="T1246" s="1249">
        <f>base[[#This Row],[Data de liquidação]]</f>
        <v>46099.877164351848</v>
      </c>
    </row>
    <row r="1247" spans="2:20" ht="15" customHeight="1">
      <c r="B1247" s="762" t="s">
        <v>1408</v>
      </c>
      <c r="C1247" s="911" t="s">
        <v>3555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  <c r="T1247" s="1249">
        <f>base[[#This Row],[Data de liquidação]]</f>
        <v>46099.877210648148</v>
      </c>
    </row>
    <row r="1248" spans="2:20" ht="15" customHeight="1">
      <c r="B1248" s="762" t="s">
        <v>1407</v>
      </c>
      <c r="C1248" s="911" t="s">
        <v>3555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  <c r="T1248" s="1249">
        <f>base[[#This Row],[Data de liquidação]]</f>
        <v>46099.952916666669</v>
      </c>
    </row>
    <row r="1249" spans="2:20" ht="15" customHeight="1">
      <c r="B1249" s="762" t="s">
        <v>1406</v>
      </c>
      <c r="C1249" s="911" t="s">
        <v>3555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1368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1369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  <c r="T1249" s="1249">
        <f>base[[#This Row],[Data de liquidação]]</f>
        <v>46099.98196759259</v>
      </c>
    </row>
    <row r="1250" spans="2:20" ht="15" customHeight="1">
      <c r="B1250" s="763" t="s">
        <v>1414</v>
      </c>
      <c r="C1250" s="911" t="s">
        <v>3555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  <c r="T1250" s="1249">
        <f>base[[#This Row],[Data de liquidação]]</f>
        <v>46100.674861111111</v>
      </c>
    </row>
    <row r="1251" spans="2:20" ht="15" customHeight="1">
      <c r="B1251" s="763" t="s">
        <v>1413</v>
      </c>
      <c r="C1251" s="911" t="s">
        <v>3555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  <c r="T1251" s="1249">
        <f>base[[#This Row],[Data de liquidação]]</f>
        <v>46100.763854166667</v>
      </c>
    </row>
    <row r="1252" spans="2:20" ht="15" customHeight="1">
      <c r="B1252" s="763" t="s">
        <v>1412</v>
      </c>
      <c r="C1252" s="911" t="s">
        <v>3555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  <c r="T1252" s="1249">
        <f>base[[#This Row],[Data de liquidação]]</f>
        <v>46100.877511574072</v>
      </c>
    </row>
    <row r="1253" spans="2:20" ht="15" customHeight="1">
      <c r="B1253" s="764" t="s">
        <v>1432</v>
      </c>
      <c r="C1253" s="911" t="s">
        <v>3555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  <c r="T1253" s="1249">
        <f>base[[#This Row],[Data de liquidação]]</f>
        <v>46101.640196759261</v>
      </c>
    </row>
    <row r="1254" spans="2:20" ht="15" customHeight="1">
      <c r="B1254" s="764" t="s">
        <v>1431</v>
      </c>
      <c r="C1254" s="911" t="s">
        <v>3555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  <c r="T1254" s="1249">
        <f>base[[#This Row],[Data de liquidação]]</f>
        <v>46101.683703703704</v>
      </c>
    </row>
    <row r="1255" spans="2:20" ht="15" customHeight="1">
      <c r="B1255" s="764" t="s">
        <v>1430</v>
      </c>
      <c r="C1255" s="911" t="s">
        <v>3555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  <c r="T1255" s="1249">
        <f>base[[#This Row],[Data de liquidação]]</f>
        <v>46101.70385416667</v>
      </c>
    </row>
    <row r="1256" spans="2:20" ht="15" customHeight="1">
      <c r="B1256" s="764" t="s">
        <v>1427</v>
      </c>
      <c r="C1256" s="911" t="s">
        <v>3555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  <c r="T1256" s="1249">
        <f>base[[#This Row],[Data de liquidação]]</f>
        <v>46101.725601851853</v>
      </c>
    </row>
    <row r="1257" spans="2:20" ht="15" customHeight="1">
      <c r="B1257" s="764" t="s">
        <v>1429</v>
      </c>
      <c r="C1257" s="911" t="s">
        <v>3555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692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1197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  <c r="T1257" s="1249">
        <f>base[[#This Row],[Data de liquidação]]</f>
        <v>46101.74664351852</v>
      </c>
    </row>
    <row r="1258" spans="2:20" ht="15" customHeight="1">
      <c r="B1258" s="764" t="s">
        <v>1428</v>
      </c>
      <c r="C1258" s="911" t="s">
        <v>3555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627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1199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  <c r="T1258" s="1249">
        <f>base[[#This Row],[Data de liquidação]]</f>
        <v>46101.769942129627</v>
      </c>
    </row>
    <row r="1259" spans="2:20" ht="15" customHeight="1">
      <c r="B1259" s="764" t="s">
        <v>1427</v>
      </c>
      <c r="C1259" s="911" t="s">
        <v>3555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626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1201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  <c r="T1259" s="1249">
        <f>base[[#This Row],[Data de liquidação]]</f>
        <v>46101.789247685185</v>
      </c>
    </row>
    <row r="1260" spans="2:20" ht="15" customHeight="1">
      <c r="B1260" s="764" t="s">
        <v>1426</v>
      </c>
      <c r="C1260" s="911" t="s">
        <v>3555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  <c r="T1260" s="1249">
        <f>base[[#This Row],[Data de liquidação]]</f>
        <v>46102.443287037036</v>
      </c>
    </row>
    <row r="1261" spans="2:20" ht="15" customHeight="1">
      <c r="B1261" s="764" t="s">
        <v>1425</v>
      </c>
      <c r="C1261" s="911" t="s">
        <v>3555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  <c r="T1261" s="1249">
        <f>base[[#This Row],[Data de liquidação]]</f>
        <v>46102.445763888885</v>
      </c>
    </row>
    <row r="1262" spans="2:20" ht="15" customHeight="1">
      <c r="B1262" s="764" t="s">
        <v>1424</v>
      </c>
      <c r="C1262" s="911" t="s">
        <v>3555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  <c r="T1262" s="1249">
        <f>base[[#This Row],[Data de liquidação]]</f>
        <v>46102.447754629633</v>
      </c>
    </row>
    <row r="1263" spans="2:20" ht="15" customHeight="1">
      <c r="B1263" s="764" t="s">
        <v>1423</v>
      </c>
      <c r="C1263" s="911" t="s">
        <v>3555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  <c r="T1263" s="1249">
        <f>base[[#This Row],[Data de liquidação]]</f>
        <v>46102.471342592595</v>
      </c>
    </row>
    <row r="1264" spans="2:20" ht="15" customHeight="1">
      <c r="B1264" s="764" t="s">
        <v>1422</v>
      </c>
      <c r="C1264" s="911" t="s">
        <v>3555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  <c r="T1264" s="1249">
        <f>base[[#This Row],[Data de liquidação]]</f>
        <v>46102.549456018518</v>
      </c>
    </row>
    <row r="1265" spans="2:20" ht="15" customHeight="1">
      <c r="B1265" s="764" t="s">
        <v>1421</v>
      </c>
      <c r="C1265" s="911" t="s">
        <v>3555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627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1199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  <c r="T1265" s="1249">
        <f>base[[#This Row],[Data de liquidação]]</f>
        <v>46102.55709490741</v>
      </c>
    </row>
    <row r="1266" spans="2:20" ht="15" customHeight="1">
      <c r="B1266" s="764" t="s">
        <v>1420</v>
      </c>
      <c r="C1266" s="911" t="s">
        <v>3555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  <c r="T1266" s="1249">
        <f>base[[#This Row],[Data de liquidação]]</f>
        <v>46102.575983796298</v>
      </c>
    </row>
    <row r="1267" spans="2:20" ht="15" customHeight="1">
      <c r="B1267" s="764" t="s">
        <v>1419</v>
      </c>
      <c r="C1267" s="911" t="s">
        <v>3555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  <c r="T1267" s="1249">
        <f>base[[#This Row],[Data de liquidação]]</f>
        <v>46102.682569444441</v>
      </c>
    </row>
    <row r="1268" spans="2:20" ht="15" customHeight="1">
      <c r="B1268" s="764" t="s">
        <v>1418</v>
      </c>
      <c r="C1268" s="911" t="s">
        <v>3555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627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1199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  <c r="T1268" s="1249">
        <f>base[[#This Row],[Data de liquidação]]</f>
        <v>46102.684560185182</v>
      </c>
    </row>
    <row r="1269" spans="2:20" ht="15" customHeight="1">
      <c r="B1269" s="764" t="s">
        <v>1418</v>
      </c>
      <c r="C1269" s="911" t="s">
        <v>3555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391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1199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  <c r="T1269" s="1249">
        <f>base[[#This Row],[Data de liquidação]]</f>
        <v>46102.684606481482</v>
      </c>
    </row>
    <row r="1270" spans="2:20" ht="15" customHeight="1">
      <c r="B1270" s="764" t="s">
        <v>1417</v>
      </c>
      <c r="C1270" s="911" t="s">
        <v>3555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391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1202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  <c r="T1270" s="1249">
        <f>base[[#This Row],[Data de liquidação]]</f>
        <v>46102.704664351855</v>
      </c>
    </row>
    <row r="1271" spans="2:20" ht="15" customHeight="1">
      <c r="B1271" s="764" t="s">
        <v>1416</v>
      </c>
      <c r="C1271" s="911" t="s">
        <v>3555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626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1197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  <c r="T1271" s="1249">
        <f>base[[#This Row],[Data de liquidação]]</f>
        <v>46102.745532407411</v>
      </c>
    </row>
    <row r="1272" spans="2:20" ht="15" customHeight="1">
      <c r="B1272" s="764" t="s">
        <v>1415</v>
      </c>
      <c r="C1272" s="911" t="s">
        <v>3555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  <c r="T1272" s="1249">
        <f>base[[#This Row],[Data de liquidação]]</f>
        <v>46102.790451388886</v>
      </c>
    </row>
    <row r="1273" spans="2:20" ht="15" customHeight="1">
      <c r="B1273" s="765" t="s">
        <v>1444</v>
      </c>
      <c r="C1273" s="911" t="s">
        <v>3555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  <c r="T1273" s="1249">
        <f>base[[#This Row],[Data de liquidação]]</f>
        <v>46103.40185185185</v>
      </c>
    </row>
    <row r="1274" spans="2:20" ht="15" customHeight="1">
      <c r="B1274" s="765" t="s">
        <v>1445</v>
      </c>
      <c r="C1274" s="911" t="s">
        <v>3555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692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1449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  <c r="T1274" s="1249">
        <f>base[[#This Row],[Data de liquidação]]</f>
        <v>46103.423495370371</v>
      </c>
    </row>
    <row r="1275" spans="2:20" ht="15" customHeight="1">
      <c r="B1275" s="765" t="s">
        <v>1444</v>
      </c>
      <c r="C1275" s="911" t="s">
        <v>3555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391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1206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  <c r="T1275" s="1249">
        <f>base[[#This Row],[Data de liquidação]]</f>
        <v>46103.432037037041</v>
      </c>
    </row>
    <row r="1276" spans="2:20" ht="15" customHeight="1">
      <c r="B1276" s="765" t="s">
        <v>1443</v>
      </c>
      <c r="C1276" s="911" t="s">
        <v>3555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  <c r="T1276" s="1249">
        <f>base[[#This Row],[Data de liquidação]]</f>
        <v>46103.475011574075</v>
      </c>
    </row>
    <row r="1277" spans="2:20" ht="15" customHeight="1">
      <c r="B1277" s="765" t="s">
        <v>1442</v>
      </c>
      <c r="C1277" s="911" t="s">
        <v>3555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627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1201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  <c r="T1277" s="1249">
        <f>base[[#This Row],[Data de liquidação]]</f>
        <v>46103.500381944446</v>
      </c>
    </row>
    <row r="1278" spans="2:20" ht="15" customHeight="1">
      <c r="B1278" s="765" t="s">
        <v>1442</v>
      </c>
      <c r="C1278" s="911" t="s">
        <v>3555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391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1201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  <c r="T1278" s="1249">
        <f>base[[#This Row],[Data de liquidação]]</f>
        <v>46103.500578703701</v>
      </c>
    </row>
    <row r="1279" spans="2:20" ht="15" customHeight="1">
      <c r="B1279" s="765" t="s">
        <v>1441</v>
      </c>
      <c r="C1279" s="911" t="s">
        <v>3555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391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1206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  <c r="T1279" s="1249">
        <f>base[[#This Row],[Data de liquidação]]</f>
        <v>46103.536469907405</v>
      </c>
    </row>
    <row r="1280" spans="2:20" ht="15" customHeight="1">
      <c r="B1280" s="765" t="s">
        <v>1440</v>
      </c>
      <c r="C1280" s="911" t="s">
        <v>3555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  <c r="T1280" s="1249">
        <f>base[[#This Row],[Data de liquidação]]</f>
        <v>46103.57953703704</v>
      </c>
    </row>
    <row r="1281" spans="2:20" ht="15" customHeight="1">
      <c r="B1281" s="765" t="s">
        <v>1439</v>
      </c>
      <c r="C1281" s="911" t="s">
        <v>3555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692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1449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  <c r="T1281" s="1249">
        <f>base[[#This Row],[Data de liquidação]]</f>
        <v>46103.609212962961</v>
      </c>
    </row>
    <row r="1282" spans="2:20" ht="15" customHeight="1">
      <c r="B1282" s="765" t="s">
        <v>1438</v>
      </c>
      <c r="C1282" s="911" t="s">
        <v>3555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391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1207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  <c r="T1282" s="1249">
        <f>base[[#This Row],[Data de liquidação]]</f>
        <v>46103.630497685182</v>
      </c>
    </row>
    <row r="1283" spans="2:20" ht="15" customHeight="1">
      <c r="B1283" s="765" t="s">
        <v>1437</v>
      </c>
      <c r="C1283" s="911" t="s">
        <v>3555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626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1207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  <c r="T1283" s="1249">
        <f>base[[#This Row],[Data de liquidação]]</f>
        <v>46103.639282407406</v>
      </c>
    </row>
    <row r="1284" spans="2:20" ht="15" customHeight="1">
      <c r="B1284" s="765" t="s">
        <v>1436</v>
      </c>
      <c r="C1284" s="911" t="s">
        <v>3555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626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1450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  <c r="T1284" s="1249">
        <f>base[[#This Row],[Data de liquidação]]</f>
        <v>46103.670949074076</v>
      </c>
    </row>
    <row r="1285" spans="2:20" ht="15" customHeight="1">
      <c r="B1285" s="765" t="s">
        <v>1435</v>
      </c>
      <c r="C1285" s="911" t="s">
        <v>3555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1368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1201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  <c r="T1285" s="1249">
        <f>base[[#This Row],[Data de liquidação]]</f>
        <v>46103.68582175926</v>
      </c>
    </row>
    <row r="1286" spans="2:20" ht="15" customHeight="1">
      <c r="B1286" s="765" t="s">
        <v>1434</v>
      </c>
      <c r="C1286" s="911" t="s">
        <v>3555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  <c r="T1286" s="1249">
        <f>base[[#This Row],[Data de liquidação]]</f>
        <v>46103.69462962963</v>
      </c>
    </row>
    <row r="1287" spans="2:20" ht="15" customHeight="1">
      <c r="B1287" s="765" t="s">
        <v>1433</v>
      </c>
      <c r="C1287" s="911" t="s">
        <v>3555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626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1369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  <c r="T1287" s="1249">
        <f>base[[#This Row],[Data de liquidação]]</f>
        <v>46103.751238425924</v>
      </c>
    </row>
    <row r="1288" spans="2:20" ht="15" customHeight="1">
      <c r="B1288" s="766" t="s">
        <v>1455</v>
      </c>
      <c r="C1288" s="911" t="s">
        <v>3555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626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1197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  <c r="T1288" s="1249">
        <f>base[[#This Row],[Data de liquidação]]</f>
        <v>46109.78702546296</v>
      </c>
    </row>
    <row r="1289" spans="2:20" ht="15" customHeight="1">
      <c r="B1289" s="766" t="s">
        <v>1454</v>
      </c>
      <c r="C1289" s="911" t="s">
        <v>3555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  <c r="T1289" s="1249">
        <f>base[[#This Row],[Data de liquidação]]</f>
        <v>46112.704155092593</v>
      </c>
    </row>
    <row r="1290" spans="2:20" ht="15" customHeight="1">
      <c r="B1290" s="766" t="s">
        <v>1453</v>
      </c>
      <c r="C1290" s="911" t="s">
        <v>3555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  <c r="T1290" s="1249">
        <f>base[[#This Row],[Data de liquidação]]</f>
        <v>46113.842974537038</v>
      </c>
    </row>
    <row r="1291" spans="2:20" ht="15" customHeight="1">
      <c r="B1291" s="766" t="s">
        <v>1452</v>
      </c>
      <c r="C1291" s="911" t="s">
        <v>3555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1368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1369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  <c r="T1291" s="1249">
        <f>base[[#This Row],[Data de liquidação]]</f>
        <v>46113.894560185188</v>
      </c>
    </row>
    <row r="1292" spans="2:20" ht="15" customHeight="1">
      <c r="B1292" s="766" t="s">
        <v>1451</v>
      </c>
      <c r="C1292" s="911" t="s">
        <v>3555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1368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1369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  <c r="T1292" s="1249">
        <f>base[[#This Row],[Data de liquidação]]</f>
        <v>46113.918356481481</v>
      </c>
    </row>
    <row r="1293" spans="2:20" ht="15" customHeight="1">
      <c r="B1293" s="766" t="s">
        <v>1451</v>
      </c>
      <c r="C1293" s="911" t="s">
        <v>3555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  <c r="T1293" s="1249">
        <f>base[[#This Row],[Data de liquidação]]</f>
        <v>46113.919224537036</v>
      </c>
    </row>
    <row r="1294" spans="2:20" ht="15" customHeight="1">
      <c r="B1294" s="767" t="s">
        <v>1486</v>
      </c>
      <c r="C1294" s="911" t="s">
        <v>3555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  <c r="T1294" s="1249">
        <f>base[[#This Row],[Data de liquidação]]</f>
        <v>46114.765879629631</v>
      </c>
    </row>
    <row r="1295" spans="2:20" ht="15" customHeight="1">
      <c r="B1295" s="767" t="s">
        <v>1485</v>
      </c>
      <c r="C1295" s="911" t="s">
        <v>3555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  <c r="T1295" s="1249">
        <f>base[[#This Row],[Data de liquidação]]</f>
        <v>46114.959120370368</v>
      </c>
    </row>
    <row r="1296" spans="2:20" ht="15" customHeight="1">
      <c r="B1296" s="767" t="s">
        <v>1484</v>
      </c>
      <c r="C1296" s="911" t="s">
        <v>3555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693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1369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  <c r="T1296" s="1249">
        <f>base[[#This Row],[Data de liquidação]]</f>
        <v>46114.974791666667</v>
      </c>
    </row>
    <row r="1297" spans="2:20" ht="15" customHeight="1">
      <c r="B1297" s="767" t="s">
        <v>1483</v>
      </c>
      <c r="C1297" s="911" t="s">
        <v>3555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391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1369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  <c r="T1297" s="1249">
        <f>base[[#This Row],[Data de liquidação]]</f>
        <v>46114.974803240744</v>
      </c>
    </row>
    <row r="1298" spans="2:20" ht="15" customHeight="1">
      <c r="B1298" s="767" t="s">
        <v>1482</v>
      </c>
      <c r="C1298" s="911" t="s">
        <v>3555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  <c r="T1298" s="1249">
        <f>base[[#This Row],[Data de liquidação]]</f>
        <v>46115.531527777777</v>
      </c>
    </row>
    <row r="1299" spans="2:20" ht="15" customHeight="1">
      <c r="B1299" s="767" t="s">
        <v>1481</v>
      </c>
      <c r="C1299" s="911" t="s">
        <v>3555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  <c r="T1299" s="1249">
        <f>base[[#This Row],[Data de liquidação]]</f>
        <v>46115.53628472222</v>
      </c>
    </row>
    <row r="1300" spans="2:20" ht="15" customHeight="1">
      <c r="B1300" s="767" t="s">
        <v>1480</v>
      </c>
      <c r="C1300" s="911" t="s">
        <v>3555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692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1202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  <c r="T1300" s="1249">
        <f>base[[#This Row],[Data de liquidação]]</f>
        <v>46115.707129629627</v>
      </c>
    </row>
    <row r="1301" spans="2:20" ht="15" customHeight="1">
      <c r="B1301" s="767" t="s">
        <v>1479</v>
      </c>
      <c r="C1301" s="911" t="s">
        <v>3555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391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1197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  <c r="T1301" s="1249">
        <f>base[[#This Row],[Data de liquidação]]</f>
        <v>46115.771979166668</v>
      </c>
    </row>
    <row r="1302" spans="2:20" ht="15" customHeight="1">
      <c r="B1302" s="767" t="s">
        <v>1478</v>
      </c>
      <c r="C1302" s="911" t="s">
        <v>3555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  <c r="T1302" s="1249">
        <f>base[[#This Row],[Data de liquidação]]</f>
        <v>46115.985092592593</v>
      </c>
    </row>
    <row r="1303" spans="2:20" ht="15" customHeight="1">
      <c r="B1303" s="767" t="s">
        <v>1477</v>
      </c>
      <c r="C1303" s="911" t="s">
        <v>3555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  <c r="T1303" s="1249">
        <f>base[[#This Row],[Data de liquidação]]</f>
        <v>46116.403599537036</v>
      </c>
    </row>
    <row r="1304" spans="2:20" ht="15" customHeight="1">
      <c r="B1304" s="767" t="s">
        <v>1476</v>
      </c>
      <c r="C1304" s="911" t="s">
        <v>3555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  <c r="T1304" s="1249">
        <f>base[[#This Row],[Data de liquidação]]</f>
        <v>46116.454236111109</v>
      </c>
    </row>
    <row r="1305" spans="2:20" ht="15" customHeight="1">
      <c r="B1305" s="767" t="s">
        <v>1475</v>
      </c>
      <c r="C1305" s="911" t="s">
        <v>3555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  <c r="T1305" s="1249">
        <f>base[[#This Row],[Data de liquidação]]</f>
        <v>46116.45684027778</v>
      </c>
    </row>
    <row r="1306" spans="2:20" ht="15" customHeight="1">
      <c r="B1306" s="767" t="s">
        <v>1474</v>
      </c>
      <c r="C1306" s="911" t="s">
        <v>3555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  <c r="T1306" s="1249">
        <f>base[[#This Row],[Data de liquidação]]</f>
        <v>46116.457962962966</v>
      </c>
    </row>
    <row r="1307" spans="2:20" ht="15" customHeight="1">
      <c r="B1307" s="767" t="s">
        <v>1473</v>
      </c>
      <c r="C1307" s="911" t="s">
        <v>3555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626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1199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  <c r="T1307" s="1249">
        <f>base[[#This Row],[Data de liquidação]]</f>
        <v>46116.516782407409</v>
      </c>
    </row>
    <row r="1308" spans="2:20" ht="15" customHeight="1">
      <c r="B1308" s="767" t="s">
        <v>1472</v>
      </c>
      <c r="C1308" s="911" t="s">
        <v>3555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692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1199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  <c r="T1308" s="1249">
        <f>base[[#This Row],[Data de liquidação]]</f>
        <v>46116.522719907407</v>
      </c>
    </row>
    <row r="1309" spans="2:20" ht="15" customHeight="1">
      <c r="B1309" s="767" t="s">
        <v>1471</v>
      </c>
      <c r="C1309" s="911" t="s">
        <v>3555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  <c r="T1309" s="1249">
        <f>base[[#This Row],[Data de liquidação]]</f>
        <v>46116.557256944441</v>
      </c>
    </row>
    <row r="1310" spans="2:20" ht="15" customHeight="1">
      <c r="B1310" s="767" t="s">
        <v>1470</v>
      </c>
      <c r="C1310" s="911" t="s">
        <v>3555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627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1199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  <c r="T1310" s="1249">
        <f>base[[#This Row],[Data de liquidação]]</f>
        <v>46116.644016203703</v>
      </c>
    </row>
    <row r="1311" spans="2:20" ht="15" customHeight="1">
      <c r="B1311" s="767" t="s">
        <v>1469</v>
      </c>
      <c r="C1311" s="911" t="s">
        <v>3555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  <c r="T1311" s="1249">
        <f>base[[#This Row],[Data de liquidação]]</f>
        <v>46116.660937499997</v>
      </c>
    </row>
    <row r="1312" spans="2:20" ht="15" customHeight="1">
      <c r="B1312" s="767" t="s">
        <v>1468</v>
      </c>
      <c r="C1312" s="911" t="s">
        <v>3555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693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1204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  <c r="T1312" s="1249">
        <f>base[[#This Row],[Data de liquidação]]</f>
        <v>46116.742708333331</v>
      </c>
    </row>
    <row r="1313" spans="2:20" ht="15" customHeight="1">
      <c r="B1313" s="767" t="s">
        <v>1467</v>
      </c>
      <c r="C1313" s="911" t="s">
        <v>3555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  <c r="T1313" s="1249">
        <f>base[[#This Row],[Data de liquidação]]</f>
        <v>46116.742731481485</v>
      </c>
    </row>
    <row r="1314" spans="2:20" ht="15" customHeight="1">
      <c r="B1314" s="767" t="s">
        <v>1466</v>
      </c>
      <c r="C1314" s="911" t="s">
        <v>3555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  <c r="T1314" s="1249">
        <f>base[[#This Row],[Data de liquidação]]</f>
        <v>46116.948414351849</v>
      </c>
    </row>
    <row r="1315" spans="2:20" ht="15" customHeight="1">
      <c r="B1315" s="767" t="s">
        <v>1465</v>
      </c>
      <c r="C1315" s="911" t="s">
        <v>3555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  <c r="T1315" s="1249">
        <f>base[[#This Row],[Data de liquidação]]</f>
        <v>46117.433263888888</v>
      </c>
    </row>
    <row r="1316" spans="2:20" ht="15" customHeight="1">
      <c r="B1316" s="767" t="s">
        <v>1464</v>
      </c>
      <c r="C1316" s="911" t="s">
        <v>3555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  <c r="T1316" s="1249">
        <f>base[[#This Row],[Data de liquidação]]</f>
        <v>46117.434259259258</v>
      </c>
    </row>
    <row r="1317" spans="2:20" ht="15" customHeight="1">
      <c r="B1317" s="767" t="s">
        <v>1463</v>
      </c>
      <c r="C1317" s="911" t="s">
        <v>3555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  <c r="T1317" s="1249">
        <f>base[[#This Row],[Data de liquidação]]</f>
        <v>46117.435833333337</v>
      </c>
    </row>
    <row r="1318" spans="2:20" ht="15" customHeight="1">
      <c r="B1318" s="767" t="s">
        <v>1462</v>
      </c>
      <c r="C1318" s="911" t="s">
        <v>3555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  <c r="T1318" s="1249">
        <f>base[[#This Row],[Data de liquidação]]</f>
        <v>46117.49291666667</v>
      </c>
    </row>
    <row r="1319" spans="2:20" ht="15" customHeight="1">
      <c r="B1319" s="767" t="s">
        <v>1461</v>
      </c>
      <c r="C1319" s="911" t="s">
        <v>3555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  <c r="T1319" s="1249">
        <f>base[[#This Row],[Data de liquidação]]</f>
        <v>46117.525439814817</v>
      </c>
    </row>
    <row r="1320" spans="2:20" ht="15" customHeight="1">
      <c r="B1320" s="767" t="s">
        <v>1460</v>
      </c>
      <c r="C1320" s="911" t="s">
        <v>3555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  <c r="T1320" s="1249">
        <f>base[[#This Row],[Data de liquidação]]</f>
        <v>46117.582974537036</v>
      </c>
    </row>
    <row r="1321" spans="2:20" ht="15" customHeight="1">
      <c r="B1321" s="767" t="s">
        <v>1459</v>
      </c>
      <c r="C1321" s="911" t="s">
        <v>3555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  <c r="T1321" s="1249">
        <f>base[[#This Row],[Data de liquidação]]</f>
        <v>46117.632523148146</v>
      </c>
    </row>
    <row r="1322" spans="2:20" ht="15" customHeight="1">
      <c r="B1322" s="767" t="s">
        <v>1458</v>
      </c>
      <c r="C1322" s="911" t="s">
        <v>3555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  <c r="T1322" s="1249">
        <f>base[[#This Row],[Data de liquidação]]</f>
        <v>46117.804375</v>
      </c>
    </row>
    <row r="1323" spans="2:20" ht="15" customHeight="1">
      <c r="B1323" s="767" t="s">
        <v>1457</v>
      </c>
      <c r="C1323" s="911" t="s">
        <v>3555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391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1369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  <c r="T1323" s="1249">
        <f>base[[#This Row],[Data de liquidação]]</f>
        <v>46117.815266203703</v>
      </c>
    </row>
    <row r="1324" spans="2:20" ht="15" customHeight="1">
      <c r="B1324" s="767" t="s">
        <v>1456</v>
      </c>
      <c r="C1324" s="911" t="s">
        <v>3555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391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1369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  <c r="T1324" s="1249">
        <f>base[[#This Row],[Data de liquidação]]</f>
        <v>46117.938321759262</v>
      </c>
    </row>
    <row r="1325" spans="2:20" ht="15" customHeight="1">
      <c r="B1325" s="768" t="s">
        <v>1494</v>
      </c>
      <c r="C1325" s="911" t="s">
        <v>3555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  <c r="T1325" s="1249">
        <f>base[[#This Row],[Data de liquidação]]</f>
        <v>46118.522962962961</v>
      </c>
    </row>
    <row r="1326" spans="2:20" ht="15" customHeight="1">
      <c r="B1326" s="768" t="s">
        <v>1493</v>
      </c>
      <c r="C1326" s="911" t="s">
        <v>3555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1495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  <c r="T1326" s="1249">
        <f>base[[#This Row],[Data de liquidação]]</f>
        <v>46118.58965277778</v>
      </c>
    </row>
    <row r="1327" spans="2:20" ht="15" customHeight="1">
      <c r="B1327" s="768" t="s">
        <v>1492</v>
      </c>
      <c r="C1327" s="911" t="s">
        <v>3555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391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1206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  <c r="T1327" s="1249">
        <f>base[[#This Row],[Data de liquidação]]</f>
        <v>46118.62122685185</v>
      </c>
    </row>
    <row r="1328" spans="2:20" ht="15" customHeight="1">
      <c r="B1328" s="768" t="s">
        <v>1491</v>
      </c>
      <c r="C1328" s="911" t="s">
        <v>3555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1495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  <c r="T1328" s="1249">
        <f>base[[#This Row],[Data de liquidação]]</f>
        <v>46118.737754629627</v>
      </c>
    </row>
    <row r="1329" spans="2:20" ht="15" customHeight="1">
      <c r="B1329" s="768" t="s">
        <v>1490</v>
      </c>
      <c r="C1329" s="911" t="s">
        <v>3555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  <c r="T1329" s="1249">
        <f>base[[#This Row],[Data de liquidação]]</f>
        <v>46118.744664351849</v>
      </c>
    </row>
    <row r="1330" spans="2:20" ht="15" customHeight="1">
      <c r="B1330" s="768" t="s">
        <v>1489</v>
      </c>
      <c r="C1330" s="911" t="s">
        <v>3555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  <c r="T1330" s="1249">
        <f>base[[#This Row],[Data de liquidação]]</f>
        <v>46118.746006944442</v>
      </c>
    </row>
    <row r="1331" spans="2:20" ht="15" customHeight="1">
      <c r="B1331" s="768" t="s">
        <v>1488</v>
      </c>
      <c r="C1331" s="911" t="s">
        <v>3555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1495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  <c r="T1331" s="1249">
        <f>base[[#This Row],[Data de liquidação]]</f>
        <v>46118.746053240742</v>
      </c>
    </row>
    <row r="1332" spans="2:20" ht="15" customHeight="1">
      <c r="B1332" s="769" t="s">
        <v>1508</v>
      </c>
      <c r="C1332" s="911" t="s">
        <v>3555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  <c r="T1332" s="1249">
        <f>base[[#This Row],[Data de liquidação]]</f>
        <v>46119.665925925925</v>
      </c>
    </row>
    <row r="1333" spans="2:20" ht="15" customHeight="1">
      <c r="B1333" s="769" t="s">
        <v>1507</v>
      </c>
      <c r="C1333" s="911" t="s">
        <v>3555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  <c r="T1333" s="1249">
        <f>base[[#This Row],[Data de liquidação]]</f>
        <v>46119.691157407404</v>
      </c>
    </row>
    <row r="1334" spans="2:20" ht="15" customHeight="1">
      <c r="B1334" s="769" t="s">
        <v>1506</v>
      </c>
      <c r="C1334" s="911" t="s">
        <v>3555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391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1509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  <c r="T1334" s="1249">
        <f>base[[#This Row],[Data de liquidação]]</f>
        <v>46119.704351851855</v>
      </c>
    </row>
    <row r="1335" spans="2:20" ht="15" customHeight="1">
      <c r="B1335" s="769" t="s">
        <v>1505</v>
      </c>
      <c r="C1335" s="911" t="s">
        <v>3555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692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1209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  <c r="T1335" s="1249">
        <f>base[[#This Row],[Data de liquidação]]</f>
        <v>46119.745567129627</v>
      </c>
    </row>
    <row r="1336" spans="2:20" ht="15" customHeight="1">
      <c r="B1336" s="769" t="s">
        <v>1504</v>
      </c>
      <c r="C1336" s="911" t="s">
        <v>3555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693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1209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  <c r="T1336" s="1249">
        <f>base[[#This Row],[Data de liquidação]]</f>
        <v>46119.746111111112</v>
      </c>
    </row>
    <row r="1337" spans="2:20" ht="15" customHeight="1">
      <c r="B1337" s="769" t="s">
        <v>1503</v>
      </c>
      <c r="C1337" s="911" t="s">
        <v>3555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  <c r="T1337" s="1249">
        <f>base[[#This Row],[Data de liquidação]]</f>
        <v>46120.621168981481</v>
      </c>
    </row>
    <row r="1338" spans="2:20" ht="15" customHeight="1">
      <c r="B1338" s="769" t="s">
        <v>1502</v>
      </c>
      <c r="C1338" s="911" t="s">
        <v>3555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  <c r="T1338" s="1249">
        <f>base[[#This Row],[Data de liquidação]]</f>
        <v>46120.639374999999</v>
      </c>
    </row>
    <row r="1339" spans="2:20" ht="15" customHeight="1">
      <c r="B1339" s="769" t="s">
        <v>1501</v>
      </c>
      <c r="C1339" s="911" t="s">
        <v>3555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  <c r="T1339" s="1249">
        <f>base[[#This Row],[Data de liquidação]]</f>
        <v>46120.646574074075</v>
      </c>
    </row>
    <row r="1340" spans="2:20" ht="15" customHeight="1">
      <c r="B1340" s="769" t="s">
        <v>1500</v>
      </c>
      <c r="C1340" s="911" t="s">
        <v>3555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  <c r="T1340" s="1249">
        <f>base[[#This Row],[Data de liquidação]]</f>
        <v>46120.663807870369</v>
      </c>
    </row>
    <row r="1341" spans="2:20" ht="15" customHeight="1">
      <c r="B1341" s="769" t="s">
        <v>1499</v>
      </c>
      <c r="C1341" s="911" t="s">
        <v>3555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391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1210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  <c r="T1341" s="1249">
        <f>base[[#This Row],[Data de liquidação]]</f>
        <v>46120.706342592595</v>
      </c>
    </row>
    <row r="1342" spans="2:20" ht="15" customHeight="1">
      <c r="B1342" s="769" t="s">
        <v>1498</v>
      </c>
      <c r="C1342" s="911" t="s">
        <v>3555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1368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1210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  <c r="T1342" s="1249">
        <f>base[[#This Row],[Data de liquidação]]</f>
        <v>46120.70884259259</v>
      </c>
    </row>
    <row r="1343" spans="2:20" ht="15" customHeight="1">
      <c r="B1343" s="769" t="s">
        <v>1497</v>
      </c>
      <c r="C1343" s="911" t="s">
        <v>3555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627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1209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  <c r="T1343" s="1249">
        <f>base[[#This Row],[Data de liquidação]]</f>
        <v>46120.744606481479</v>
      </c>
    </row>
    <row r="1344" spans="2:20" ht="15" customHeight="1">
      <c r="B1344" s="770" t="s">
        <v>1511</v>
      </c>
      <c r="C1344" s="911" t="s">
        <v>3555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627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1512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  <c r="T1344" s="1249">
        <f>base[[#This Row],[Data de liquidação]]</f>
        <v>46121.874247685184</v>
      </c>
    </row>
    <row r="1345" spans="2:20" ht="15" customHeight="1">
      <c r="B1345" s="771" t="s">
        <v>1520</v>
      </c>
      <c r="C1345" s="911" t="s">
        <v>3555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  <c r="T1345" s="1249">
        <f>base[[#This Row],[Data de liquidação]]</f>
        <v>46122.620706018519</v>
      </c>
    </row>
    <row r="1346" spans="2:20" ht="15" customHeight="1">
      <c r="B1346" s="771" t="s">
        <v>1519</v>
      </c>
      <c r="C1346" s="911" t="s">
        <v>3555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  <c r="T1346" s="1249">
        <f>base[[#This Row],[Data de liquidação]]</f>
        <v>46122.627581018518</v>
      </c>
    </row>
    <row r="1347" spans="2:20" ht="15" customHeight="1">
      <c r="B1347" s="771" t="s">
        <v>1519</v>
      </c>
      <c r="C1347" s="911" t="s">
        <v>3555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1521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  <c r="T1347" s="1249">
        <f>base[[#This Row],[Data de liquidação]]</f>
        <v>46122.647372685184</v>
      </c>
    </row>
    <row r="1348" spans="2:20" ht="15" customHeight="1">
      <c r="B1348" s="771" t="s">
        <v>1518</v>
      </c>
      <c r="C1348" s="911" t="s">
        <v>3555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693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1199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  <c r="T1348" s="1249">
        <f>base[[#This Row],[Data de liquidação]]</f>
        <v>46122.72550925926</v>
      </c>
    </row>
    <row r="1349" spans="2:20" ht="15" customHeight="1">
      <c r="B1349" s="771" t="s">
        <v>1517</v>
      </c>
      <c r="C1349" s="911" t="s">
        <v>3555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  <c r="T1349" s="1249">
        <f>base[[#This Row],[Data de liquidação]]</f>
        <v>46122.726493055554</v>
      </c>
    </row>
    <row r="1350" spans="2:20" ht="15" customHeight="1">
      <c r="B1350" s="771" t="s">
        <v>1517</v>
      </c>
      <c r="C1350" s="911" t="s">
        <v>3555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1521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  <c r="T1350" s="1249">
        <f>base[[#This Row],[Data de liquidação]]</f>
        <v>46122.726527777777</v>
      </c>
    </row>
    <row r="1351" spans="2:20" ht="15" customHeight="1">
      <c r="B1351" s="771" t="s">
        <v>1516</v>
      </c>
      <c r="C1351" s="911" t="s">
        <v>3555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1521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  <c r="T1351" s="1249">
        <f>base[[#This Row],[Data de liquidação]]</f>
        <v>46122.744733796295</v>
      </c>
    </row>
    <row r="1352" spans="2:20" ht="15" customHeight="1">
      <c r="B1352" s="771" t="s">
        <v>1516</v>
      </c>
      <c r="C1352" s="911" t="s">
        <v>3555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  <c r="T1352" s="1249">
        <f>base[[#This Row],[Data de liquidação]]</f>
        <v>46122.744814814818</v>
      </c>
    </row>
    <row r="1353" spans="2:20" ht="15" customHeight="1">
      <c r="B1353" s="771" t="s">
        <v>1515</v>
      </c>
      <c r="C1353" s="911" t="s">
        <v>3555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1495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  <c r="T1353" s="1249">
        <f>base[[#This Row],[Data de liquidação]]</f>
        <v>46122.747291666667</v>
      </c>
    </row>
    <row r="1354" spans="2:20" ht="15" customHeight="1">
      <c r="B1354" s="771" t="s">
        <v>1514</v>
      </c>
      <c r="C1354" s="911" t="s">
        <v>3555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391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1201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  <c r="T1354" s="1249">
        <f>base[[#This Row],[Data de liquidação]]</f>
        <v>46122.747615740744</v>
      </c>
    </row>
    <row r="1355" spans="2:20" ht="15" customHeight="1">
      <c r="B1355" s="771" t="s">
        <v>1513</v>
      </c>
      <c r="C1355" s="911" t="s">
        <v>3555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391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1207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  <c r="T1355" s="1249">
        <f>base[[#This Row],[Data de liquidação]]</f>
        <v>46122.7497337963</v>
      </c>
    </row>
    <row r="1356" spans="2:20" ht="15" customHeight="1">
      <c r="B1356" s="772" t="s">
        <v>1536</v>
      </c>
      <c r="C1356" s="911" t="s">
        <v>3555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  <c r="T1356" s="1249">
        <f>base[[#This Row],[Data de liquidação]]</f>
        <v>46123.413240740738</v>
      </c>
    </row>
    <row r="1357" spans="2:20" ht="15" customHeight="1">
      <c r="B1357" s="772" t="s">
        <v>1535</v>
      </c>
      <c r="C1357" s="911" t="s">
        <v>3555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  <c r="T1357" s="1249">
        <f>base[[#This Row],[Data de liquidação]]</f>
        <v>46123.423032407409</v>
      </c>
    </row>
    <row r="1358" spans="2:20" ht="15" customHeight="1">
      <c r="B1358" s="772" t="s">
        <v>1534</v>
      </c>
      <c r="C1358" s="911" t="s">
        <v>3555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  <c r="T1358" s="1249">
        <f>base[[#This Row],[Data de liquidação]]</f>
        <v>46123.472673611112</v>
      </c>
    </row>
    <row r="1359" spans="2:20" ht="15" customHeight="1">
      <c r="B1359" s="772" t="s">
        <v>1533</v>
      </c>
      <c r="C1359" s="911" t="s">
        <v>3555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627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1199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  <c r="T1359" s="1249">
        <f>base[[#This Row],[Data de liquidação]]</f>
        <v>46123.516226851854</v>
      </c>
    </row>
    <row r="1360" spans="2:20" ht="15" customHeight="1">
      <c r="B1360" s="772" t="s">
        <v>1532</v>
      </c>
      <c r="C1360" s="911" t="s">
        <v>3555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627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1199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  <c r="T1360" s="1249">
        <f>base[[#This Row],[Data de liquidação]]</f>
        <v>46123.517835648148</v>
      </c>
    </row>
    <row r="1361" spans="2:20" ht="15" customHeight="1">
      <c r="B1361" s="772" t="s">
        <v>1531</v>
      </c>
      <c r="C1361" s="911" t="s">
        <v>3555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  <c r="T1361" s="1249">
        <f>base[[#This Row],[Data de liquidação]]</f>
        <v>46123.521620370368</v>
      </c>
    </row>
    <row r="1362" spans="2:20" ht="15" customHeight="1">
      <c r="B1362" s="772" t="s">
        <v>1530</v>
      </c>
      <c r="C1362" s="911" t="s">
        <v>3555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391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1218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  <c r="T1362" s="1249">
        <f>base[[#This Row],[Data de liquidação]]</f>
        <v>46123.539305555554</v>
      </c>
    </row>
    <row r="1363" spans="2:20" ht="15" customHeight="1">
      <c r="B1363" s="772" t="s">
        <v>1529</v>
      </c>
      <c r="C1363" s="911" t="s">
        <v>3555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  <c r="T1363" s="1249">
        <f>base[[#This Row],[Data de liquidação]]</f>
        <v>46123.547858796293</v>
      </c>
    </row>
    <row r="1364" spans="2:20" ht="15" customHeight="1">
      <c r="B1364" s="772" t="s">
        <v>1528</v>
      </c>
      <c r="C1364" s="911" t="s">
        <v>3555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  <c r="T1364" s="1249">
        <f>base[[#This Row],[Data de liquidação]]</f>
        <v>46123.640347222223</v>
      </c>
    </row>
    <row r="1365" spans="2:20" ht="15" customHeight="1">
      <c r="B1365" s="772" t="s">
        <v>1527</v>
      </c>
      <c r="C1365" s="911" t="s">
        <v>3555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391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1201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  <c r="T1365" s="1249">
        <f>base[[#This Row],[Data de liquidação]]</f>
        <v>46123.645949074074</v>
      </c>
    </row>
    <row r="1366" spans="2:20" ht="15" customHeight="1">
      <c r="B1366" s="772" t="s">
        <v>1526</v>
      </c>
      <c r="C1366" s="911" t="s">
        <v>3555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  <c r="T1366" s="1249">
        <f>base[[#This Row],[Data de liquidação]]</f>
        <v>46123.727442129632</v>
      </c>
    </row>
    <row r="1367" spans="2:20" ht="15" customHeight="1">
      <c r="B1367" s="772" t="s">
        <v>1525</v>
      </c>
      <c r="C1367" s="911" t="s">
        <v>3555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692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1204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  <c r="T1367" s="1249">
        <f>base[[#This Row],[Data de liquidação]]</f>
        <v>46123.746817129628</v>
      </c>
    </row>
    <row r="1368" spans="2:20" ht="15" customHeight="1">
      <c r="B1368" s="772" t="s">
        <v>1524</v>
      </c>
      <c r="C1368" s="911" t="s">
        <v>3555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  <c r="T1368" s="1249">
        <f>base[[#This Row],[Data de liquidação]]</f>
        <v>46123.769375000003</v>
      </c>
    </row>
    <row r="1369" spans="2:20" ht="15" customHeight="1">
      <c r="B1369" s="772" t="s">
        <v>1523</v>
      </c>
      <c r="C1369" s="911" t="s">
        <v>3555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692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1202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  <c r="T1369" s="1249">
        <f>base[[#This Row],[Data de liquidação]]</f>
        <v>46123.771643518521</v>
      </c>
    </row>
    <row r="1370" spans="2:20" ht="15" customHeight="1">
      <c r="B1370" s="772" t="s">
        <v>1522</v>
      </c>
      <c r="C1370" s="911" t="s">
        <v>3555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  <c r="T1370" s="1249">
        <f>base[[#This Row],[Data de liquidação]]</f>
        <v>46123.780949074076</v>
      </c>
    </row>
    <row r="1371" spans="2:20" ht="15" customHeight="1">
      <c r="B1371" s="773" t="s">
        <v>1547</v>
      </c>
      <c r="C1371" s="911" t="s">
        <v>3555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  <c r="T1371" s="1249">
        <f>base[[#This Row],[Data de liquidação]]</f>
        <v>46124.414513888885</v>
      </c>
    </row>
    <row r="1372" spans="2:20" ht="15" customHeight="1">
      <c r="B1372" s="773" t="s">
        <v>1546</v>
      </c>
      <c r="C1372" s="911" t="s">
        <v>3555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  <c r="T1372" s="1249">
        <f>base[[#This Row],[Data de liquidação]]</f>
        <v>46124.443460648145</v>
      </c>
    </row>
    <row r="1373" spans="2:20" ht="15" customHeight="1">
      <c r="B1373" s="773" t="s">
        <v>1545</v>
      </c>
      <c r="C1373" s="911" t="s">
        <v>3555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  <c r="T1373" s="1249">
        <f>base[[#This Row],[Data de liquidação]]</f>
        <v>46124.463368055556</v>
      </c>
    </row>
    <row r="1374" spans="2:20" ht="15" customHeight="1">
      <c r="B1374" s="773" t="s">
        <v>1544</v>
      </c>
      <c r="C1374" s="911" t="s">
        <v>3555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626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1204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  <c r="T1374" s="1249">
        <f>base[[#This Row],[Data de liquidação]]</f>
        <v>46124.479571759257</v>
      </c>
    </row>
    <row r="1375" spans="2:20" ht="15" customHeight="1">
      <c r="B1375" s="773" t="s">
        <v>1543</v>
      </c>
      <c r="C1375" s="911" t="s">
        <v>3555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391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1369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  <c r="T1375" s="1249">
        <f>base[[#This Row],[Data de liquidação]]</f>
        <v>46124.539039351854</v>
      </c>
    </row>
    <row r="1376" spans="2:20" ht="15" customHeight="1">
      <c r="B1376" s="773" t="s">
        <v>1542</v>
      </c>
      <c r="C1376" s="911" t="s">
        <v>3555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  <c r="T1376" s="1249">
        <f>base[[#This Row],[Data de liquidação]]</f>
        <v>46124.558553240742</v>
      </c>
    </row>
    <row r="1377" spans="2:20" ht="15" customHeight="1">
      <c r="B1377" s="773" t="s">
        <v>1541</v>
      </c>
      <c r="C1377" s="911" t="s">
        <v>3555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391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1199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  <c r="T1377" s="1249">
        <f>base[[#This Row],[Data de liquidação]]</f>
        <v>46124.599641203706</v>
      </c>
    </row>
    <row r="1378" spans="2:20" ht="15" customHeight="1">
      <c r="B1378" s="773" t="s">
        <v>1540</v>
      </c>
      <c r="C1378" s="911" t="s">
        <v>3555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  <c r="T1378" s="1249">
        <f>base[[#This Row],[Data de liquidação]]</f>
        <v>46124.645324074074</v>
      </c>
    </row>
    <row r="1379" spans="2:20" ht="15" customHeight="1">
      <c r="B1379" s="773" t="s">
        <v>1539</v>
      </c>
      <c r="C1379" s="911" t="s">
        <v>3555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391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1202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  <c r="T1379" s="1249">
        <f>base[[#This Row],[Data de liquidação]]</f>
        <v>46124.661620370367</v>
      </c>
    </row>
    <row r="1380" spans="2:20" ht="15" customHeight="1">
      <c r="B1380" s="773" t="s">
        <v>1538</v>
      </c>
      <c r="C1380" s="911" t="s">
        <v>3555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391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1203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  <c r="T1380" s="1249">
        <f>base[[#This Row],[Data de liquidação]]</f>
        <v>46124.665844907409</v>
      </c>
    </row>
    <row r="1381" spans="2:20" ht="15" customHeight="1">
      <c r="B1381" s="773" t="s">
        <v>1537</v>
      </c>
      <c r="C1381" s="911" t="s">
        <v>3555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391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1200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  <c r="T1381" s="1249">
        <f>base[[#This Row],[Data de liquidação]]</f>
        <v>46125.746840277781</v>
      </c>
    </row>
    <row r="1382" spans="2:20" ht="15" customHeight="1">
      <c r="B1382" s="774" t="s">
        <v>1553</v>
      </c>
      <c r="C1382" s="911" t="s">
        <v>3555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1521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  <c r="T1382" s="1249">
        <f>base[[#This Row],[Data de liquidação]]</f>
        <v>46126.709675925929</v>
      </c>
    </row>
    <row r="1383" spans="2:20" ht="15" customHeight="1">
      <c r="B1383" s="774" t="s">
        <v>1552</v>
      </c>
      <c r="C1383" s="911" t="s">
        <v>3555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1368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1209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  <c r="T1383" s="1249">
        <f>base[[#This Row],[Data de liquidação]]</f>
        <v>46126.750567129631</v>
      </c>
    </row>
    <row r="1384" spans="2:20" ht="15" customHeight="1">
      <c r="B1384" s="774" t="s">
        <v>1551</v>
      </c>
      <c r="C1384" s="911" t="s">
        <v>3555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1554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1209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  <c r="T1384" s="1249">
        <f>base[[#This Row],[Data de liquidação]]</f>
        <v>46126.750879629632</v>
      </c>
    </row>
    <row r="1385" spans="2:20" ht="15" customHeight="1">
      <c r="B1385" s="775" t="s">
        <v>1556</v>
      </c>
      <c r="C1385" s="911" t="s">
        <v>3555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391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1210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  <c r="T1385" s="1249">
        <f>base[[#This Row],[Data de liquidação]]</f>
        <v>46127.706145833334</v>
      </c>
    </row>
    <row r="1386" spans="2:20" ht="15" customHeight="1">
      <c r="B1386" s="775" t="s">
        <v>1555</v>
      </c>
      <c r="C1386" s="911" t="s">
        <v>3555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1557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  <c r="T1386" s="1249">
        <f>base[[#This Row],[Data de liquidação]]</f>
        <v>46128.695833333331</v>
      </c>
    </row>
    <row r="1387" spans="2:20" ht="15" customHeight="1">
      <c r="B1387" s="776" t="s">
        <v>1576</v>
      </c>
      <c r="C1387" s="911" t="s">
        <v>3555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1557</v>
      </c>
      <c r="I1387" s="391" t="s">
        <v>1571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  <c r="T1387" s="1249">
        <f>base[[#This Row],[Data de liquidação]]</f>
        <v>46128.820891203701</v>
      </c>
    </row>
    <row r="1388" spans="2:20" ht="15" customHeight="1">
      <c r="B1388" s="776" t="s">
        <v>1575</v>
      </c>
      <c r="C1388" s="911" t="s">
        <v>3555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1557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  <c r="T1388" s="1249">
        <f>base[[#This Row],[Data de liquidação]]</f>
        <v>46128.860902777778</v>
      </c>
    </row>
    <row r="1389" spans="2:20" ht="15" customHeight="1">
      <c r="B1389" s="776" t="s">
        <v>1574</v>
      </c>
      <c r="C1389" s="911" t="s">
        <v>3555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1557</v>
      </c>
      <c r="I1389" s="391" t="s">
        <v>1571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  <c r="T1389" s="1249">
        <f>base[[#This Row],[Data de liquidação]]</f>
        <v>46128.928495370368</v>
      </c>
    </row>
    <row r="1390" spans="2:20" ht="15" customHeight="1">
      <c r="B1390" s="776" t="s">
        <v>1570</v>
      </c>
      <c r="C1390" s="911" t="s">
        <v>3555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1557</v>
      </c>
      <c r="I1390" s="391" t="s">
        <v>497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  <c r="T1390" s="1249">
        <f>base[[#This Row],[Data de liquidação]]</f>
        <v>46129.404120370367</v>
      </c>
    </row>
    <row r="1391" spans="2:20" ht="15" customHeight="1">
      <c r="B1391" s="776" t="s">
        <v>1569</v>
      </c>
      <c r="C1391" s="911" t="s">
        <v>3555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627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1203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  <c r="T1391" s="1249">
        <f>base[[#This Row],[Data de liquidação]]</f>
        <v>46129.671597222223</v>
      </c>
    </row>
    <row r="1392" spans="2:20" ht="15" customHeight="1">
      <c r="B1392" s="776" t="s">
        <v>1568</v>
      </c>
      <c r="C1392" s="911" t="s">
        <v>3555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391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1203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  <c r="T1392" s="1249">
        <f>base[[#This Row],[Data de liquidação]]</f>
        <v>46129.672071759262</v>
      </c>
    </row>
    <row r="1393" spans="2:22" ht="15" customHeight="1">
      <c r="B1393" s="776" t="s">
        <v>1567</v>
      </c>
      <c r="C1393" s="911" t="s">
        <v>3555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1557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1249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6" t="s">
        <v>1566</v>
      </c>
      <c r="C1394" s="911" t="s">
        <v>3555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391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1207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1249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6" t="s">
        <v>1565</v>
      </c>
      <c r="C1395" s="911" t="s">
        <v>3555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627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1206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  <c r="T1395" s="1249">
        <f>base[[#This Row],[Data de liquidação]]</f>
        <v>46129.737928240742</v>
      </c>
    </row>
    <row r="1396" spans="2:22" ht="15" customHeight="1">
      <c r="B1396" s="776" t="s">
        <v>1564</v>
      </c>
      <c r="C1396" s="911" t="s">
        <v>3555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1554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1206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  <c r="T1396" s="1249">
        <f>base[[#This Row],[Data de liquidação]]</f>
        <v>46129.73814814815</v>
      </c>
    </row>
    <row r="1397" spans="2:22" ht="15" customHeight="1">
      <c r="B1397" s="776" t="s">
        <v>1564</v>
      </c>
      <c r="C1397" s="911" t="s">
        <v>3555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391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1206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  <c r="T1397" s="1249">
        <f>base[[#This Row],[Data de liquidação]]</f>
        <v>46129.73814814815</v>
      </c>
    </row>
    <row r="1398" spans="2:22" ht="15" customHeight="1">
      <c r="B1398" s="776" t="s">
        <v>1563</v>
      </c>
      <c r="C1398" s="911" t="s">
        <v>3555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1557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  <c r="T1398" s="1249">
        <f>base[[#This Row],[Data de liquidação]]</f>
        <v>46130.449976851851</v>
      </c>
    </row>
    <row r="1399" spans="2:22" ht="15" customHeight="1">
      <c r="B1399" s="776" t="s">
        <v>1562</v>
      </c>
      <c r="C1399" s="911" t="s">
        <v>3555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1557</v>
      </c>
      <c r="I1399" s="391" t="s">
        <v>497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  <c r="T1399" s="1249">
        <f>base[[#This Row],[Data de liquidação]]</f>
        <v>46130.464513888888</v>
      </c>
    </row>
    <row r="1400" spans="2:22" ht="15" customHeight="1">
      <c r="B1400" s="776" t="s">
        <v>1561</v>
      </c>
      <c r="C1400" s="911" t="s">
        <v>3555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1557</v>
      </c>
      <c r="I1400" s="391" t="s">
        <v>1571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  <c r="T1400" s="1249">
        <f>base[[#This Row],[Data de liquidação]]</f>
        <v>46130.571412037039</v>
      </c>
    </row>
    <row r="1401" spans="2:22" ht="15" customHeight="1">
      <c r="B1401" s="776" t="s">
        <v>1560</v>
      </c>
      <c r="C1401" s="911" t="s">
        <v>3555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1557</v>
      </c>
      <c r="I1401" s="391" t="s">
        <v>1571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  <c r="T1401" s="1249">
        <f>base[[#This Row],[Data de liquidação]]</f>
        <v>46130.574780092589</v>
      </c>
    </row>
    <row r="1402" spans="2:22" ht="15" customHeight="1">
      <c r="B1402" s="776" t="s">
        <v>1559</v>
      </c>
      <c r="C1402" s="911" t="s">
        <v>3555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1557</v>
      </c>
      <c r="I1402" s="391" t="s">
        <v>1571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  <c r="T1402" s="1249">
        <f>base[[#This Row],[Data de liquidação]]</f>
        <v>46130.602060185185</v>
      </c>
    </row>
    <row r="1403" spans="2:22" ht="15" customHeight="1">
      <c r="B1403" s="777" t="s">
        <v>1592</v>
      </c>
      <c r="C1403" s="911" t="s">
        <v>3555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1557</v>
      </c>
      <c r="I1403" s="391" t="s">
        <v>497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  <c r="T1403" s="1249">
        <f>base[[#This Row],[Data de liquidação]]</f>
        <v>46130.827326388891</v>
      </c>
    </row>
    <row r="1404" spans="2:22" ht="15" customHeight="1">
      <c r="B1404" s="777" t="s">
        <v>1591</v>
      </c>
      <c r="C1404" s="911" t="s">
        <v>3555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1557</v>
      </c>
      <c r="I1404" s="391" t="s">
        <v>1571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  <c r="T1404" s="1249">
        <f>base[[#This Row],[Data de liquidação]]</f>
        <v>46130.890879629631</v>
      </c>
    </row>
    <row r="1405" spans="2:22" ht="15" customHeight="1">
      <c r="B1405" s="777" t="s">
        <v>1590</v>
      </c>
      <c r="C1405" s="911" t="s">
        <v>3555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1557</v>
      </c>
      <c r="I1405" s="391" t="s">
        <v>1571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  <c r="T1405" s="1249">
        <f>base[[#This Row],[Data de liquidação]]</f>
        <v>46130.907187500001</v>
      </c>
    </row>
    <row r="1406" spans="2:22" ht="15" customHeight="1">
      <c r="B1406" s="777" t="s">
        <v>1589</v>
      </c>
      <c r="C1406" s="911" t="s">
        <v>3555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1557</v>
      </c>
      <c r="I1406" s="391" t="s">
        <v>497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  <c r="T1406" s="1249">
        <f>base[[#This Row],[Data de liquidação]]</f>
        <v>46130.912349537037</v>
      </c>
    </row>
    <row r="1407" spans="2:22" ht="15" customHeight="1">
      <c r="B1407" s="777" t="s">
        <v>1588</v>
      </c>
      <c r="C1407" s="911" t="s">
        <v>3555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1557</v>
      </c>
      <c r="I1407" s="391" t="s">
        <v>497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  <c r="T1407" s="1249">
        <f>base[[#This Row],[Data de liquidação]]</f>
        <v>46130.9372337963</v>
      </c>
    </row>
    <row r="1408" spans="2:22" ht="15" customHeight="1">
      <c r="B1408" s="777" t="s">
        <v>1587</v>
      </c>
      <c r="C1408" s="911" t="s">
        <v>3555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1593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1369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  <c r="T1408" s="1249">
        <f>base[[#This Row],[Data de liquidação]]</f>
        <v>46130.937291666669</v>
      </c>
    </row>
    <row r="1409" spans="2:22" ht="15" customHeight="1">
      <c r="B1409" s="777" t="s">
        <v>1586</v>
      </c>
      <c r="C1409" s="911" t="s">
        <v>3555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1557</v>
      </c>
      <c r="I1409" s="391" t="s">
        <v>1571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  <c r="T1409" s="1249">
        <f>base[[#This Row],[Data de liquidação]]</f>
        <v>46130.958877314813</v>
      </c>
    </row>
    <row r="1410" spans="2:22" ht="15" customHeight="1">
      <c r="B1410" s="777" t="s">
        <v>1585</v>
      </c>
      <c r="C1410" s="911" t="s">
        <v>3555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1554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1207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1249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7" t="s">
        <v>1585</v>
      </c>
      <c r="C1411" s="911" t="s">
        <v>3555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391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1207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1249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7" t="s">
        <v>1584</v>
      </c>
      <c r="C1412" s="911" t="s">
        <v>3555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627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1199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  <c r="T1412" s="1249">
        <f>base[[#This Row],[Data de liquidação]]</f>
        <v>46131.59983796296</v>
      </c>
    </row>
    <row r="1413" spans="2:22" ht="15" customHeight="1">
      <c r="B1413" s="777" t="s">
        <v>1583</v>
      </c>
      <c r="C1413" s="911" t="s">
        <v>3555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1554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1199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  <c r="T1413" s="1249">
        <f>base[[#This Row],[Data de liquidação]]</f>
        <v>46131.600474537037</v>
      </c>
    </row>
    <row r="1414" spans="2:22" ht="15" customHeight="1">
      <c r="B1414" s="777" t="s">
        <v>1582</v>
      </c>
      <c r="C1414" s="911" t="s">
        <v>3555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626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1200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  <c r="T1414" s="1249">
        <f>base[[#This Row],[Data de liquidação]]</f>
        <v>46131.601076388892</v>
      </c>
    </row>
    <row r="1415" spans="2:22" ht="15" customHeight="1">
      <c r="B1415" s="777" t="s">
        <v>1581</v>
      </c>
      <c r="C1415" s="911" t="s">
        <v>3555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391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1369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  <c r="T1415" s="1249">
        <f>base[[#This Row],[Data de liquidação]]</f>
        <v>46131.853067129632</v>
      </c>
    </row>
    <row r="1416" spans="2:22" ht="15" customHeight="1">
      <c r="B1416" s="777" t="s">
        <v>1580</v>
      </c>
      <c r="C1416" s="911" t="s">
        <v>3555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1557</v>
      </c>
      <c r="I1416" s="391" t="s">
        <v>1571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  <c r="T1416" s="1249">
        <f>base[[#This Row],[Data de liquidação]]</f>
        <v>46131.881249999999</v>
      </c>
    </row>
    <row r="1417" spans="2:22" ht="15" customHeight="1">
      <c r="B1417" s="777" t="s">
        <v>1579</v>
      </c>
      <c r="C1417" s="911" t="s">
        <v>3555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391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1369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  <c r="T1417" s="1249">
        <f>base[[#This Row],[Data de liquidação]]</f>
        <v>46131.890833333331</v>
      </c>
    </row>
    <row r="1418" spans="2:22" ht="15" customHeight="1">
      <c r="B1418" s="777" t="s">
        <v>1578</v>
      </c>
      <c r="C1418" s="911" t="s">
        <v>3555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1557</v>
      </c>
      <c r="I1418" s="391" t="s">
        <v>497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  <c r="T1418" s="1249">
        <f>base[[#This Row],[Data de liquidação]]</f>
        <v>46131.890914351854</v>
      </c>
    </row>
    <row r="1419" spans="2:22" ht="15" customHeight="1">
      <c r="B1419" s="778" t="s">
        <v>1601</v>
      </c>
      <c r="C1419" s="911" t="s">
        <v>3555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1557</v>
      </c>
      <c r="I1419" s="391" t="s">
        <v>1571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  <c r="T1419" s="1249">
        <f>base[[#This Row],[Data de liquidação]]</f>
        <v>46132.483217592591</v>
      </c>
    </row>
    <row r="1420" spans="2:22" ht="15" customHeight="1">
      <c r="B1420" s="778" t="s">
        <v>1600</v>
      </c>
      <c r="C1420" s="911" t="s">
        <v>3555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1557</v>
      </c>
      <c r="I1420" s="391" t="s">
        <v>497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  <c r="T1420" s="1249">
        <f>base[[#This Row],[Data de liquidação]]</f>
        <v>46132.642743055556</v>
      </c>
    </row>
    <row r="1421" spans="2:22" ht="15" customHeight="1">
      <c r="B1421" s="778" t="s">
        <v>1599</v>
      </c>
      <c r="C1421" s="911" t="s">
        <v>3555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1661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1219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  <c r="T1421" s="1249">
        <f>base[[#This Row],[Data de liquidação]]</f>
        <v>46132.661134259259</v>
      </c>
    </row>
    <row r="1422" spans="2:22" ht="15" customHeight="1">
      <c r="B1422" s="778" t="s">
        <v>1598</v>
      </c>
      <c r="C1422" s="911" t="s">
        <v>3555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1661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1203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  <c r="T1422" s="1249">
        <f>base[[#This Row],[Data de liquidação]]</f>
        <v>46132.662037037036</v>
      </c>
    </row>
    <row r="1423" spans="2:22" ht="15" customHeight="1">
      <c r="B1423" s="778" t="s">
        <v>1597</v>
      </c>
      <c r="C1423" s="911" t="s">
        <v>3555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1661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1214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  <c r="T1423" s="1249">
        <f>base[[#This Row],[Data de liquidação]]</f>
        <v>46132.727453703701</v>
      </c>
    </row>
    <row r="1424" spans="2:22" ht="15" customHeight="1">
      <c r="B1424" s="778" t="s">
        <v>1596</v>
      </c>
      <c r="C1424" s="911" t="s">
        <v>3555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1557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  <c r="T1424" s="1249">
        <f>base[[#This Row],[Data de liquidação]]</f>
        <v>46132.822245370371</v>
      </c>
    </row>
    <row r="1425" spans="2:22" ht="15" customHeight="1">
      <c r="B1425" s="778" t="s">
        <v>1595</v>
      </c>
      <c r="C1425" s="911" t="s">
        <v>3555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1661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1602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  <c r="T1425" s="1249">
        <f>base[[#This Row],[Data de liquidação]]</f>
        <v>46132.93310185185</v>
      </c>
    </row>
    <row r="1426" spans="2:22" ht="15" customHeight="1">
      <c r="B1426" s="778" t="s">
        <v>1594</v>
      </c>
      <c r="C1426" s="911" t="s">
        <v>3555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391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1602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  <c r="T1426" s="1249">
        <f>base[[#This Row],[Data de liquidação]]</f>
        <v>46132.933171296296</v>
      </c>
    </row>
    <row r="1427" spans="2:22" ht="15" customHeight="1">
      <c r="B1427" s="779" t="s">
        <v>1611</v>
      </c>
      <c r="C1427" s="911" t="s">
        <v>3555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1661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1613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  <c r="T1427" s="1249">
        <f>base[[#This Row],[Data de liquidação]]</f>
        <v>46133.640949074077</v>
      </c>
    </row>
    <row r="1428" spans="2:22" ht="15" customHeight="1">
      <c r="B1428" s="779" t="s">
        <v>1610</v>
      </c>
      <c r="C1428" s="911" t="s">
        <v>3555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1557</v>
      </c>
      <c r="I1428" s="391" t="s">
        <v>1571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  <c r="T1428" s="1249">
        <f>base[[#This Row],[Data de liquidação]]</f>
        <v>46133.685335648152</v>
      </c>
    </row>
    <row r="1429" spans="2:22" ht="15" customHeight="1">
      <c r="B1429" s="779" t="s">
        <v>1609</v>
      </c>
      <c r="C1429" s="911" t="s">
        <v>3555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1557</v>
      </c>
      <c r="I1429" s="391" t="s">
        <v>1571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  <c r="T1429" s="1249">
        <f>base[[#This Row],[Data de liquidação]]</f>
        <v>46133.704953703702</v>
      </c>
    </row>
    <row r="1430" spans="2:22" ht="15" customHeight="1">
      <c r="B1430" s="779" t="s">
        <v>1608</v>
      </c>
      <c r="C1430" s="911" t="s">
        <v>3555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1661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1614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  <c r="T1430" s="1249">
        <f>base[[#This Row],[Data de liquidação]]</f>
        <v>46133.725937499999</v>
      </c>
    </row>
    <row r="1431" spans="2:22" ht="15" customHeight="1">
      <c r="B1431" s="779" t="s">
        <v>1607</v>
      </c>
      <c r="C1431" s="911" t="s">
        <v>3555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1661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1614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  <c r="T1431" s="1249">
        <f>base[[#This Row],[Data de liquidação]]</f>
        <v>46133.72761574074</v>
      </c>
    </row>
    <row r="1432" spans="2:22" ht="15" customHeight="1">
      <c r="B1432" s="779" t="s">
        <v>1606</v>
      </c>
      <c r="C1432" s="911" t="s">
        <v>3555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1661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1205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  <c r="T1432" s="1249">
        <f>base[[#This Row],[Data de liquidação]]</f>
        <v>46133.735671296294</v>
      </c>
    </row>
    <row r="1433" spans="2:22" ht="15" customHeight="1">
      <c r="B1433" s="779" t="s">
        <v>1605</v>
      </c>
      <c r="C1433" s="911" t="s">
        <v>3555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1557</v>
      </c>
      <c r="I1433" s="391" t="s">
        <v>1571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  <c r="T1433" s="1249">
        <f>base[[#This Row],[Data de liquidação]]</f>
        <v>46133.742256944446</v>
      </c>
    </row>
    <row r="1434" spans="2:22" ht="15" customHeight="1">
      <c r="B1434" s="779" t="s">
        <v>1604</v>
      </c>
      <c r="C1434" s="911" t="s">
        <v>3555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391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1201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1249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9" t="s">
        <v>1604</v>
      </c>
      <c r="C1435" s="911" t="s">
        <v>3555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1554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1201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1249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80" t="s">
        <v>1612</v>
      </c>
      <c r="C1436" s="911" t="s">
        <v>3555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1661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1615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  <c r="T1436" s="1249">
        <f>base[[#This Row],[Data de liquidação]]</f>
        <v>46134.00953703704</v>
      </c>
    </row>
    <row r="1437" spans="2:22" ht="15" customHeight="1">
      <c r="B1437" s="781" t="s">
        <v>1660</v>
      </c>
      <c r="C1437" s="911" t="s">
        <v>3555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1661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  <c r="T1437" s="1249">
        <f>base[[#This Row],[Data de liquidação]]</f>
        <v>46134.437708333331</v>
      </c>
    </row>
    <row r="1438" spans="2:22" ht="15" customHeight="1">
      <c r="B1438" s="781" t="s">
        <v>1659</v>
      </c>
      <c r="C1438" s="911" t="s">
        <v>3555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1557</v>
      </c>
      <c r="I1438" s="391" t="s">
        <v>1571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  <c r="T1438" s="1249">
        <f>base[[#This Row],[Data de liquidação]]</f>
        <v>46134.571539351855</v>
      </c>
    </row>
    <row r="1439" spans="2:22" ht="15" customHeight="1">
      <c r="B1439" s="781" t="s">
        <v>1658</v>
      </c>
      <c r="C1439" s="911" t="s">
        <v>3555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1557</v>
      </c>
      <c r="I1439" s="391" t="s">
        <v>1571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  <c r="T1439" s="1249">
        <f>base[[#This Row],[Data de liquidação]]</f>
        <v>46134.637152777781</v>
      </c>
    </row>
    <row r="1440" spans="2:22" ht="15" customHeight="1">
      <c r="B1440" s="781" t="s">
        <v>1657</v>
      </c>
      <c r="C1440" s="911" t="s">
        <v>3555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1557</v>
      </c>
      <c r="I1440" s="391" t="s">
        <v>1571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  <c r="T1440" s="1249">
        <f>base[[#This Row],[Data de liquidação]]</f>
        <v>46134.668333333335</v>
      </c>
    </row>
    <row r="1441" spans="2:22" ht="15" customHeight="1">
      <c r="B1441" s="781" t="s">
        <v>1656</v>
      </c>
      <c r="C1441" s="911" t="s">
        <v>3555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1665</v>
      </c>
      <c r="I1441" s="415" t="s">
        <v>1714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  <c r="T1441" s="1249">
        <f>base[[#This Row],[Data de liquidação]]</f>
        <v>46134.681979166664</v>
      </c>
    </row>
    <row r="1442" spans="2:22" ht="15" customHeight="1">
      <c r="B1442" s="781" t="s">
        <v>1655</v>
      </c>
      <c r="C1442" s="911" t="s">
        <v>3555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1665</v>
      </c>
      <c r="I1442" s="415" t="s">
        <v>1714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  <c r="T1442" s="1249">
        <f>base[[#This Row],[Data de liquidação]]</f>
        <v>46134.70416666667</v>
      </c>
    </row>
    <row r="1443" spans="2:22" ht="15" customHeight="1">
      <c r="B1443" s="781" t="s">
        <v>1654</v>
      </c>
      <c r="C1443" s="911" t="s">
        <v>3555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1557</v>
      </c>
      <c r="I1443" s="411" t="s">
        <v>497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  <c r="T1443" s="1249">
        <f>base[[#This Row],[Data de liquidação]]</f>
        <v>46134.704652777778</v>
      </c>
    </row>
    <row r="1444" spans="2:22" ht="15" customHeight="1">
      <c r="B1444" s="781" t="s">
        <v>1653</v>
      </c>
      <c r="C1444" s="911" t="s">
        <v>3555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1557</v>
      </c>
      <c r="I1444" s="391" t="s">
        <v>1571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  <c r="T1444" s="1249">
        <f>base[[#This Row],[Data de liquidação]]</f>
        <v>46134.73574074074</v>
      </c>
    </row>
    <row r="1445" spans="2:22" ht="15" customHeight="1">
      <c r="B1445" s="781" t="s">
        <v>1652</v>
      </c>
      <c r="C1445" s="911" t="s">
        <v>3555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692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1199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  <c r="T1445" s="1249">
        <f>base[[#This Row],[Data de liquidação]]</f>
        <v>46134.736956018518</v>
      </c>
    </row>
    <row r="1446" spans="2:22" ht="15" customHeight="1">
      <c r="B1446" s="781" t="s">
        <v>1651</v>
      </c>
      <c r="C1446" s="911" t="s">
        <v>3555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391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1199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1249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1" t="s">
        <v>1651</v>
      </c>
      <c r="C1447" s="911" t="s">
        <v>3555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1554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1249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1" t="s">
        <v>1650</v>
      </c>
      <c r="C1448" s="911" t="s">
        <v>3555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390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1200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  <c r="T1448" s="1249">
        <f>base[[#This Row],[Data de liquidação]]</f>
        <v>46134.745439814818</v>
      </c>
    </row>
    <row r="1449" spans="2:22" ht="15" customHeight="1">
      <c r="B1449" s="781" t="s">
        <v>1649</v>
      </c>
      <c r="C1449" s="911" t="s">
        <v>3555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627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1201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  <c r="T1449" s="1249">
        <f>base[[#This Row],[Data de liquidação]]</f>
        <v>46134.782650462963</v>
      </c>
    </row>
    <row r="1450" spans="2:22" ht="15" customHeight="1">
      <c r="B1450" s="781" t="s">
        <v>1648</v>
      </c>
      <c r="C1450" s="911" t="s">
        <v>3555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391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1201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  <c r="T1450" s="1249">
        <f>base[[#This Row],[Data de liquidação]]</f>
        <v>46134.783113425925</v>
      </c>
    </row>
    <row r="1451" spans="2:22" ht="15" customHeight="1">
      <c r="B1451" s="781" t="s">
        <v>1647</v>
      </c>
      <c r="C1451" s="911" t="s">
        <v>3555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1665</v>
      </c>
      <c r="I1451" s="415" t="s">
        <v>1714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  <c r="T1451" s="1249">
        <f>base[[#This Row],[Data de liquidação]]</f>
        <v>46134.98369212963</v>
      </c>
    </row>
    <row r="1452" spans="2:22" ht="15" customHeight="1">
      <c r="B1452" s="781" t="s">
        <v>1646</v>
      </c>
      <c r="C1452" s="911" t="s">
        <v>3555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1665</v>
      </c>
      <c r="I1452" s="415" t="s">
        <v>1714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  <c r="T1452" s="1249">
        <f>base[[#This Row],[Data de liquidação]]</f>
        <v>46134.984849537039</v>
      </c>
    </row>
    <row r="1453" spans="2:22" ht="15" customHeight="1">
      <c r="B1453" s="781" t="s">
        <v>1645</v>
      </c>
      <c r="C1453" s="911" t="s">
        <v>3555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1557</v>
      </c>
      <c r="I1453" s="411" t="s">
        <v>497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  <c r="T1453" s="1249">
        <f>base[[#This Row],[Data de liquidação]]</f>
        <v>46134.991747685184</v>
      </c>
    </row>
    <row r="1454" spans="2:22" ht="15" customHeight="1">
      <c r="B1454" s="781" t="s">
        <v>1644</v>
      </c>
      <c r="C1454" s="911" t="s">
        <v>3555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1665</v>
      </c>
      <c r="I1454" s="415" t="s">
        <v>1714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  <c r="T1454" s="1249">
        <f>base[[#This Row],[Data de liquidação]]</f>
        <v>46135.000451388885</v>
      </c>
    </row>
    <row r="1455" spans="2:22" ht="15" customHeight="1">
      <c r="B1455" s="781" t="s">
        <v>1643</v>
      </c>
      <c r="C1455" s="911" t="s">
        <v>3555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1665</v>
      </c>
      <c r="I1455" s="415" t="s">
        <v>1557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  <c r="T1455" s="1249">
        <f>base[[#This Row],[Data de liquidação]]</f>
        <v>46135.041539351849</v>
      </c>
    </row>
    <row r="1456" spans="2:22" ht="15" customHeight="1">
      <c r="B1456" s="781" t="s">
        <v>1642</v>
      </c>
      <c r="C1456" s="911" t="s">
        <v>3555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1665</v>
      </c>
      <c r="I1456" s="415" t="s">
        <v>1557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  <c r="T1456" s="1249">
        <f>base[[#This Row],[Data de liquidação]]</f>
        <v>46135.606585648151</v>
      </c>
    </row>
    <row r="1457" spans="2:20" ht="15" customHeight="1">
      <c r="B1457" s="781" t="s">
        <v>1641</v>
      </c>
      <c r="C1457" s="911" t="s">
        <v>3555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1665</v>
      </c>
      <c r="I1457" s="415" t="s">
        <v>1714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  <c r="T1457" s="1249">
        <f>base[[#This Row],[Data de liquidação]]</f>
        <v>46135.618668981479</v>
      </c>
    </row>
    <row r="1458" spans="2:20" ht="15" customHeight="1">
      <c r="B1458" s="781" t="s">
        <v>1640</v>
      </c>
      <c r="C1458" s="911" t="s">
        <v>3555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1665</v>
      </c>
      <c r="I1458" s="415" t="s">
        <v>1714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  <c r="T1458" s="1249">
        <f>base[[#This Row],[Data de liquidação]]</f>
        <v>46135.620289351849</v>
      </c>
    </row>
    <row r="1459" spans="2:20" ht="15" customHeight="1">
      <c r="B1459" s="781" t="s">
        <v>1639</v>
      </c>
      <c r="C1459" s="911" t="s">
        <v>3555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1665</v>
      </c>
      <c r="I1459" s="415" t="s">
        <v>1557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  <c r="T1459" s="1249">
        <f>base[[#This Row],[Data de liquidação]]</f>
        <v>46135.636331018519</v>
      </c>
    </row>
    <row r="1460" spans="2:20" ht="15" customHeight="1">
      <c r="B1460" s="781" t="s">
        <v>1638</v>
      </c>
      <c r="C1460" s="911" t="s">
        <v>3555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1665</v>
      </c>
      <c r="I1460" s="415" t="s">
        <v>1714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  <c r="T1460" s="1249">
        <f>base[[#This Row],[Data de liquidação]]</f>
        <v>46135.66547453704</v>
      </c>
    </row>
    <row r="1461" spans="2:20" ht="15" customHeight="1">
      <c r="B1461" s="781" t="s">
        <v>1637</v>
      </c>
      <c r="C1461" s="911" t="s">
        <v>3555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1665</v>
      </c>
      <c r="I1461" s="415" t="s">
        <v>1557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  <c r="T1461" s="1249">
        <f>base[[#This Row],[Data de liquidação]]</f>
        <v>46135.714884259258</v>
      </c>
    </row>
    <row r="1462" spans="2:20" ht="15" customHeight="1">
      <c r="B1462" s="781" t="s">
        <v>1636</v>
      </c>
      <c r="C1462" s="911" t="s">
        <v>3555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1665</v>
      </c>
      <c r="I1462" s="415" t="s">
        <v>1714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  <c r="T1462" s="1249">
        <f>base[[#This Row],[Data de liquidação]]</f>
        <v>46135.748379629629</v>
      </c>
    </row>
    <row r="1463" spans="2:20" ht="15" customHeight="1">
      <c r="B1463" s="781" t="s">
        <v>1635</v>
      </c>
      <c r="C1463" s="911" t="s">
        <v>3555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1665</v>
      </c>
      <c r="I1463" s="415" t="s">
        <v>1557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  <c r="T1463" s="1249">
        <f>base[[#This Row],[Data de liquidação]]</f>
        <v>46136.434374999997</v>
      </c>
    </row>
    <row r="1464" spans="2:20" ht="15" customHeight="1">
      <c r="B1464" s="781" t="s">
        <v>1634</v>
      </c>
      <c r="C1464" s="911" t="s">
        <v>3555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1557</v>
      </c>
      <c r="I1464" s="411" t="s">
        <v>497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  <c r="T1464" s="1249">
        <f>base[[#This Row],[Data de liquidação]]</f>
        <v>46136.458715277775</v>
      </c>
    </row>
    <row r="1465" spans="2:20" ht="15" customHeight="1">
      <c r="B1465" s="781" t="s">
        <v>1633</v>
      </c>
      <c r="C1465" s="911" t="s">
        <v>3555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1557</v>
      </c>
      <c r="I1465" s="411" t="s">
        <v>1571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  <c r="T1465" s="1249">
        <f>base[[#This Row],[Data de liquidação]]</f>
        <v>46136.573321759257</v>
      </c>
    </row>
    <row r="1466" spans="2:20" ht="15" customHeight="1">
      <c r="B1466" s="781" t="s">
        <v>1632</v>
      </c>
      <c r="C1466" s="911" t="s">
        <v>3555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1557</v>
      </c>
      <c r="I1466" s="411" t="s">
        <v>1571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  <c r="T1466" s="1249">
        <f>base[[#This Row],[Data de liquidação]]</f>
        <v>46136.589837962965</v>
      </c>
    </row>
    <row r="1467" spans="2:20" ht="15" customHeight="1">
      <c r="B1467" s="781" t="s">
        <v>1631</v>
      </c>
      <c r="C1467" s="911" t="s">
        <v>3555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1557</v>
      </c>
      <c r="I1467" s="411" t="s">
        <v>1571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  <c r="T1467" s="1249">
        <f>base[[#This Row],[Data de liquidação]]</f>
        <v>46136.59648148148</v>
      </c>
    </row>
    <row r="1468" spans="2:20" ht="15" customHeight="1">
      <c r="B1468" s="781" t="s">
        <v>1631</v>
      </c>
      <c r="C1468" s="911" t="s">
        <v>3555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1665</v>
      </c>
      <c r="I1468" s="415" t="s">
        <v>1557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  <c r="T1468" s="1249">
        <f>base[[#This Row],[Data de liquidação]]</f>
        <v>46136.59648148148</v>
      </c>
    </row>
    <row r="1469" spans="2:20" ht="15" customHeight="1">
      <c r="B1469" s="781" t="s">
        <v>1630</v>
      </c>
      <c r="C1469" s="911" t="s">
        <v>3555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1665</v>
      </c>
      <c r="I1469" s="415" t="s">
        <v>1557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  <c r="T1469" s="1249">
        <f>base[[#This Row],[Data de liquidação]]</f>
        <v>46136.597071759257</v>
      </c>
    </row>
    <row r="1470" spans="2:20" ht="15" customHeight="1">
      <c r="B1470" s="781" t="s">
        <v>1629</v>
      </c>
      <c r="C1470" s="911" t="s">
        <v>3555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1665</v>
      </c>
      <c r="I1470" s="415" t="s">
        <v>1714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  <c r="T1470" s="1249">
        <f>base[[#This Row],[Data de liquidação]]</f>
        <v>46136.612650462965</v>
      </c>
    </row>
    <row r="1471" spans="2:20" ht="15" customHeight="1">
      <c r="B1471" s="781" t="s">
        <v>1628</v>
      </c>
      <c r="C1471" s="911" t="s">
        <v>3555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1665</v>
      </c>
      <c r="I1471" s="415" t="s">
        <v>1557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  <c r="T1471" s="1249">
        <f>base[[#This Row],[Data de liquidação]]</f>
        <v>46136.663900462961</v>
      </c>
    </row>
    <row r="1472" spans="2:20" ht="15" customHeight="1">
      <c r="B1472" s="781" t="s">
        <v>1627</v>
      </c>
      <c r="C1472" s="911" t="s">
        <v>3555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1665</v>
      </c>
      <c r="I1472" s="415" t="s">
        <v>1557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  <c r="T1472" s="1249">
        <f>base[[#This Row],[Data de liquidação]]</f>
        <v>46136.673090277778</v>
      </c>
    </row>
    <row r="1473" spans="2:20" ht="15" customHeight="1">
      <c r="B1473" s="781" t="s">
        <v>1626</v>
      </c>
      <c r="C1473" s="911" t="s">
        <v>3555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1665</v>
      </c>
      <c r="I1473" s="415" t="s">
        <v>1557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  <c r="T1473" s="1249">
        <f>base[[#This Row],[Data de liquidação]]</f>
        <v>46136.674791666665</v>
      </c>
    </row>
    <row r="1474" spans="2:20" ht="15" customHeight="1">
      <c r="B1474" s="781" t="s">
        <v>1625</v>
      </c>
      <c r="C1474" s="911" t="s">
        <v>3555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1557</v>
      </c>
      <c r="I1474" s="411" t="s">
        <v>1571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  <c r="T1474" s="1249">
        <f>base[[#This Row],[Data de liquidação]]</f>
        <v>46136.686874999999</v>
      </c>
    </row>
    <row r="1475" spans="2:20" ht="15" customHeight="1">
      <c r="B1475" s="781" t="s">
        <v>1624</v>
      </c>
      <c r="C1475" s="911" t="s">
        <v>3555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1665</v>
      </c>
      <c r="I1475" s="415" t="s">
        <v>1557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  <c r="T1475" s="1249">
        <f>base[[#This Row],[Data de liquidação]]</f>
        <v>46136.688171296293</v>
      </c>
    </row>
    <row r="1476" spans="2:20" ht="15" customHeight="1">
      <c r="B1476" s="781" t="s">
        <v>1623</v>
      </c>
      <c r="C1476" s="911" t="s">
        <v>3555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1557</v>
      </c>
      <c r="I1476" s="411" t="s">
        <v>497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  <c r="T1476" s="1249">
        <f>base[[#This Row],[Data de liquidação]]</f>
        <v>46136.701990740738</v>
      </c>
    </row>
    <row r="1477" spans="2:20" ht="15" customHeight="1">
      <c r="B1477" s="781" t="s">
        <v>1622</v>
      </c>
      <c r="C1477" s="911" t="s">
        <v>3555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1557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  <c r="T1477" s="1249">
        <f>base[[#This Row],[Data de liquidação]]</f>
        <v>46136.704375000001</v>
      </c>
    </row>
    <row r="1478" spans="2:20" ht="15" customHeight="1">
      <c r="B1478" s="781" t="s">
        <v>1621</v>
      </c>
      <c r="C1478" s="911" t="s">
        <v>3555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1665</v>
      </c>
      <c r="I1478" s="415" t="s">
        <v>1714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  <c r="T1478" s="1249">
        <f>base[[#This Row],[Data de liquidação]]</f>
        <v>46136.708321759259</v>
      </c>
    </row>
    <row r="1479" spans="2:20" ht="15" customHeight="1">
      <c r="B1479" s="781" t="s">
        <v>1620</v>
      </c>
      <c r="C1479" s="911" t="s">
        <v>3555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1665</v>
      </c>
      <c r="I1479" s="411" t="s">
        <v>1662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  <c r="T1479" s="1249">
        <f>base[[#This Row],[Data de liquidação]]</f>
        <v>46136.709479166668</v>
      </c>
    </row>
    <row r="1480" spans="2:20" ht="15" customHeight="1">
      <c r="B1480" s="781" t="s">
        <v>1619</v>
      </c>
      <c r="C1480" s="911" t="s">
        <v>3555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391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1199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  <c r="T1480" s="1249">
        <f>base[[#This Row],[Data de liquidação]]</f>
        <v>46136.725127314814</v>
      </c>
    </row>
    <row r="1481" spans="2:20" ht="15" customHeight="1">
      <c r="B1481" s="781" t="s">
        <v>1618</v>
      </c>
      <c r="C1481" s="911" t="s">
        <v>3555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391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1206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  <c r="T1481" s="1249">
        <f>base[[#This Row],[Data de liquidação]]</f>
        <v>46136.735324074078</v>
      </c>
    </row>
    <row r="1482" spans="2:20" ht="15" customHeight="1">
      <c r="B1482" s="781" t="s">
        <v>1617</v>
      </c>
      <c r="C1482" s="911" t="s">
        <v>3555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1557</v>
      </c>
      <c r="I1482" s="411" t="s">
        <v>1571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  <c r="T1482" s="1249">
        <f>base[[#This Row],[Data de liquidação]]</f>
        <v>46136.750925925924</v>
      </c>
    </row>
    <row r="1483" spans="2:20" ht="15" customHeight="1">
      <c r="B1483" s="781" t="s">
        <v>1617</v>
      </c>
      <c r="C1483" s="911" t="s">
        <v>3555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1665</v>
      </c>
      <c r="I1483" s="415" t="s">
        <v>1557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  <c r="T1483" s="1249">
        <f>base[[#This Row],[Data de liquidação]]</f>
        <v>46136.750925925924</v>
      </c>
    </row>
    <row r="1484" spans="2:20" ht="15" customHeight="1">
      <c r="B1484" s="781" t="s">
        <v>1616</v>
      </c>
      <c r="C1484" s="911" t="s">
        <v>3555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1367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1201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  <c r="T1484" s="1249">
        <f>base[[#This Row],[Data de liquidação]]</f>
        <v>46136.751331018517</v>
      </c>
    </row>
    <row r="1485" spans="2:20" ht="15" customHeight="1">
      <c r="B1485" s="782" t="s">
        <v>1663</v>
      </c>
      <c r="C1485" s="911" t="s">
        <v>3555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1665</v>
      </c>
      <c r="I1485" s="415" t="s">
        <v>1664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  <c r="T1485" s="1249">
        <f>base[[#This Row],[Data de liquidação]]</f>
        <v>46136.938402777778</v>
      </c>
    </row>
    <row r="1486" spans="2:20" ht="15" customHeight="1">
      <c r="B1486" s="782" t="s">
        <v>1713</v>
      </c>
      <c r="C1486" s="911" t="s">
        <v>3555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1665</v>
      </c>
      <c r="I1486" s="415" t="s">
        <v>1662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  <c r="T1486" s="1249">
        <f>base[[#This Row],[Data de liquidação]]</f>
        <v>46137.364363425928</v>
      </c>
    </row>
    <row r="1487" spans="2:20" ht="15" customHeight="1">
      <c r="B1487" s="782" t="s">
        <v>1712</v>
      </c>
      <c r="C1487" s="911" t="s">
        <v>3555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1557</v>
      </c>
      <c r="I1487" s="411" t="s">
        <v>1571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  <c r="T1487" s="1249">
        <f>base[[#This Row],[Data de liquidação]]</f>
        <v>46137.387175925927</v>
      </c>
    </row>
    <row r="1488" spans="2:20" ht="15" customHeight="1">
      <c r="B1488" s="782" t="s">
        <v>1711</v>
      </c>
      <c r="C1488" s="911" t="s">
        <v>3555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1557</v>
      </c>
      <c r="I1488" s="415" t="s">
        <v>497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  <c r="T1488" s="1249">
        <f>base[[#This Row],[Data de liquidação]]</f>
        <v>46137.388368055559</v>
      </c>
    </row>
    <row r="1489" spans="2:20" ht="15" customHeight="1">
      <c r="B1489" s="782" t="s">
        <v>1710</v>
      </c>
      <c r="C1489" s="911" t="s">
        <v>3555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1665</v>
      </c>
      <c r="I1489" s="415" t="s">
        <v>1714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  <c r="T1489" s="1249">
        <f>base[[#This Row],[Data de liquidação]]</f>
        <v>46137.393645833334</v>
      </c>
    </row>
    <row r="1490" spans="2:20" ht="15" customHeight="1">
      <c r="B1490" s="782" t="s">
        <v>1709</v>
      </c>
      <c r="C1490" s="911" t="s">
        <v>3555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1557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  <c r="T1490" s="1249">
        <f>base[[#This Row],[Data de liquidação]]</f>
        <v>46137.400543981479</v>
      </c>
    </row>
    <row r="1491" spans="2:20" ht="15" customHeight="1">
      <c r="B1491" s="782" t="s">
        <v>1708</v>
      </c>
      <c r="C1491" s="911" t="s">
        <v>3555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1665</v>
      </c>
      <c r="I1491" s="415" t="s">
        <v>1664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  <c r="T1491" s="1249">
        <f>base[[#This Row],[Data de liquidação]]</f>
        <v>46137.403912037036</v>
      </c>
    </row>
    <row r="1492" spans="2:20" ht="15" customHeight="1">
      <c r="B1492" s="782" t="s">
        <v>1707</v>
      </c>
      <c r="C1492" s="911" t="s">
        <v>3555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1665</v>
      </c>
      <c r="I1492" s="415" t="s">
        <v>1714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  <c r="T1492" s="1249">
        <f>base[[#This Row],[Data de liquidação]]</f>
        <v>46137.413657407407</v>
      </c>
    </row>
    <row r="1493" spans="2:20" ht="15" customHeight="1">
      <c r="B1493" s="782" t="s">
        <v>1706</v>
      </c>
      <c r="C1493" s="911" t="s">
        <v>3555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1665</v>
      </c>
      <c r="I1493" s="415" t="s">
        <v>1715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  <c r="T1493" s="1249">
        <f>base[[#This Row],[Data de liquidação]]</f>
        <v>46137.413807870369</v>
      </c>
    </row>
    <row r="1494" spans="2:20" ht="15" customHeight="1">
      <c r="B1494" s="782" t="s">
        <v>1705</v>
      </c>
      <c r="C1494" s="911" t="s">
        <v>3555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1665</v>
      </c>
      <c r="I1494" s="415" t="s">
        <v>1716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  <c r="T1494" s="1249">
        <f>base[[#This Row],[Data de liquidação]]</f>
        <v>46137.414606481485</v>
      </c>
    </row>
    <row r="1495" spans="2:20" ht="15" customHeight="1">
      <c r="B1495" s="782" t="s">
        <v>1704</v>
      </c>
      <c r="C1495" s="911" t="s">
        <v>3555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1557</v>
      </c>
      <c r="I1495" s="411" t="s">
        <v>1571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  <c r="T1495" s="1249">
        <f>base[[#This Row],[Data de liquidação]]</f>
        <v>46137.42046296296</v>
      </c>
    </row>
    <row r="1496" spans="2:20" ht="15" customHeight="1">
      <c r="B1496" s="782" t="s">
        <v>1703</v>
      </c>
      <c r="C1496" s="911" t="s">
        <v>3555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1665</v>
      </c>
      <c r="I1496" s="415" t="s">
        <v>1717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  <c r="T1496" s="1249">
        <f>base[[#This Row],[Data de liquidação]]</f>
        <v>46137.431689814817</v>
      </c>
    </row>
    <row r="1497" spans="2:20" ht="15" customHeight="1">
      <c r="B1497" s="782" t="s">
        <v>1702</v>
      </c>
      <c r="C1497" s="911" t="s">
        <v>3555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1665</v>
      </c>
      <c r="I1497" s="415" t="s">
        <v>1716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  <c r="T1497" s="1249">
        <f>base[[#This Row],[Data de liquidação]]</f>
        <v>46137.436145833337</v>
      </c>
    </row>
    <row r="1498" spans="2:20" ht="15" customHeight="1">
      <c r="B1498" s="782" t="s">
        <v>1701</v>
      </c>
      <c r="C1498" s="911" t="s">
        <v>3555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1665</v>
      </c>
      <c r="I1498" s="415" t="s">
        <v>1557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  <c r="T1498" s="1249">
        <f>base[[#This Row],[Data de liquidação]]</f>
        <v>46137.46534722222</v>
      </c>
    </row>
    <row r="1499" spans="2:20" ht="15" customHeight="1">
      <c r="B1499" s="782" t="s">
        <v>1700</v>
      </c>
      <c r="C1499" s="911" t="s">
        <v>3555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1665</v>
      </c>
      <c r="I1499" s="415" t="s">
        <v>1715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  <c r="T1499" s="1249">
        <f>base[[#This Row],[Data de liquidação]]</f>
        <v>46137.495763888888</v>
      </c>
    </row>
    <row r="1500" spans="2:20" ht="15" customHeight="1">
      <c r="B1500" s="782" t="s">
        <v>1699</v>
      </c>
      <c r="C1500" s="911" t="s">
        <v>3555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391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1207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  <c r="T1500" s="1249">
        <f>base[[#This Row],[Data de liquidação]]</f>
        <v>46137.498900462961</v>
      </c>
    </row>
    <row r="1501" spans="2:20" ht="15" customHeight="1">
      <c r="B1501" s="782" t="s">
        <v>1698</v>
      </c>
      <c r="C1501" s="911" t="s">
        <v>3555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1665</v>
      </c>
      <c r="I1501" s="415" t="s">
        <v>1557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  <c r="T1501" s="1249">
        <f>base[[#This Row],[Data de liquidação]]</f>
        <v>46137.506539351853</v>
      </c>
    </row>
    <row r="1502" spans="2:20" ht="15" customHeight="1">
      <c r="B1502" s="782" t="s">
        <v>1697</v>
      </c>
      <c r="C1502" s="911" t="s">
        <v>3555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1665</v>
      </c>
      <c r="I1502" s="415" t="s">
        <v>1557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  <c r="T1502" s="1249">
        <f>base[[#This Row],[Data de liquidação]]</f>
        <v>46137.515046296299</v>
      </c>
    </row>
    <row r="1503" spans="2:20" ht="15" customHeight="1">
      <c r="B1503" s="782" t="s">
        <v>1696</v>
      </c>
      <c r="C1503" s="911" t="s">
        <v>3555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1665</v>
      </c>
      <c r="I1503" s="415" t="s">
        <v>1714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  <c r="T1503" s="1249">
        <f>base[[#This Row],[Data de liquidação]]</f>
        <v>46137.516365740739</v>
      </c>
    </row>
    <row r="1504" spans="2:20" ht="15" customHeight="1">
      <c r="B1504" s="782" t="s">
        <v>1695</v>
      </c>
      <c r="C1504" s="911" t="s">
        <v>3555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1665</v>
      </c>
      <c r="I1504" s="415" t="s">
        <v>1714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  <c r="T1504" s="1249">
        <f>base[[#This Row],[Data de liquidação]]</f>
        <v>46137.516597222224</v>
      </c>
    </row>
    <row r="1505" spans="2:22" ht="15" customHeight="1">
      <c r="B1505" s="782" t="s">
        <v>1694</v>
      </c>
      <c r="C1505" s="911" t="s">
        <v>3555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1665</v>
      </c>
      <c r="I1505" s="415" t="s">
        <v>1717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  <c r="T1505" s="1249">
        <f>base[[#This Row],[Data de liquidação]]</f>
        <v>46137.516921296294</v>
      </c>
    </row>
    <row r="1506" spans="2:22" ht="15" customHeight="1">
      <c r="B1506" s="782" t="s">
        <v>1693</v>
      </c>
      <c r="C1506" s="911" t="s">
        <v>3555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1557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  <c r="T1506" s="1249">
        <f>base[[#This Row],[Data de liquidação]]</f>
        <v>46137.517916666664</v>
      </c>
    </row>
    <row r="1507" spans="2:22" ht="15" customHeight="1">
      <c r="B1507" s="782" t="s">
        <v>1692</v>
      </c>
      <c r="C1507" s="911" t="s">
        <v>3555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1557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  <c r="T1507" s="1249">
        <f>base[[#This Row],[Data de liquidação]]</f>
        <v>46137.521111111113</v>
      </c>
    </row>
    <row r="1508" spans="2:22" ht="15" customHeight="1">
      <c r="B1508" s="782" t="s">
        <v>1691</v>
      </c>
      <c r="C1508" s="911" t="s">
        <v>3555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1665</v>
      </c>
      <c r="I1508" s="415" t="s">
        <v>1714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  <c r="T1508" s="1249">
        <f>base[[#This Row],[Data de liquidação]]</f>
        <v>46137.538587962961</v>
      </c>
    </row>
    <row r="1509" spans="2:22" ht="15" customHeight="1">
      <c r="B1509" s="782" t="s">
        <v>1690</v>
      </c>
      <c r="C1509" s="911" t="s">
        <v>3555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1665</v>
      </c>
      <c r="I1509" s="415" t="s">
        <v>1664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  <c r="T1509" s="1249">
        <f>base[[#This Row],[Data de liquidação]]</f>
        <v>46137.538854166669</v>
      </c>
    </row>
    <row r="1510" spans="2:22" ht="15" customHeight="1">
      <c r="B1510" s="782" t="s">
        <v>1689</v>
      </c>
      <c r="C1510" s="911" t="s">
        <v>3555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1665</v>
      </c>
      <c r="I1510" s="415" t="s">
        <v>1662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  <c r="T1510" s="1249">
        <f>base[[#This Row],[Data de liquidação]]</f>
        <v>46137.539189814815</v>
      </c>
    </row>
    <row r="1511" spans="2:22" ht="15" customHeight="1">
      <c r="B1511" s="782" t="s">
        <v>1688</v>
      </c>
      <c r="C1511" s="911" t="s">
        <v>3555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1665</v>
      </c>
      <c r="I1511" s="415" t="s">
        <v>1714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  <c r="T1511" s="1249">
        <f>base[[#This Row],[Data de liquidação]]</f>
        <v>46137.54</v>
      </c>
    </row>
    <row r="1512" spans="2:22" ht="15" customHeight="1">
      <c r="B1512" s="782" t="s">
        <v>1687</v>
      </c>
      <c r="C1512" s="911" t="s">
        <v>3555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1557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  <c r="T1512" s="1249">
        <f>base[[#This Row],[Data de liquidação]]</f>
        <v>46137.540023148147</v>
      </c>
    </row>
    <row r="1513" spans="2:22" ht="15" customHeight="1">
      <c r="B1513" s="782" t="s">
        <v>1686</v>
      </c>
      <c r="C1513" s="911" t="s">
        <v>3555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1665</v>
      </c>
      <c r="I1513" s="415" t="s">
        <v>1717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  <c r="T1513" s="1249">
        <f>base[[#This Row],[Data de liquidação]]</f>
        <v>46137.540625000001</v>
      </c>
    </row>
    <row r="1514" spans="2:22" ht="15" customHeight="1">
      <c r="B1514" s="782" t="s">
        <v>1685</v>
      </c>
      <c r="C1514" s="911" t="s">
        <v>3555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1665</v>
      </c>
      <c r="I1514" s="415" t="s">
        <v>1664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  <c r="T1514" s="1249">
        <f>base[[#This Row],[Data de liquidação]]</f>
        <v>46137.541550925926</v>
      </c>
    </row>
    <row r="1515" spans="2:22" ht="15" customHeight="1">
      <c r="B1515" s="782" t="s">
        <v>1684</v>
      </c>
      <c r="C1515" s="911" t="s">
        <v>3555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627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1204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  <c r="T1515" s="1249">
        <f>base[[#This Row],[Data de liquidação]]</f>
        <v>46137.557175925926</v>
      </c>
    </row>
    <row r="1516" spans="2:22" ht="15" customHeight="1">
      <c r="B1516" s="782" t="s">
        <v>1683</v>
      </c>
      <c r="C1516" s="911" t="s">
        <v>3555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391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1208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1249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2" t="s">
        <v>1683</v>
      </c>
      <c r="C1517" s="911" t="s">
        <v>3555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1554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1249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2" t="s">
        <v>1682</v>
      </c>
      <c r="C1518" s="911" t="s">
        <v>3555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1665</v>
      </c>
      <c r="I1518" s="415" t="s">
        <v>1557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  <c r="T1518" s="1249">
        <f>base[[#This Row],[Data de liquidação]]</f>
        <v>46137.611192129632</v>
      </c>
    </row>
    <row r="1519" spans="2:22" ht="15" customHeight="1">
      <c r="B1519" s="782" t="s">
        <v>1681</v>
      </c>
      <c r="C1519" s="911" t="s">
        <v>3555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1554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  <c r="T1519" s="1249">
        <f>base[[#This Row],[Data de liquidação]]</f>
        <v>46137.633356481485</v>
      </c>
    </row>
    <row r="1520" spans="2:22" ht="15" customHeight="1">
      <c r="B1520" s="782" t="s">
        <v>1680</v>
      </c>
      <c r="C1520" s="911" t="s">
        <v>3555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391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1218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  <c r="T1520" s="1249">
        <f>base[[#This Row],[Data de liquidação]]</f>
        <v>46137.640810185185</v>
      </c>
    </row>
    <row r="1521" spans="2:22" ht="15" customHeight="1">
      <c r="B1521" s="782" t="s">
        <v>1679</v>
      </c>
      <c r="C1521" s="911" t="s">
        <v>3555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391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1200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1249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2" t="s">
        <v>1679</v>
      </c>
      <c r="C1522" s="911" t="s">
        <v>3555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1665</v>
      </c>
      <c r="I1522" s="415" t="s">
        <v>1716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1249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2" t="s">
        <v>1678</v>
      </c>
      <c r="C1523" s="911" t="s">
        <v>3555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1665</v>
      </c>
      <c r="I1523" s="415" t="s">
        <v>1557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  <c r="T1523" s="1249">
        <f>base[[#This Row],[Data de liquidação]]</f>
        <v>46137.644537037035</v>
      </c>
    </row>
    <row r="1524" spans="2:22" ht="15" customHeight="1">
      <c r="B1524" s="782" t="s">
        <v>1677</v>
      </c>
      <c r="C1524" s="911" t="s">
        <v>3555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1665</v>
      </c>
      <c r="I1524" s="415" t="s">
        <v>1714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  <c r="T1524" s="1249">
        <f>base[[#This Row],[Data de liquidação]]</f>
        <v>46137.684560185182</v>
      </c>
    </row>
    <row r="1525" spans="2:22" ht="15" customHeight="1">
      <c r="B1525" s="782" t="s">
        <v>1676</v>
      </c>
      <c r="C1525" s="911" t="s">
        <v>3555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1665</v>
      </c>
      <c r="I1525" s="415" t="s">
        <v>1557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  <c r="T1525" s="1249">
        <f>base[[#This Row],[Data de liquidação]]</f>
        <v>46137.693993055553</v>
      </c>
    </row>
    <row r="1526" spans="2:22" ht="15" customHeight="1">
      <c r="B1526" s="782" t="s">
        <v>1675</v>
      </c>
      <c r="C1526" s="911" t="s">
        <v>3555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1665</v>
      </c>
      <c r="I1526" s="415" t="s">
        <v>1715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  <c r="T1526" s="1249">
        <f>base[[#This Row],[Data de liquidação]]</f>
        <v>46137.700173611112</v>
      </c>
    </row>
    <row r="1527" spans="2:22" ht="15" customHeight="1">
      <c r="B1527" s="782" t="s">
        <v>1674</v>
      </c>
      <c r="C1527" s="911" t="s">
        <v>3555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693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1204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  <c r="T1527" s="1249">
        <f>base[[#This Row],[Data de liquidação]]</f>
        <v>46137.706134259257</v>
      </c>
    </row>
    <row r="1528" spans="2:22" ht="15" customHeight="1">
      <c r="B1528" s="782" t="s">
        <v>1673</v>
      </c>
      <c r="C1528" s="911" t="s">
        <v>3555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1665</v>
      </c>
      <c r="I1528" s="415" t="s">
        <v>1557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  <c r="T1528" s="1249">
        <f>base[[#This Row],[Data de liquidação]]</f>
        <v>46137.70857638889</v>
      </c>
    </row>
    <row r="1529" spans="2:22" ht="15" customHeight="1">
      <c r="B1529" s="782" t="s">
        <v>1672</v>
      </c>
      <c r="C1529" s="911" t="s">
        <v>3555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1665</v>
      </c>
      <c r="I1529" s="415" t="s">
        <v>1714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  <c r="T1529" s="1249">
        <f>base[[#This Row],[Data de liquidação]]</f>
        <v>46137.732418981483</v>
      </c>
    </row>
    <row r="1530" spans="2:22" ht="15" customHeight="1">
      <c r="B1530" s="782" t="s">
        <v>1671</v>
      </c>
      <c r="C1530" s="911" t="s">
        <v>3555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1665</v>
      </c>
      <c r="I1530" s="415" t="s">
        <v>1557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  <c r="T1530" s="1249">
        <f>base[[#This Row],[Data de liquidação]]</f>
        <v>46137.830462962964</v>
      </c>
    </row>
    <row r="1531" spans="2:22" ht="15" customHeight="1">
      <c r="B1531" s="782" t="s">
        <v>1670</v>
      </c>
      <c r="C1531" s="911" t="s">
        <v>3555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1665</v>
      </c>
      <c r="I1531" s="415" t="s">
        <v>1714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  <c r="T1531" s="1249">
        <f>base[[#This Row],[Data de liquidação]]</f>
        <v>46137.842592592591</v>
      </c>
    </row>
    <row r="1532" spans="2:22" ht="15" customHeight="1">
      <c r="B1532" s="782" t="s">
        <v>1669</v>
      </c>
      <c r="C1532" s="911" t="s">
        <v>3555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1665</v>
      </c>
      <c r="I1532" s="415" t="s">
        <v>1717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  <c r="T1532" s="1249">
        <f>base[[#This Row],[Data de liquidação]]</f>
        <v>46137.853356481479</v>
      </c>
    </row>
    <row r="1533" spans="2:22" ht="15" customHeight="1">
      <c r="B1533" s="782" t="s">
        <v>1668</v>
      </c>
      <c r="C1533" s="911" t="s">
        <v>3555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1665</v>
      </c>
      <c r="I1533" s="415" t="s">
        <v>1714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  <c r="T1533" s="1249">
        <f>base[[#This Row],[Data de liquidação]]</f>
        <v>46137.859363425923</v>
      </c>
    </row>
    <row r="1534" spans="2:22" ht="15" customHeight="1">
      <c r="B1534" s="782" t="s">
        <v>1667</v>
      </c>
      <c r="C1534" s="911" t="s">
        <v>3555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1665</v>
      </c>
      <c r="I1534" s="415" t="s">
        <v>1557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  <c r="T1534" s="1249">
        <f>base[[#This Row],[Data de liquidação]]</f>
        <v>46137.897187499999</v>
      </c>
    </row>
    <row r="1535" spans="2:22" ht="15" customHeight="1">
      <c r="B1535" s="782" t="s">
        <v>1666</v>
      </c>
      <c r="C1535" s="911" t="s">
        <v>3555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1665</v>
      </c>
      <c r="I1535" s="415" t="s">
        <v>1715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  <c r="T1535" s="1249">
        <f>base[[#This Row],[Data de liquidação]]</f>
        <v>46137.957268518519</v>
      </c>
    </row>
    <row r="1536" spans="2:22" ht="15" customHeight="1">
      <c r="B1536" s="782" t="s">
        <v>1747</v>
      </c>
      <c r="C1536" s="911" t="s">
        <v>3555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1665</v>
      </c>
      <c r="I1536" s="415" t="s">
        <v>1716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  <c r="T1536" s="1249">
        <f>base[[#This Row],[Data de liquidação]]</f>
        <v>46138.007881944446</v>
      </c>
    </row>
    <row r="1537" spans="2:20" ht="15" customHeight="1">
      <c r="B1537" s="782" t="s">
        <v>1746</v>
      </c>
      <c r="C1537" s="911" t="s">
        <v>3555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1665</v>
      </c>
      <c r="I1537" s="415" t="s">
        <v>1662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  <c r="T1537" s="1249">
        <f>base[[#This Row],[Data de liquidação]]</f>
        <v>46138.272951388892</v>
      </c>
    </row>
    <row r="1538" spans="2:20" ht="15" customHeight="1">
      <c r="B1538" s="782" t="s">
        <v>1745</v>
      </c>
      <c r="C1538" s="911" t="s">
        <v>3555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1665</v>
      </c>
      <c r="I1538" s="415" t="s">
        <v>1714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  <c r="T1538" s="1249">
        <f>base[[#This Row],[Data de liquidação]]</f>
        <v>46138.393773148149</v>
      </c>
    </row>
    <row r="1539" spans="2:20" ht="15" customHeight="1">
      <c r="B1539" s="782" t="s">
        <v>1744</v>
      </c>
      <c r="C1539" s="911" t="s">
        <v>3555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1665</v>
      </c>
      <c r="I1539" s="415" t="s">
        <v>1557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  <c r="T1539" s="1249">
        <f>base[[#This Row],[Data de liquidação]]</f>
        <v>46138.408483796295</v>
      </c>
    </row>
    <row r="1540" spans="2:20" ht="15" customHeight="1">
      <c r="B1540" s="782" t="s">
        <v>1743</v>
      </c>
      <c r="C1540" s="911" t="s">
        <v>3555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1665</v>
      </c>
      <c r="I1540" s="415" t="s">
        <v>1557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  <c r="T1540" s="1249">
        <f>base[[#This Row],[Data de liquidação]]</f>
        <v>46138.429560185185</v>
      </c>
    </row>
    <row r="1541" spans="2:20" ht="15" customHeight="1">
      <c r="B1541" s="782" t="s">
        <v>1742</v>
      </c>
      <c r="C1541" s="911" t="s">
        <v>3555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1665</v>
      </c>
      <c r="I1541" s="415" t="s">
        <v>1716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  <c r="T1541" s="1249">
        <f>base[[#This Row],[Data de liquidação]]</f>
        <v>46138.434386574074</v>
      </c>
    </row>
    <row r="1542" spans="2:20" ht="15" customHeight="1">
      <c r="B1542" s="782" t="s">
        <v>1741</v>
      </c>
      <c r="C1542" s="911" t="s">
        <v>3555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1665</v>
      </c>
      <c r="I1542" s="415" t="s">
        <v>1664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  <c r="T1542" s="1249">
        <f>base[[#This Row],[Data de liquidação]]</f>
        <v>46138.435486111113</v>
      </c>
    </row>
    <row r="1543" spans="2:20" ht="15" customHeight="1">
      <c r="B1543" s="782" t="s">
        <v>1740</v>
      </c>
      <c r="C1543" s="911" t="s">
        <v>3555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1665</v>
      </c>
      <c r="I1543" s="415" t="s">
        <v>1714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  <c r="T1543" s="1249">
        <f>base[[#This Row],[Data de liquidação]]</f>
        <v>46138.45553240741</v>
      </c>
    </row>
    <row r="1544" spans="2:20" ht="15" customHeight="1">
      <c r="B1544" s="782" t="s">
        <v>1739</v>
      </c>
      <c r="C1544" s="911" t="s">
        <v>3555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1665</v>
      </c>
      <c r="I1544" s="415" t="s">
        <v>1557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  <c r="T1544" s="1249">
        <f>base[[#This Row],[Data de liquidação]]</f>
        <v>46138.457962962966</v>
      </c>
    </row>
    <row r="1545" spans="2:20" ht="15" customHeight="1">
      <c r="B1545" s="782" t="s">
        <v>1738</v>
      </c>
      <c r="C1545" s="911" t="s">
        <v>3555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1665</v>
      </c>
      <c r="I1545" s="415" t="s">
        <v>1664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  <c r="T1545" s="1249">
        <f>base[[#This Row],[Data de liquidação]]</f>
        <v>46138.474537037036</v>
      </c>
    </row>
    <row r="1546" spans="2:20" ht="15" customHeight="1">
      <c r="B1546" s="782" t="s">
        <v>1737</v>
      </c>
      <c r="C1546" s="911" t="s">
        <v>3555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1665</v>
      </c>
      <c r="I1546" s="415" t="s">
        <v>1557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  <c r="T1546" s="1249">
        <f>base[[#This Row],[Data de liquidação]]</f>
        <v>46138.480150462965</v>
      </c>
    </row>
    <row r="1547" spans="2:20" ht="15" customHeight="1">
      <c r="B1547" s="782" t="s">
        <v>1736</v>
      </c>
      <c r="C1547" s="911" t="s">
        <v>3555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1665</v>
      </c>
      <c r="I1547" s="415" t="s">
        <v>1557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  <c r="T1547" s="1249">
        <f>base[[#This Row],[Data de liquidação]]</f>
        <v>46138.494618055556</v>
      </c>
    </row>
    <row r="1548" spans="2:20" ht="15" customHeight="1">
      <c r="B1548" s="782" t="s">
        <v>1735</v>
      </c>
      <c r="C1548" s="911" t="s">
        <v>3555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391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1199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  <c r="T1548" s="1249">
        <f>base[[#This Row],[Data de liquidação]]</f>
        <v>46138.517835648148</v>
      </c>
    </row>
    <row r="1549" spans="2:20" ht="15" customHeight="1">
      <c r="B1549" s="782" t="s">
        <v>1734</v>
      </c>
      <c r="C1549" s="911" t="s">
        <v>3555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1665</v>
      </c>
      <c r="I1549" s="415" t="s">
        <v>1557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  <c r="T1549" s="1249">
        <f>base[[#This Row],[Data de liquidação]]</f>
        <v>46138.539212962962</v>
      </c>
    </row>
    <row r="1550" spans="2:20" ht="15" customHeight="1">
      <c r="B1550" s="782" t="s">
        <v>1733</v>
      </c>
      <c r="C1550" s="911" t="s">
        <v>3555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626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1218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  <c r="T1550" s="1249">
        <f>base[[#This Row],[Data de liquidação]]</f>
        <v>46138.542592592596</v>
      </c>
    </row>
    <row r="1551" spans="2:20" ht="15" customHeight="1">
      <c r="B1551" s="782" t="s">
        <v>1732</v>
      </c>
      <c r="C1551" s="911" t="s">
        <v>3555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1665</v>
      </c>
      <c r="I1551" s="415" t="s">
        <v>1714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  <c r="T1551" s="1249">
        <f>base[[#This Row],[Data de liquidação]]</f>
        <v>46138.5783912037</v>
      </c>
    </row>
    <row r="1552" spans="2:20" ht="15" customHeight="1">
      <c r="B1552" s="782" t="s">
        <v>1731</v>
      </c>
      <c r="C1552" s="911" t="s">
        <v>3555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1665</v>
      </c>
      <c r="I1552" s="415" t="s">
        <v>1716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  <c r="T1552" s="1249">
        <f>base[[#This Row],[Data de liquidação]]</f>
        <v>46138.600358796299</v>
      </c>
    </row>
    <row r="1553" spans="2:22" ht="15" customHeight="1">
      <c r="B1553" s="782" t="s">
        <v>1730</v>
      </c>
      <c r="C1553" s="911" t="s">
        <v>3555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693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1206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  <c r="T1553" s="1249">
        <f>base[[#This Row],[Data de liquidação]]</f>
        <v>46138.620682870373</v>
      </c>
    </row>
    <row r="1554" spans="2:22" ht="15" customHeight="1">
      <c r="B1554" s="782" t="s">
        <v>1729</v>
      </c>
      <c r="C1554" s="911" t="s">
        <v>3555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1665</v>
      </c>
      <c r="I1554" s="415" t="s">
        <v>1557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  <c r="T1554" s="1249">
        <f>base[[#This Row],[Data de liquidação]]</f>
        <v>46138.64130787037</v>
      </c>
    </row>
    <row r="1555" spans="2:22" ht="15" customHeight="1">
      <c r="B1555" s="782" t="s">
        <v>1728</v>
      </c>
      <c r="C1555" s="911" t="s">
        <v>3555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693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1748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  <c r="T1555" s="1249">
        <f>base[[#This Row],[Data de liquidação]]</f>
        <v>46138.663946759261</v>
      </c>
    </row>
    <row r="1556" spans="2:22" ht="15" customHeight="1">
      <c r="B1556" s="782" t="s">
        <v>1727</v>
      </c>
      <c r="C1556" s="911" t="s">
        <v>3555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1554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1249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2" t="s">
        <v>1727</v>
      </c>
      <c r="C1557" s="911" t="s">
        <v>3555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390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1748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1249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2" t="s">
        <v>1726</v>
      </c>
      <c r="C1558" s="911" t="s">
        <v>3555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1593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1207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  <c r="T1558" s="1249">
        <f>base[[#This Row],[Data de liquidação]]</f>
        <v>46138.738634259258</v>
      </c>
    </row>
    <row r="1559" spans="2:22" ht="15" customHeight="1">
      <c r="B1559" s="782" t="s">
        <v>1725</v>
      </c>
      <c r="C1559" s="911" t="s">
        <v>3555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1665</v>
      </c>
      <c r="I1559" s="415" t="s">
        <v>1715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  <c r="T1559" s="1249">
        <f>base[[#This Row],[Data de liquidação]]</f>
        <v>46138.756874999999</v>
      </c>
    </row>
    <row r="1560" spans="2:22" ht="15" customHeight="1">
      <c r="B1560" s="782" t="s">
        <v>1724</v>
      </c>
      <c r="C1560" s="911" t="s">
        <v>3555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1665</v>
      </c>
      <c r="I1560" s="415" t="s">
        <v>1714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  <c r="T1560" s="1249">
        <f>base[[#This Row],[Data de liquidação]]</f>
        <v>46138.85465277778</v>
      </c>
    </row>
    <row r="1561" spans="2:22" ht="15" customHeight="1">
      <c r="B1561" s="782" t="s">
        <v>1723</v>
      </c>
      <c r="C1561" s="911" t="s">
        <v>3555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391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1369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  <c r="T1561" s="1249">
        <f>base[[#This Row],[Data de liquidação]]</f>
        <v>46138.85491898148</v>
      </c>
    </row>
    <row r="1562" spans="2:22" ht="15" customHeight="1">
      <c r="B1562" s="782" t="s">
        <v>1722</v>
      </c>
      <c r="C1562" s="911" t="s">
        <v>3555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1665</v>
      </c>
      <c r="I1562" s="415" t="s">
        <v>1714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  <c r="T1562" s="1249">
        <f>base[[#This Row],[Data de liquidação]]</f>
        <v>46138.870694444442</v>
      </c>
    </row>
    <row r="1563" spans="2:22" ht="15" customHeight="1">
      <c r="B1563" s="782" t="s">
        <v>1721</v>
      </c>
      <c r="C1563" s="911" t="s">
        <v>3555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1665</v>
      </c>
      <c r="I1563" s="415" t="s">
        <v>1758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  <c r="T1563" s="1249">
        <f>base[[#This Row],[Data de liquidação]]</f>
        <v>46138.870752314811</v>
      </c>
    </row>
    <row r="1564" spans="2:22" ht="15" customHeight="1">
      <c r="B1564" s="782" t="s">
        <v>1720</v>
      </c>
      <c r="C1564" s="911" t="s">
        <v>3555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1665</v>
      </c>
      <c r="I1564" s="415" t="s">
        <v>1557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  <c r="T1564" s="1249">
        <f>base[[#This Row],[Data de liquidação]]</f>
        <v>46138.877962962964</v>
      </c>
    </row>
    <row r="1565" spans="2:22" ht="15" customHeight="1">
      <c r="B1565" s="782" t="s">
        <v>1719</v>
      </c>
      <c r="C1565" s="911" t="s">
        <v>3555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1665</v>
      </c>
      <c r="I1565" s="415" t="s">
        <v>1714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  <c r="T1565" s="1249">
        <f>base[[#This Row],[Data de liquidação]]</f>
        <v>46138.920775462961</v>
      </c>
    </row>
    <row r="1566" spans="2:22" ht="15" customHeight="1">
      <c r="B1566" s="782" t="s">
        <v>1756</v>
      </c>
      <c r="C1566" s="911" t="s">
        <v>3555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1665</v>
      </c>
      <c r="I1566" s="415" t="s">
        <v>1714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  <c r="T1566" s="1249">
        <f>base[[#This Row],[Data de liquidação]]</f>
        <v>46139.550659722219</v>
      </c>
    </row>
    <row r="1567" spans="2:22" ht="15" customHeight="1">
      <c r="B1567" s="782" t="s">
        <v>1755</v>
      </c>
      <c r="C1567" s="911" t="s">
        <v>3555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1665</v>
      </c>
      <c r="I1567" s="415" t="s">
        <v>1714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  <c r="T1567" s="1249">
        <f>base[[#This Row],[Data de liquidação]]</f>
        <v>46139.55201388889</v>
      </c>
    </row>
    <row r="1568" spans="2:22" ht="15" customHeight="1">
      <c r="B1568" s="782" t="s">
        <v>1754</v>
      </c>
      <c r="C1568" s="911" t="s">
        <v>3555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1665</v>
      </c>
      <c r="I1568" s="415" t="s">
        <v>1758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  <c r="T1568" s="1249">
        <f>base[[#This Row],[Data de liquidação]]</f>
        <v>46139.553900462961</v>
      </c>
    </row>
    <row r="1569" spans="2:22" ht="15" customHeight="1">
      <c r="B1569" s="782" t="s">
        <v>1753</v>
      </c>
      <c r="C1569" s="911" t="s">
        <v>3555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1665</v>
      </c>
      <c r="I1569" s="415" t="s">
        <v>1557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  <c r="T1569" s="1249">
        <f>base[[#This Row],[Data de liquidação]]</f>
        <v>46139.609583333331</v>
      </c>
    </row>
    <row r="1570" spans="2:22" ht="15" customHeight="1">
      <c r="B1570" s="782" t="s">
        <v>1752</v>
      </c>
      <c r="C1570" s="911" t="s">
        <v>3555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1665</v>
      </c>
      <c r="I1570" s="415" t="s">
        <v>1757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1249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2" t="s">
        <v>1752</v>
      </c>
      <c r="C1571" s="911" t="s">
        <v>3555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1665</v>
      </c>
      <c r="I1571" s="415" t="s">
        <v>1758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1249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2" t="s">
        <v>1751</v>
      </c>
      <c r="C1572" s="911" t="s">
        <v>3555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391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1203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  <c r="T1572" s="1249">
        <f>base[[#This Row],[Data de liquidação]]</f>
        <v>46139.661215277774</v>
      </c>
    </row>
    <row r="1573" spans="2:22" ht="15" customHeight="1">
      <c r="B1573" s="782" t="s">
        <v>1750</v>
      </c>
      <c r="C1573" s="911" t="s">
        <v>3555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1665</v>
      </c>
      <c r="I1573" s="415" t="s">
        <v>1759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  <c r="T1573" s="1249">
        <f>base[[#This Row],[Data de liquidação]]</f>
        <v>46139.661319444444</v>
      </c>
    </row>
    <row r="1574" spans="2:22" ht="15" customHeight="1">
      <c r="B1574" s="783" t="s">
        <v>1763</v>
      </c>
      <c r="C1574" s="911" t="s">
        <v>3555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1665</v>
      </c>
      <c r="I1574" s="415" t="s">
        <v>1557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  <c r="T1574" s="1249">
        <f>base[[#This Row],[Data de liquidação]]</f>
        <v>46139.696979166663</v>
      </c>
    </row>
    <row r="1575" spans="2:22" ht="15" customHeight="1">
      <c r="B1575" s="783" t="s">
        <v>1762</v>
      </c>
      <c r="C1575" s="911" t="s">
        <v>3555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1665</v>
      </c>
      <c r="I1575" s="415" t="s">
        <v>1758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  <c r="T1575" s="1249">
        <f>base[[#This Row],[Data de liquidação]]</f>
        <v>46139.854502314818</v>
      </c>
    </row>
    <row r="1576" spans="2:22" ht="15" customHeight="1">
      <c r="B1576" s="784" t="s">
        <v>1775</v>
      </c>
      <c r="C1576" s="911" t="s">
        <v>3555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1665</v>
      </c>
      <c r="I1576" s="415" t="s">
        <v>1557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  <c r="T1576" s="1249">
        <f>base[[#This Row],[Data de liquidação]]</f>
        <v>46140.608159722222</v>
      </c>
    </row>
    <row r="1577" spans="2:22" ht="15" customHeight="1">
      <c r="B1577" s="784" t="s">
        <v>1774</v>
      </c>
      <c r="C1577" s="911" t="s">
        <v>3555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1665</v>
      </c>
      <c r="I1577" s="415" t="s">
        <v>1714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  <c r="T1577" s="1249">
        <f>base[[#This Row],[Data de liquidação]]</f>
        <v>46140.645266203705</v>
      </c>
    </row>
    <row r="1578" spans="2:22" ht="15" customHeight="1">
      <c r="B1578" s="784" t="s">
        <v>1773</v>
      </c>
      <c r="C1578" s="911" t="s">
        <v>3555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1665</v>
      </c>
      <c r="I1578" s="423" t="s">
        <v>1664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  <c r="T1578" s="1249">
        <f>base[[#This Row],[Data de liquidação]]</f>
        <v>46140.653287037036</v>
      </c>
    </row>
    <row r="1579" spans="2:22" ht="15" customHeight="1">
      <c r="B1579" s="784" t="s">
        <v>1772</v>
      </c>
      <c r="C1579" s="911" t="s">
        <v>3555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1665</v>
      </c>
      <c r="I1579" s="423" t="s">
        <v>1776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  <c r="T1579" s="1249">
        <f>base[[#This Row],[Data de liquidação]]</f>
        <v>46140.66201388889</v>
      </c>
    </row>
    <row r="1580" spans="2:22" ht="15" customHeight="1">
      <c r="B1580" s="784" t="s">
        <v>1771</v>
      </c>
      <c r="C1580" s="911" t="s">
        <v>3555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1665</v>
      </c>
      <c r="I1580" s="423" t="s">
        <v>1716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  <c r="T1580" s="1249">
        <f>base[[#This Row],[Data de liquidação]]</f>
        <v>46140.666006944448</v>
      </c>
    </row>
    <row r="1581" spans="2:22" ht="15" customHeight="1">
      <c r="B1581" s="784" t="s">
        <v>1770</v>
      </c>
      <c r="C1581" s="911" t="s">
        <v>3555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1665</v>
      </c>
      <c r="I1581" s="415" t="s">
        <v>1714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  <c r="T1581" s="1249">
        <f>base[[#This Row],[Data de liquidação]]</f>
        <v>46140.734363425923</v>
      </c>
    </row>
    <row r="1582" spans="2:22" ht="15" customHeight="1">
      <c r="B1582" s="784" t="s">
        <v>1769</v>
      </c>
      <c r="C1582" s="911" t="s">
        <v>3555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1665</v>
      </c>
      <c r="I1582" s="423" t="s">
        <v>1662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  <c r="T1582" s="1249">
        <f>base[[#This Row],[Data de liquidação]]</f>
        <v>46140.735173611109</v>
      </c>
    </row>
    <row r="1583" spans="2:22" ht="15" customHeight="1">
      <c r="B1583" s="784" t="s">
        <v>1768</v>
      </c>
      <c r="C1583" s="911" t="s">
        <v>3555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1665</v>
      </c>
      <c r="I1583" s="423" t="s">
        <v>1759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  <c r="T1583" s="1249">
        <f>base[[#This Row],[Data de liquidação]]</f>
        <v>46140.735196759262</v>
      </c>
    </row>
    <row r="1584" spans="2:22" ht="15" customHeight="1">
      <c r="B1584" s="784" t="s">
        <v>1767</v>
      </c>
      <c r="C1584" s="911" t="s">
        <v>3555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1665</v>
      </c>
      <c r="I1584" s="415" t="s">
        <v>1557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  <c r="T1584" s="1249">
        <f>base[[#This Row],[Data de liquidação]]</f>
        <v>46140.736018518517</v>
      </c>
    </row>
    <row r="1585" spans="2:22" ht="15" customHeight="1">
      <c r="B1585" s="784" t="s">
        <v>1766</v>
      </c>
      <c r="C1585" s="911" t="s">
        <v>3555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1665</v>
      </c>
      <c r="I1585" s="423" t="s">
        <v>1662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  <c r="T1585" s="1249">
        <f>base[[#This Row],[Data de liquidação]]</f>
        <v>46140.736087962963</v>
      </c>
    </row>
    <row r="1586" spans="2:22" ht="15" customHeight="1">
      <c r="B1586" s="784" t="s">
        <v>1765</v>
      </c>
      <c r="C1586" s="911" t="s">
        <v>3555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627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1249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4" t="s">
        <v>1765</v>
      </c>
      <c r="C1587" s="911" t="s">
        <v>3555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1665</v>
      </c>
      <c r="I1587" s="415" t="s">
        <v>1714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1209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T1587" s="1249">
        <f>base[[#This Row],[Data de liquidação]]</f>
        <v>46140.74800925926</v>
      </c>
      <c r="V1587" s="11"/>
    </row>
    <row r="1588" spans="2:22" ht="15" customHeight="1">
      <c r="B1588" s="784" t="s">
        <v>1764</v>
      </c>
      <c r="C1588" s="911" t="s">
        <v>3555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1554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  <c r="T1588" s="1249">
        <f>base[[#This Row],[Data de liquidação]]</f>
        <v>46140.748483796298</v>
      </c>
    </row>
    <row r="1589" spans="2:22" ht="15" customHeight="1">
      <c r="B1589" s="785" t="s">
        <v>1836</v>
      </c>
      <c r="C1589" s="911" t="s">
        <v>3555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1665</v>
      </c>
      <c r="I1589" s="415" t="s">
        <v>1758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  <c r="T1589" s="1249">
        <f>base[[#This Row],[Data de liquidação]]</f>
        <v>46141.420300925929</v>
      </c>
    </row>
    <row r="1590" spans="2:22" ht="15" customHeight="1">
      <c r="B1590" s="785" t="s">
        <v>1835</v>
      </c>
      <c r="C1590" s="911" t="s">
        <v>3555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1665</v>
      </c>
      <c r="I1590" s="415" t="s">
        <v>1557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  <c r="T1590" s="1249">
        <f>base[[#This Row],[Data de liquidação]]</f>
        <v>46141.422025462962</v>
      </c>
    </row>
    <row r="1591" spans="2:22" ht="15" customHeight="1">
      <c r="B1591" s="785" t="s">
        <v>1834</v>
      </c>
      <c r="C1591" s="911" t="s">
        <v>3555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1665</v>
      </c>
      <c r="I1591" s="415" t="s">
        <v>1758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  <c r="T1591" s="1249">
        <f>base[[#This Row],[Data de liquidação]]</f>
        <v>46141.436493055553</v>
      </c>
    </row>
    <row r="1592" spans="2:22" ht="15" customHeight="1">
      <c r="B1592" s="785" t="s">
        <v>1833</v>
      </c>
      <c r="C1592" s="911" t="s">
        <v>3555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1665</v>
      </c>
      <c r="I1592" s="423" t="s">
        <v>1716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  <c r="T1592" s="1249">
        <f>base[[#This Row],[Data de liquidação]]</f>
        <v>46141.598090277781</v>
      </c>
    </row>
    <row r="1593" spans="2:22" ht="15" customHeight="1">
      <c r="B1593" s="785" t="s">
        <v>1832</v>
      </c>
      <c r="C1593" s="911" t="s">
        <v>3555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1665</v>
      </c>
      <c r="I1593" s="415" t="s">
        <v>1557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  <c r="T1593" s="1249">
        <f>base[[#This Row],[Data de liquidação]]</f>
        <v>46141.621342592596</v>
      </c>
    </row>
    <row r="1594" spans="2:22" ht="15" customHeight="1">
      <c r="B1594" s="785" t="s">
        <v>1831</v>
      </c>
      <c r="C1594" s="911" t="s">
        <v>3555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1665</v>
      </c>
      <c r="I1594" s="423" t="s">
        <v>1716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  <c r="T1594" s="1249">
        <f>base[[#This Row],[Data de liquidação]]</f>
        <v>46141.624050925922</v>
      </c>
    </row>
    <row r="1595" spans="2:22" ht="15" customHeight="1">
      <c r="B1595" s="785" t="s">
        <v>1830</v>
      </c>
      <c r="C1595" s="911" t="s">
        <v>3555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1665</v>
      </c>
      <c r="I1595" s="415" t="s">
        <v>1758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  <c r="T1595" s="1249">
        <f>base[[#This Row],[Data de liquidação]]</f>
        <v>46141.639247685183</v>
      </c>
    </row>
    <row r="1596" spans="2:22" ht="15" customHeight="1">
      <c r="B1596" s="785" t="s">
        <v>1829</v>
      </c>
      <c r="C1596" s="911" t="s">
        <v>3555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626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1219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1249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5" t="s">
        <v>1829</v>
      </c>
      <c r="C1597" s="911" t="s">
        <v>3555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1665</v>
      </c>
      <c r="I1597" s="415" t="s">
        <v>1714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1249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5" t="s">
        <v>1828</v>
      </c>
      <c r="C1598" s="911" t="s">
        <v>3555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1665</v>
      </c>
      <c r="I1598" s="415" t="s">
        <v>1715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  <c r="T1598" s="1249">
        <f>base[[#This Row],[Data de liquidação]]</f>
        <v>46141.705138888887</v>
      </c>
    </row>
    <row r="1599" spans="2:22" ht="15" customHeight="1">
      <c r="B1599" s="785" t="s">
        <v>1827</v>
      </c>
      <c r="C1599" s="911" t="s">
        <v>3555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627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1202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  <c r="T1599" s="1249">
        <f>base[[#This Row],[Data de liquidação]]</f>
        <v>46141.759016203701</v>
      </c>
    </row>
    <row r="1600" spans="2:22" ht="15" customHeight="1">
      <c r="B1600" s="786" t="s">
        <v>1842</v>
      </c>
      <c r="C1600" s="911" t="s">
        <v>3555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1665</v>
      </c>
      <c r="I1600" s="415" t="s">
        <v>1758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  <c r="T1600" s="1249">
        <f>base[[#This Row],[Data de liquidação]]</f>
        <v>46142.744837962964</v>
      </c>
    </row>
    <row r="1601" spans="2:20" ht="15" customHeight="1">
      <c r="B1601" s="786" t="s">
        <v>1841</v>
      </c>
      <c r="C1601" s="911" t="s">
        <v>3555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1665</v>
      </c>
      <c r="I1601" s="415" t="s">
        <v>1714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  <c r="T1601" s="1249">
        <f>base[[#This Row],[Data de liquidação]]</f>
        <v>46142.752766203703</v>
      </c>
    </row>
    <row r="1602" spans="2:20" ht="15" customHeight="1">
      <c r="B1602" s="786" t="s">
        <v>1840</v>
      </c>
      <c r="C1602" s="911" t="s">
        <v>3555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1665</v>
      </c>
      <c r="I1602" s="415" t="s">
        <v>1758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  <c r="T1602" s="1249">
        <f>base[[#This Row],[Data de liquidação]]</f>
        <v>46142.752951388888</v>
      </c>
    </row>
    <row r="1603" spans="2:20" ht="15" customHeight="1">
      <c r="B1603" s="786" t="s">
        <v>1839</v>
      </c>
      <c r="C1603" s="911" t="s">
        <v>3555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1843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  <c r="T1603" s="1249">
        <f>base[[#This Row],[Data de liquidação]]</f>
        <v>46142.893854166665</v>
      </c>
    </row>
    <row r="1604" spans="2:20" ht="15" customHeight="1">
      <c r="B1604" s="786" t="s">
        <v>1949</v>
      </c>
      <c r="C1604" s="911" t="s">
        <v>3555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1665</v>
      </c>
      <c r="I1604" s="451" t="s">
        <v>1794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  <c r="T1604" s="1249">
        <f>base[[#This Row],[Data de liquidação]]</f>
        <v>46143.387696759259</v>
      </c>
    </row>
    <row r="1605" spans="2:20" ht="15" customHeight="1">
      <c r="B1605" s="786" t="s">
        <v>1948</v>
      </c>
      <c r="C1605" s="911" t="s">
        <v>3555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  <c r="T1605" s="1249">
        <f>base[[#This Row],[Data de liquidação]]</f>
        <v>46143.430532407408</v>
      </c>
    </row>
    <row r="1606" spans="2:20" ht="15" customHeight="1">
      <c r="B1606" s="786" t="s">
        <v>1947</v>
      </c>
      <c r="C1606" s="911" t="s">
        <v>3555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1665</v>
      </c>
      <c r="I1606" s="451" t="s">
        <v>1776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  <c r="T1606" s="1249">
        <f>base[[#This Row],[Data de liquidação]]</f>
        <v>46143.437291666669</v>
      </c>
    </row>
    <row r="1607" spans="2:20" ht="15" customHeight="1">
      <c r="B1607" s="786" t="s">
        <v>1946</v>
      </c>
      <c r="C1607" s="911" t="s">
        <v>3555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1665</v>
      </c>
      <c r="I1607" s="451" t="s">
        <v>1776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  <c r="T1607" s="1249">
        <f>base[[#This Row],[Data de liquidação]]</f>
        <v>46143.466481481482</v>
      </c>
    </row>
    <row r="1608" spans="2:20" ht="15" customHeight="1">
      <c r="B1608" s="786" t="s">
        <v>1945</v>
      </c>
      <c r="C1608" s="911" t="s">
        <v>3555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1665</v>
      </c>
      <c r="I1608" s="451" t="s">
        <v>1557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  <c r="T1608" s="1249">
        <f>base[[#This Row],[Data de liquidação]]</f>
        <v>46143.484131944446</v>
      </c>
    </row>
    <row r="1609" spans="2:20" ht="15" customHeight="1">
      <c r="B1609" s="786" t="s">
        <v>1944</v>
      </c>
      <c r="C1609" s="911" t="s">
        <v>3555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1665</v>
      </c>
      <c r="I1609" s="415" t="s">
        <v>1714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  <c r="T1609" s="1249">
        <f>base[[#This Row],[Data de liquidação]]</f>
        <v>46143.500625000001</v>
      </c>
    </row>
    <row r="1610" spans="2:20" ht="15" customHeight="1">
      <c r="B1610" s="786" t="s">
        <v>1943</v>
      </c>
      <c r="C1610" s="911" t="s">
        <v>3555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1665</v>
      </c>
      <c r="I1610" s="415" t="s">
        <v>1758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  <c r="T1610" s="1249">
        <f>base[[#This Row],[Data de liquidação]]</f>
        <v>46143.503287037034</v>
      </c>
    </row>
    <row r="1611" spans="2:20" ht="15" customHeight="1">
      <c r="B1611" s="786" t="s">
        <v>1942</v>
      </c>
      <c r="C1611" s="911" t="s">
        <v>3555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  <c r="T1611" s="1249">
        <f>base[[#This Row],[Data de liquidação]]</f>
        <v>46143.535185185188</v>
      </c>
    </row>
    <row r="1612" spans="2:20" ht="15" customHeight="1">
      <c r="B1612" s="786" t="s">
        <v>1941</v>
      </c>
      <c r="C1612" s="911" t="s">
        <v>3555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1665</v>
      </c>
      <c r="I1612" s="451" t="s">
        <v>1759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  <c r="T1612" s="1249">
        <f>base[[#This Row],[Data de liquidação]]</f>
        <v>46143.542013888888</v>
      </c>
    </row>
    <row r="1613" spans="2:20" ht="15" customHeight="1">
      <c r="B1613" s="786" t="s">
        <v>1940</v>
      </c>
      <c r="C1613" s="911" t="s">
        <v>3555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391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2031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  <c r="T1613" s="1249">
        <f>base[[#This Row],[Data de liquidação]]</f>
        <v>46143.620937500003</v>
      </c>
    </row>
    <row r="1614" spans="2:20" ht="15" customHeight="1">
      <c r="B1614" s="786" t="s">
        <v>1939</v>
      </c>
      <c r="C1614" s="911" t="s">
        <v>3555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1665</v>
      </c>
      <c r="I1614" s="451" t="s">
        <v>1794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  <c r="T1614" s="1249">
        <f>base[[#This Row],[Data de liquidação]]</f>
        <v>46143.636504629627</v>
      </c>
    </row>
    <row r="1615" spans="2:20" ht="15" customHeight="1">
      <c r="B1615" s="786" t="s">
        <v>1938</v>
      </c>
      <c r="C1615" s="911" t="s">
        <v>3555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1665</v>
      </c>
      <c r="I1615" s="415" t="s">
        <v>1714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  <c r="T1615" s="1249">
        <f>base[[#This Row],[Data de liquidação]]</f>
        <v>46143.642002314817</v>
      </c>
    </row>
    <row r="1616" spans="2:20" ht="15" customHeight="1">
      <c r="B1616" s="786" t="s">
        <v>1937</v>
      </c>
      <c r="C1616" s="911" t="s">
        <v>3555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1665</v>
      </c>
      <c r="I1616" s="415" t="s">
        <v>1714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  <c r="T1616" s="1249">
        <f>base[[#This Row],[Data de liquidação]]</f>
        <v>46143.663483796299</v>
      </c>
    </row>
    <row r="1617" spans="2:20" ht="15" customHeight="1">
      <c r="B1617" s="786" t="s">
        <v>1936</v>
      </c>
      <c r="C1617" s="911" t="s">
        <v>3555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1665</v>
      </c>
      <c r="I1617" s="451" t="s">
        <v>1662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  <c r="T1617" s="1249">
        <f>base[[#This Row],[Data de liquidação]]</f>
        <v>46143.663784722223</v>
      </c>
    </row>
    <row r="1618" spans="2:20" ht="15" customHeight="1">
      <c r="B1618" s="786" t="s">
        <v>1935</v>
      </c>
      <c r="C1618" s="911" t="s">
        <v>3555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1665</v>
      </c>
      <c r="I1618" s="415" t="s">
        <v>1714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  <c r="T1618" s="1249">
        <f>base[[#This Row],[Data de liquidação]]</f>
        <v>46143.681655092594</v>
      </c>
    </row>
    <row r="1619" spans="2:20" ht="15" customHeight="1">
      <c r="B1619" s="786" t="s">
        <v>1934</v>
      </c>
      <c r="C1619" s="911" t="s">
        <v>3555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1665</v>
      </c>
      <c r="I1619" s="451" t="s">
        <v>1557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  <c r="T1619" s="1249">
        <f>base[[#This Row],[Data de liquidação]]</f>
        <v>46143.684745370374</v>
      </c>
    </row>
    <row r="1620" spans="2:20" ht="15" customHeight="1">
      <c r="B1620" s="786" t="s">
        <v>1933</v>
      </c>
      <c r="C1620" s="911" t="s">
        <v>3555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1665</v>
      </c>
      <c r="I1620" s="451" t="s">
        <v>1716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  <c r="T1620" s="1249">
        <f>base[[#This Row],[Data de liquidação]]</f>
        <v>46143.698113425926</v>
      </c>
    </row>
    <row r="1621" spans="2:20" ht="15" customHeight="1">
      <c r="B1621" s="786" t="s">
        <v>1932</v>
      </c>
      <c r="C1621" s="911" t="s">
        <v>3555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1665</v>
      </c>
      <c r="I1621" s="451" t="s">
        <v>1757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  <c r="T1621" s="1249">
        <f>base[[#This Row],[Data de liquidação]]</f>
        <v>46143.745289351849</v>
      </c>
    </row>
    <row r="1622" spans="2:20" ht="15" customHeight="1">
      <c r="B1622" s="786" t="s">
        <v>1931</v>
      </c>
      <c r="C1622" s="911" t="s">
        <v>3555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  <c r="T1622" s="1249">
        <f>base[[#This Row],[Data de liquidação]]</f>
        <v>46143.746504629627</v>
      </c>
    </row>
    <row r="1623" spans="2:20" ht="15" customHeight="1">
      <c r="B1623" s="786" t="s">
        <v>1930</v>
      </c>
      <c r="C1623" s="911" t="s">
        <v>3555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  <c r="T1623" s="1249">
        <f>base[[#This Row],[Data de liquidação]]</f>
        <v>46143.751423611109</v>
      </c>
    </row>
    <row r="1624" spans="2:20" ht="15" customHeight="1">
      <c r="B1624" s="786" t="s">
        <v>1929</v>
      </c>
      <c r="C1624" s="911" t="s">
        <v>3555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1665</v>
      </c>
      <c r="I1624" s="415" t="s">
        <v>1758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  <c r="T1624" s="1249">
        <f>base[[#This Row],[Data de liquidação]]</f>
        <v>46143.91133101852</v>
      </c>
    </row>
    <row r="1625" spans="2:20" ht="15" customHeight="1">
      <c r="B1625" s="786" t="s">
        <v>2030</v>
      </c>
      <c r="C1625" s="911" t="s">
        <v>3555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  <c r="T1625" s="1249">
        <f>base[[#This Row],[Data de liquidação]]</f>
        <v>46144.374027777776</v>
      </c>
    </row>
    <row r="1626" spans="2:20" ht="15" customHeight="1">
      <c r="B1626" s="786" t="s">
        <v>2029</v>
      </c>
      <c r="C1626" s="911" t="s">
        <v>3555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1665</v>
      </c>
      <c r="I1626" s="451" t="s">
        <v>1794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  <c r="T1626" s="1249">
        <f>base[[#This Row],[Data de liquidação]]</f>
        <v>46144.378703703704</v>
      </c>
    </row>
    <row r="1627" spans="2:20" ht="15" customHeight="1">
      <c r="B1627" s="786" t="s">
        <v>2028</v>
      </c>
      <c r="C1627" s="911" t="s">
        <v>3555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1665</v>
      </c>
      <c r="I1627" s="451" t="s">
        <v>1557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  <c r="T1627" s="1249">
        <f>base[[#This Row],[Data de liquidação]]</f>
        <v>46144.385335648149</v>
      </c>
    </row>
    <row r="1628" spans="2:20" ht="15" customHeight="1">
      <c r="B1628" s="786" t="s">
        <v>2027</v>
      </c>
      <c r="C1628" s="911" t="s">
        <v>3555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1665</v>
      </c>
      <c r="I1628" s="451" t="s">
        <v>1557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  <c r="T1628" s="1249">
        <f>base[[#This Row],[Data de liquidação]]</f>
        <v>46144.401863425926</v>
      </c>
    </row>
    <row r="1629" spans="2:20" ht="15" customHeight="1">
      <c r="B1629" s="786" t="s">
        <v>2026</v>
      </c>
      <c r="C1629" s="911" t="s">
        <v>3555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  <c r="T1629" s="1249">
        <f>base[[#This Row],[Data de liquidação]]</f>
        <v>46144.40384259259</v>
      </c>
    </row>
    <row r="1630" spans="2:20" ht="15" customHeight="1">
      <c r="B1630" s="786" t="s">
        <v>2025</v>
      </c>
      <c r="C1630" s="911" t="s">
        <v>3555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1665</v>
      </c>
      <c r="I1630" s="451" t="s">
        <v>1557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  <c r="T1630" s="1249">
        <f>base[[#This Row],[Data de liquidação]]</f>
        <v>46144.412615740737</v>
      </c>
    </row>
    <row r="1631" spans="2:20" ht="15" customHeight="1">
      <c r="B1631" s="786" t="s">
        <v>2024</v>
      </c>
      <c r="C1631" s="911" t="s">
        <v>3555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1665</v>
      </c>
      <c r="I1631" s="415" t="s">
        <v>1758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  <c r="T1631" s="1249">
        <f>base[[#This Row],[Data de liquidação]]</f>
        <v>46144.412627314814</v>
      </c>
    </row>
    <row r="1632" spans="2:20" ht="15" customHeight="1">
      <c r="B1632" s="786" t="s">
        <v>2023</v>
      </c>
      <c r="C1632" s="911" t="s">
        <v>3555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  <c r="T1632" s="1249">
        <f>base[[#This Row],[Data de liquidação]]</f>
        <v>46144.412719907406</v>
      </c>
    </row>
    <row r="1633" spans="2:22" ht="15" customHeight="1">
      <c r="B1633" s="786" t="s">
        <v>2022</v>
      </c>
      <c r="C1633" s="911" t="s">
        <v>3555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1665</v>
      </c>
      <c r="I1633" s="451" t="s">
        <v>1757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  <c r="T1633" s="1249">
        <f>base[[#This Row],[Data de liquidação]]</f>
        <v>46144.414513888885</v>
      </c>
    </row>
    <row r="1634" spans="2:22" ht="15" customHeight="1">
      <c r="B1634" s="786" t="s">
        <v>2022</v>
      </c>
      <c r="C1634" s="911" t="s">
        <v>3555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1665</v>
      </c>
      <c r="I1634" s="415" t="s">
        <v>1758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1249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6" t="s">
        <v>2021</v>
      </c>
      <c r="C1635" s="911" t="s">
        <v>3555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  <c r="T1635" s="1249">
        <f>base[[#This Row],[Data de liquidação]]</f>
        <v>46144.416620370372</v>
      </c>
    </row>
    <row r="1636" spans="2:22" ht="15" customHeight="1">
      <c r="B1636" s="786" t="s">
        <v>2020</v>
      </c>
      <c r="C1636" s="911" t="s">
        <v>3555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1665</v>
      </c>
      <c r="I1636" s="451" t="s">
        <v>1557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  <c r="T1636" s="1249">
        <f>base[[#This Row],[Data de liquidação]]</f>
        <v>46144.426886574074</v>
      </c>
    </row>
    <row r="1637" spans="2:22" ht="15" customHeight="1">
      <c r="B1637" s="786" t="s">
        <v>2019</v>
      </c>
      <c r="C1637" s="911" t="s">
        <v>3555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1665</v>
      </c>
      <c r="I1637" s="415" t="s">
        <v>1758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  <c r="T1637" s="1249">
        <f>base[[#This Row],[Data de liquidação]]</f>
        <v>46144.431886574072</v>
      </c>
    </row>
    <row r="1638" spans="2:22" ht="15" customHeight="1">
      <c r="B1638" s="786" t="s">
        <v>2018</v>
      </c>
      <c r="C1638" s="911" t="s">
        <v>3555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1665</v>
      </c>
      <c r="I1638" s="451" t="s">
        <v>1717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  <c r="T1638" s="1249">
        <f>base[[#This Row],[Data de liquidação]]</f>
        <v>46144.433379629627</v>
      </c>
    </row>
    <row r="1639" spans="2:22" ht="15" customHeight="1">
      <c r="B1639" s="786" t="s">
        <v>2017</v>
      </c>
      <c r="C1639" s="911" t="s">
        <v>3555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1665</v>
      </c>
      <c r="I1639" s="451" t="s">
        <v>1716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  <c r="T1639" s="1249">
        <f>base[[#This Row],[Data de liquidação]]</f>
        <v>46144.433865740742</v>
      </c>
    </row>
    <row r="1640" spans="2:22" ht="15" customHeight="1">
      <c r="B1640" s="786" t="s">
        <v>2016</v>
      </c>
      <c r="C1640" s="911" t="s">
        <v>3555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1665</v>
      </c>
      <c r="I1640" s="451" t="s">
        <v>1664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  <c r="T1640" s="1249">
        <f>base[[#This Row],[Data de liquidação]]</f>
        <v>46144.434641203705</v>
      </c>
    </row>
    <row r="1641" spans="2:22" ht="15" customHeight="1">
      <c r="B1641" s="786" t="s">
        <v>2015</v>
      </c>
      <c r="C1641" s="911" t="s">
        <v>3555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391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1205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  <c r="T1641" s="1249">
        <f>base[[#This Row],[Data de liquidação]]</f>
        <v>46144.435416666667</v>
      </c>
    </row>
    <row r="1642" spans="2:22" ht="15" customHeight="1">
      <c r="B1642" s="786" t="s">
        <v>2014</v>
      </c>
      <c r="C1642" s="911" t="s">
        <v>3555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1665</v>
      </c>
      <c r="I1642" s="451" t="s">
        <v>1757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  <c r="T1642" s="1249">
        <f>base[[#This Row],[Data de liquidação]]</f>
        <v>46144.436006944445</v>
      </c>
    </row>
    <row r="1643" spans="2:22" ht="15" customHeight="1">
      <c r="B1643" s="786" t="s">
        <v>2013</v>
      </c>
      <c r="C1643" s="911" t="s">
        <v>3555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1665</v>
      </c>
      <c r="I1643" s="451" t="s">
        <v>1714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  <c r="T1643" s="1249">
        <f>base[[#This Row],[Data de liquidação]]</f>
        <v>46144.437592592592</v>
      </c>
    </row>
    <row r="1644" spans="2:22" ht="15" customHeight="1">
      <c r="B1644" s="786" t="s">
        <v>2012</v>
      </c>
      <c r="C1644" s="911" t="s">
        <v>3555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1665</v>
      </c>
      <c r="I1644" s="451" t="s">
        <v>1662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  <c r="T1644" s="1249">
        <f>base[[#This Row],[Data de liquidação]]</f>
        <v>46144.438530092593</v>
      </c>
    </row>
    <row r="1645" spans="2:22" ht="15" customHeight="1">
      <c r="B1645" s="786" t="s">
        <v>2011</v>
      </c>
      <c r="C1645" s="911" t="s">
        <v>3555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1665</v>
      </c>
      <c r="I1645" s="451" t="s">
        <v>1662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  <c r="T1645" s="1249">
        <f>base[[#This Row],[Data de liquidação]]</f>
        <v>46144.438831018517</v>
      </c>
    </row>
    <row r="1646" spans="2:22" ht="15" customHeight="1">
      <c r="B1646" s="786" t="s">
        <v>2010</v>
      </c>
      <c r="C1646" s="911" t="s">
        <v>3555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1665</v>
      </c>
      <c r="I1646" s="451" t="s">
        <v>1757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  <c r="T1646" s="1249">
        <f>base[[#This Row],[Data de liquidação]]</f>
        <v>46144.45888888889</v>
      </c>
    </row>
    <row r="1647" spans="2:22" ht="15" customHeight="1">
      <c r="B1647" s="786" t="s">
        <v>2009</v>
      </c>
      <c r="C1647" s="911" t="s">
        <v>3555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1665</v>
      </c>
      <c r="I1647" s="451" t="s">
        <v>1557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  <c r="T1647" s="1249">
        <f>base[[#This Row],[Data de liquidação]]</f>
        <v>46144.471446759257</v>
      </c>
    </row>
    <row r="1648" spans="2:22" ht="15" customHeight="1">
      <c r="B1648" s="786" t="s">
        <v>2008</v>
      </c>
      <c r="C1648" s="911" t="s">
        <v>3555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1665</v>
      </c>
      <c r="I1648" s="451" t="s">
        <v>1662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  <c r="T1648" s="1249">
        <f>base[[#This Row],[Data de liquidação]]</f>
        <v>46144.496307870373</v>
      </c>
    </row>
    <row r="1649" spans="2:20" ht="15" customHeight="1">
      <c r="B1649" s="786" t="s">
        <v>2007</v>
      </c>
      <c r="C1649" s="911" t="s">
        <v>3555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1665</v>
      </c>
      <c r="I1649" s="451" t="s">
        <v>1662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  <c r="T1649" s="1249">
        <f>base[[#This Row],[Data de liquidação]]</f>
        <v>46144.500509259262</v>
      </c>
    </row>
    <row r="1650" spans="2:20" ht="15" customHeight="1">
      <c r="B1650" s="786" t="s">
        <v>2006</v>
      </c>
      <c r="C1650" s="911" t="s">
        <v>3555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1843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  <c r="T1650" s="1249">
        <f>base[[#This Row],[Data de liquidação]]</f>
        <v>46144.505706018521</v>
      </c>
    </row>
    <row r="1651" spans="2:20" ht="15" customHeight="1">
      <c r="B1651" s="786" t="s">
        <v>2005</v>
      </c>
      <c r="C1651" s="911" t="s">
        <v>3555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1665</v>
      </c>
      <c r="I1651" s="451" t="s">
        <v>1557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  <c r="T1651" s="1249">
        <f>base[[#This Row],[Data de liquidação]]</f>
        <v>46144.509930555556</v>
      </c>
    </row>
    <row r="1652" spans="2:20" ht="15" customHeight="1">
      <c r="B1652" s="786" t="s">
        <v>2004</v>
      </c>
      <c r="C1652" s="911" t="s">
        <v>3555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627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1199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  <c r="T1652" s="1249">
        <f>base[[#This Row],[Data de liquidação]]</f>
        <v>46144.518043981479</v>
      </c>
    </row>
    <row r="1653" spans="2:20" ht="15" customHeight="1">
      <c r="B1653" s="786" t="s">
        <v>2003</v>
      </c>
      <c r="C1653" s="911" t="s">
        <v>3555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1665</v>
      </c>
      <c r="I1653" s="451" t="s">
        <v>1716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  <c r="T1653" s="1249">
        <f>base[[#This Row],[Data de liquidação]]</f>
        <v>46144.522083333337</v>
      </c>
    </row>
    <row r="1654" spans="2:20" ht="15" customHeight="1">
      <c r="B1654" s="786" t="s">
        <v>2002</v>
      </c>
      <c r="C1654" s="911" t="s">
        <v>3555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1665</v>
      </c>
      <c r="I1654" s="451" t="s">
        <v>1717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  <c r="T1654" s="1249">
        <f>base[[#This Row],[Data de liquidação]]</f>
        <v>46144.522870370369</v>
      </c>
    </row>
    <row r="1655" spans="2:20" ht="15" customHeight="1">
      <c r="B1655" s="786" t="s">
        <v>2001</v>
      </c>
      <c r="C1655" s="911" t="s">
        <v>3555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1665</v>
      </c>
      <c r="I1655" s="451" t="s">
        <v>1662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  <c r="T1655" s="1249">
        <f>base[[#This Row],[Data de liquidação]]</f>
        <v>46144.522916666669</v>
      </c>
    </row>
    <row r="1656" spans="2:20" ht="15" customHeight="1">
      <c r="B1656" s="786" t="s">
        <v>2000</v>
      </c>
      <c r="C1656" s="911" t="s">
        <v>3555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1665</v>
      </c>
      <c r="I1656" s="451" t="s">
        <v>1664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  <c r="T1656" s="1249">
        <f>base[[#This Row],[Data de liquidação]]</f>
        <v>46144.529745370368</v>
      </c>
    </row>
    <row r="1657" spans="2:20" ht="15" customHeight="1">
      <c r="B1657" s="786" t="s">
        <v>1999</v>
      </c>
      <c r="C1657" s="911" t="s">
        <v>3555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1665</v>
      </c>
      <c r="I1657" s="451" t="s">
        <v>1759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  <c r="T1657" s="1249">
        <f>base[[#This Row],[Data de liquidação]]</f>
        <v>46144.536423611113</v>
      </c>
    </row>
    <row r="1658" spans="2:20" ht="15" customHeight="1">
      <c r="B1658" s="786" t="s">
        <v>1998</v>
      </c>
      <c r="C1658" s="911" t="s">
        <v>3555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  <c r="T1658" s="1249">
        <f>base[[#This Row],[Data de liquidação]]</f>
        <v>46144.540578703702</v>
      </c>
    </row>
    <row r="1659" spans="2:20" ht="15" customHeight="1">
      <c r="B1659" s="786" t="s">
        <v>1997</v>
      </c>
      <c r="C1659" s="911" t="s">
        <v>3555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1665</v>
      </c>
      <c r="I1659" s="451" t="s">
        <v>1714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  <c r="T1659" s="1249">
        <f>base[[#This Row],[Data de liquidação]]</f>
        <v>46144.541388888887</v>
      </c>
    </row>
    <row r="1660" spans="2:20" ht="15" customHeight="1">
      <c r="B1660" s="786" t="s">
        <v>1996</v>
      </c>
      <c r="C1660" s="911" t="s">
        <v>3555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1665</v>
      </c>
      <c r="I1660" s="451" t="s">
        <v>1759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  <c r="T1660" s="1249">
        <f>base[[#This Row],[Data de liquidação]]</f>
        <v>46144.541990740741</v>
      </c>
    </row>
    <row r="1661" spans="2:20" ht="15" customHeight="1">
      <c r="B1661" s="786" t="s">
        <v>1995</v>
      </c>
      <c r="C1661" s="911" t="s">
        <v>3555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1665</v>
      </c>
      <c r="I1661" s="451" t="s">
        <v>1759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  <c r="T1661" s="1249">
        <f>base[[#This Row],[Data de liquidação]]</f>
        <v>46144.55976851852</v>
      </c>
    </row>
    <row r="1662" spans="2:20" ht="15" customHeight="1">
      <c r="B1662" s="786" t="s">
        <v>1994</v>
      </c>
      <c r="C1662" s="911" t="s">
        <v>3555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1665</v>
      </c>
      <c r="I1662" s="451" t="s">
        <v>1662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  <c r="T1662" s="1249">
        <f>base[[#This Row],[Data de liquidação]]</f>
        <v>46144.567812499998</v>
      </c>
    </row>
    <row r="1663" spans="2:20" ht="15" customHeight="1">
      <c r="B1663" s="786" t="s">
        <v>1993</v>
      </c>
      <c r="C1663" s="911" t="s">
        <v>3555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391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1207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  <c r="T1663" s="1249">
        <f>base[[#This Row],[Data de liquidação]]</f>
        <v>46144.578761574077</v>
      </c>
    </row>
    <row r="1664" spans="2:20" ht="15" customHeight="1">
      <c r="B1664" s="786" t="s">
        <v>1992</v>
      </c>
      <c r="C1664" s="911" t="s">
        <v>3555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1665</v>
      </c>
      <c r="I1664" s="451" t="s">
        <v>1557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  <c r="T1664" s="1249">
        <f>base[[#This Row],[Data de liquidação]]</f>
        <v>46144.591261574074</v>
      </c>
    </row>
    <row r="1665" spans="2:20" ht="15" customHeight="1">
      <c r="B1665" s="786" t="s">
        <v>1991</v>
      </c>
      <c r="C1665" s="911" t="s">
        <v>3555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1665</v>
      </c>
      <c r="I1665" s="451" t="s">
        <v>1557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  <c r="T1665" s="1249">
        <f>base[[#This Row],[Data de liquidação]]</f>
        <v>46144.595439814817</v>
      </c>
    </row>
    <row r="1666" spans="2:20" ht="15" customHeight="1">
      <c r="B1666" s="786" t="s">
        <v>1990</v>
      </c>
      <c r="C1666" s="911" t="s">
        <v>3555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1665</v>
      </c>
      <c r="I1666" s="451" t="s">
        <v>1794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  <c r="T1666" s="1249">
        <f>base[[#This Row],[Data de liquidação]]</f>
        <v>46144.596585648149</v>
      </c>
    </row>
    <row r="1667" spans="2:20" ht="15" customHeight="1">
      <c r="B1667" s="786" t="s">
        <v>1989</v>
      </c>
      <c r="C1667" s="911" t="s">
        <v>3555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1665</v>
      </c>
      <c r="I1667" s="451" t="s">
        <v>1557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  <c r="T1667" s="1249">
        <f>base[[#This Row],[Data de liquidação]]</f>
        <v>46144.602372685185</v>
      </c>
    </row>
    <row r="1668" spans="2:20" ht="15" customHeight="1">
      <c r="B1668" s="786" t="s">
        <v>1988</v>
      </c>
      <c r="C1668" s="911" t="s">
        <v>3555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1665</v>
      </c>
      <c r="I1668" s="451" t="s">
        <v>1557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  <c r="T1668" s="1249">
        <f>base[[#This Row],[Data de liquidação]]</f>
        <v>46144.6094212963</v>
      </c>
    </row>
    <row r="1669" spans="2:20" ht="15" customHeight="1">
      <c r="B1669" s="786" t="s">
        <v>1987</v>
      </c>
      <c r="C1669" s="911" t="s">
        <v>3555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626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1200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  <c r="T1669" s="1249">
        <f>base[[#This Row],[Data de liquidação]]</f>
        <v>46144.642013888886</v>
      </c>
    </row>
    <row r="1670" spans="2:20" ht="15" customHeight="1">
      <c r="B1670" s="786" t="s">
        <v>1986</v>
      </c>
      <c r="C1670" s="911" t="s">
        <v>3555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391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1200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  <c r="T1670" s="1249">
        <f>base[[#This Row],[Data de liquidação]]</f>
        <v>46144.642465277779</v>
      </c>
    </row>
    <row r="1671" spans="2:20" ht="15" customHeight="1">
      <c r="B1671" s="786" t="s">
        <v>1985</v>
      </c>
      <c r="C1671" s="911" t="s">
        <v>3555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1665</v>
      </c>
      <c r="I1671" s="451" t="s">
        <v>1758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  <c r="T1671" s="1249">
        <f>base[[#This Row],[Data de liquidação]]</f>
        <v>46144.655115740738</v>
      </c>
    </row>
    <row r="1672" spans="2:20" ht="15" customHeight="1">
      <c r="B1672" s="786" t="s">
        <v>1984</v>
      </c>
      <c r="C1672" s="911" t="s">
        <v>3555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1665</v>
      </c>
      <c r="I1672" s="451" t="s">
        <v>1714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  <c r="T1672" s="1249">
        <f>base[[#This Row],[Data de liquidação]]</f>
        <v>46144.664236111108</v>
      </c>
    </row>
    <row r="1673" spans="2:20" ht="15" customHeight="1">
      <c r="B1673" s="786" t="s">
        <v>1983</v>
      </c>
      <c r="C1673" s="911" t="s">
        <v>3555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1554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  <c r="T1673" s="1249">
        <f>base[[#This Row],[Data de liquidação]]</f>
        <v>46144.673090277778</v>
      </c>
    </row>
    <row r="1674" spans="2:20" ht="15" customHeight="1">
      <c r="B1674" s="786" t="s">
        <v>1982</v>
      </c>
      <c r="C1674" s="911" t="s">
        <v>3555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  <c r="T1674" s="1249">
        <f>base[[#This Row],[Data de liquidação]]</f>
        <v>46144.674247685187</v>
      </c>
    </row>
    <row r="1675" spans="2:20" ht="15" customHeight="1">
      <c r="B1675" s="786" t="s">
        <v>1981</v>
      </c>
      <c r="C1675" s="911" t="s">
        <v>3555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1665</v>
      </c>
      <c r="I1675" s="451" t="s">
        <v>1557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  <c r="T1675" s="1249">
        <f>base[[#This Row],[Data de liquidação]]</f>
        <v>46144.695196759261</v>
      </c>
    </row>
    <row r="1676" spans="2:20" ht="15" customHeight="1">
      <c r="B1676" s="786" t="s">
        <v>1980</v>
      </c>
      <c r="C1676" s="911" t="s">
        <v>3555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626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1204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  <c r="T1676" s="1249">
        <f>base[[#This Row],[Data de liquidação]]</f>
        <v>46144.704583333332</v>
      </c>
    </row>
    <row r="1677" spans="2:20" ht="15" customHeight="1">
      <c r="B1677" s="786" t="s">
        <v>1979</v>
      </c>
      <c r="C1677" s="911" t="s">
        <v>3555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1665</v>
      </c>
      <c r="I1677" s="451" t="s">
        <v>1794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  <c r="T1677" s="1249">
        <f>base[[#This Row],[Data de liquidação]]</f>
        <v>46144.718819444446</v>
      </c>
    </row>
    <row r="1678" spans="2:20" ht="15" customHeight="1">
      <c r="B1678" s="786" t="s">
        <v>1978</v>
      </c>
      <c r="C1678" s="911" t="s">
        <v>3555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1665</v>
      </c>
      <c r="I1678" s="451" t="s">
        <v>1662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  <c r="T1678" s="1249">
        <f>base[[#This Row],[Data de liquidação]]</f>
        <v>46144.719340277778</v>
      </c>
    </row>
    <row r="1679" spans="2:20" ht="15" customHeight="1">
      <c r="B1679" s="786" t="s">
        <v>1977</v>
      </c>
      <c r="C1679" s="911" t="s">
        <v>3555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1665</v>
      </c>
      <c r="I1679" s="451" t="s">
        <v>1714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  <c r="T1679" s="1249">
        <f>base[[#This Row],[Data de liquidação]]</f>
        <v>46144.724872685183</v>
      </c>
    </row>
    <row r="1680" spans="2:20" ht="15" customHeight="1">
      <c r="B1680" s="786" t="s">
        <v>1976</v>
      </c>
      <c r="C1680" s="911" t="s">
        <v>3555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1665</v>
      </c>
      <c r="I1680" s="451" t="s">
        <v>1758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  <c r="T1680" s="1249">
        <f>base[[#This Row],[Data de liquidação]]</f>
        <v>46144.725763888891</v>
      </c>
    </row>
    <row r="1681" spans="2:22" ht="15" customHeight="1">
      <c r="B1681" s="786" t="s">
        <v>1975</v>
      </c>
      <c r="C1681" s="911" t="s">
        <v>3555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1665</v>
      </c>
      <c r="I1681" s="451" t="s">
        <v>1557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  <c r="T1681" s="1249">
        <f>base[[#This Row],[Data de liquidação]]</f>
        <v>46144.731446759259</v>
      </c>
    </row>
    <row r="1682" spans="2:22" ht="15" customHeight="1">
      <c r="B1682" s="786" t="s">
        <v>1974</v>
      </c>
      <c r="C1682" s="911" t="s">
        <v>3555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1665</v>
      </c>
      <c r="I1682" s="451" t="s">
        <v>1759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  <c r="T1682" s="1249">
        <f>base[[#This Row],[Data de liquidação]]</f>
        <v>46144.734548611108</v>
      </c>
    </row>
    <row r="1683" spans="2:22" ht="15" customHeight="1">
      <c r="B1683" s="786" t="s">
        <v>1973</v>
      </c>
      <c r="C1683" s="911" t="s">
        <v>3555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1665</v>
      </c>
      <c r="I1683" s="451" t="s">
        <v>1759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  <c r="T1683" s="1249">
        <f>base[[#This Row],[Data de liquidação]]</f>
        <v>46144.735868055555</v>
      </c>
    </row>
    <row r="1684" spans="2:22" ht="15" customHeight="1">
      <c r="B1684" s="786" t="s">
        <v>1972</v>
      </c>
      <c r="C1684" s="911" t="s">
        <v>3555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1665</v>
      </c>
      <c r="I1684" s="451" t="s">
        <v>1664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  <c r="T1684" s="1249">
        <f>base[[#This Row],[Data de liquidação]]</f>
        <v>46144.739571759259</v>
      </c>
    </row>
    <row r="1685" spans="2:22" ht="15" customHeight="1">
      <c r="B1685" s="786" t="s">
        <v>1971</v>
      </c>
      <c r="C1685" s="911" t="s">
        <v>3555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693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1201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  <c r="T1685" s="1249">
        <f>base[[#This Row],[Data de liquidação]]</f>
        <v>46144.745787037034</v>
      </c>
    </row>
    <row r="1686" spans="2:22" ht="15" customHeight="1">
      <c r="B1686" s="786" t="s">
        <v>1970</v>
      </c>
      <c r="C1686" s="911" t="s">
        <v>3555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1665</v>
      </c>
      <c r="I1686" s="451" t="s">
        <v>1662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  <c r="T1686" s="1249">
        <f>base[[#This Row],[Data de liquidação]]</f>
        <v>46144.746087962965</v>
      </c>
    </row>
    <row r="1687" spans="2:22" ht="15" customHeight="1">
      <c r="B1687" s="786" t="s">
        <v>1969</v>
      </c>
      <c r="C1687" s="911" t="s">
        <v>3555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391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1369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  <c r="T1687" s="1249">
        <f>base[[#This Row],[Data de liquidação]]</f>
        <v>46144.749988425923</v>
      </c>
    </row>
    <row r="1688" spans="2:22" ht="15" customHeight="1">
      <c r="B1688" s="786" t="s">
        <v>1968</v>
      </c>
      <c r="C1688" s="911" t="s">
        <v>3555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693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1207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  <c r="T1688" s="1249">
        <f>base[[#This Row],[Data de liquidação]]</f>
        <v>46144.750185185185</v>
      </c>
    </row>
    <row r="1689" spans="2:22" ht="15" customHeight="1">
      <c r="B1689" s="786" t="s">
        <v>1967</v>
      </c>
      <c r="C1689" s="911" t="s">
        <v>3555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1665</v>
      </c>
      <c r="I1689" s="451" t="s">
        <v>1662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  <c r="T1689" s="1249">
        <f>base[[#This Row],[Data de liquidação]]</f>
        <v>46144.766053240739</v>
      </c>
    </row>
    <row r="1690" spans="2:22" ht="15" customHeight="1">
      <c r="B1690" s="786" t="s">
        <v>1966</v>
      </c>
      <c r="C1690" s="911" t="s">
        <v>3555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1665</v>
      </c>
      <c r="I1690" s="451" t="s">
        <v>1776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  <c r="T1690" s="1249">
        <f>base[[#This Row],[Data de liquidação]]</f>
        <v>46144.766111111108</v>
      </c>
    </row>
    <row r="1691" spans="2:22" ht="15" customHeight="1">
      <c r="B1691" s="786" t="s">
        <v>1965</v>
      </c>
      <c r="C1691" s="911" t="s">
        <v>3555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1665</v>
      </c>
      <c r="I1691" s="451" t="s">
        <v>1557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  <c r="T1691" s="1249">
        <f>base[[#This Row],[Data de liquidação]]</f>
        <v>46144.771168981482</v>
      </c>
    </row>
    <row r="1692" spans="2:22" ht="15" customHeight="1">
      <c r="B1692" s="786" t="s">
        <v>1964</v>
      </c>
      <c r="C1692" s="911" t="s">
        <v>3555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391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1202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1249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6" t="s">
        <v>1964</v>
      </c>
      <c r="C1693" s="911" t="s">
        <v>3555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1554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1249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6" t="s">
        <v>1963</v>
      </c>
      <c r="C1694" s="911" t="s">
        <v>3555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1665</v>
      </c>
      <c r="I1694" s="451" t="s">
        <v>1758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  <c r="T1694" s="1249">
        <f>base[[#This Row],[Data de liquidação]]</f>
        <v>46144.830405092594</v>
      </c>
    </row>
    <row r="1695" spans="2:22" ht="15" customHeight="1">
      <c r="B1695" s="786" t="s">
        <v>1962</v>
      </c>
      <c r="C1695" s="911" t="s">
        <v>3555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1665</v>
      </c>
      <c r="I1695" s="451" t="s">
        <v>1557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  <c r="T1695" s="1249">
        <f>base[[#This Row],[Data de liquidação]]</f>
        <v>46144.831342592595</v>
      </c>
    </row>
    <row r="1696" spans="2:22" ht="15" customHeight="1">
      <c r="B1696" s="786" t="s">
        <v>1961</v>
      </c>
      <c r="C1696" s="911" t="s">
        <v>3555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1665</v>
      </c>
      <c r="I1696" s="451" t="s">
        <v>1714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  <c r="T1696" s="1249">
        <f>base[[#This Row],[Data de liquidação]]</f>
        <v>46144.854791666665</v>
      </c>
    </row>
    <row r="1697" spans="2:22" ht="15" customHeight="1">
      <c r="B1697" s="786" t="s">
        <v>1960</v>
      </c>
      <c r="C1697" s="911" t="s">
        <v>3555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391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1369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1249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6" t="s">
        <v>1960</v>
      </c>
      <c r="C1698" s="911" t="s">
        <v>3555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1665</v>
      </c>
      <c r="I1698" s="451" t="s">
        <v>1776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1249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6" t="s">
        <v>1959</v>
      </c>
      <c r="C1699" s="911" t="s">
        <v>3555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1665</v>
      </c>
      <c r="I1699" s="451" t="s">
        <v>1557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  <c r="T1699" s="1249">
        <f>base[[#This Row],[Data de liquidação]]</f>
        <v>46144.913252314815</v>
      </c>
    </row>
    <row r="1700" spans="2:22" ht="15" customHeight="1">
      <c r="B1700" s="786" t="s">
        <v>1958</v>
      </c>
      <c r="C1700" s="911" t="s">
        <v>3555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1665</v>
      </c>
      <c r="I1700" s="451" t="s">
        <v>1714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  <c r="T1700" s="1249">
        <f>base[[#This Row],[Data de liquidação]]</f>
        <v>46144.919039351851</v>
      </c>
    </row>
    <row r="1701" spans="2:22" ht="15" customHeight="1">
      <c r="B1701" s="786" t="s">
        <v>1957</v>
      </c>
      <c r="C1701" s="911" t="s">
        <v>3555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1665</v>
      </c>
      <c r="I1701" s="451" t="s">
        <v>1714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  <c r="T1701" s="1249">
        <f>base[[#This Row],[Data de liquidação]]</f>
        <v>46144.938506944447</v>
      </c>
    </row>
    <row r="1702" spans="2:22" ht="15" customHeight="1">
      <c r="B1702" s="786" t="s">
        <v>1956</v>
      </c>
      <c r="C1702" s="911" t="s">
        <v>3555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626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1369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  <c r="T1702" s="1249">
        <f>base[[#This Row],[Data de liquidação]]</f>
        <v>46144.938611111109</v>
      </c>
    </row>
    <row r="1703" spans="2:22" ht="15" customHeight="1">
      <c r="B1703" s="786" t="s">
        <v>1955</v>
      </c>
      <c r="C1703" s="911" t="s">
        <v>3555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1665</v>
      </c>
      <c r="I1703" s="451" t="s">
        <v>1757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  <c r="T1703" s="1249">
        <f>base[[#This Row],[Data de liquidação]]</f>
        <v>46144.938750000001</v>
      </c>
    </row>
    <row r="1704" spans="2:22" ht="15" customHeight="1">
      <c r="B1704" s="786" t="s">
        <v>1954</v>
      </c>
      <c r="C1704" s="911" t="s">
        <v>3555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1593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1369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  <c r="T1704" s="1249">
        <f>base[[#This Row],[Data de liquidação]]</f>
        <v>46144.938842592594</v>
      </c>
    </row>
    <row r="1705" spans="2:22" ht="15" customHeight="1">
      <c r="B1705" s="786" t="s">
        <v>1953</v>
      </c>
      <c r="C1705" s="911" t="s">
        <v>3555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1665</v>
      </c>
      <c r="I1705" s="451" t="s">
        <v>1716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  <c r="T1705" s="1249">
        <f>base[[#This Row],[Data de liquidação]]</f>
        <v>46144.939027777778</v>
      </c>
    </row>
    <row r="1706" spans="2:22" ht="15" customHeight="1">
      <c r="B1706" s="786" t="s">
        <v>1952</v>
      </c>
      <c r="C1706" s="911" t="s">
        <v>3555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1665</v>
      </c>
      <c r="I1706" s="451" t="s">
        <v>1714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  <c r="T1706" s="1249">
        <f>base[[#This Row],[Data de liquidação]]</f>
        <v>46144.943449074075</v>
      </c>
    </row>
    <row r="1707" spans="2:22" ht="15" customHeight="1">
      <c r="B1707" s="786" t="s">
        <v>1951</v>
      </c>
      <c r="C1707" s="911" t="s">
        <v>3555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  <c r="T1707" s="1249">
        <f>base[[#This Row],[Data de liquidação]]</f>
        <v>46144.943622685183</v>
      </c>
    </row>
    <row r="1708" spans="2:22" ht="15" customHeight="1">
      <c r="B1708" s="786" t="s">
        <v>1950</v>
      </c>
      <c r="C1708" s="911" t="s">
        <v>3555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1665</v>
      </c>
      <c r="I1708" s="451" t="s">
        <v>1714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  <c r="T1708" s="1249">
        <f>base[[#This Row],[Data de liquidação]]</f>
        <v>46144.986354166664</v>
      </c>
    </row>
    <row r="1709" spans="2:22" ht="15" customHeight="1">
      <c r="B1709" s="786" t="s">
        <v>2088</v>
      </c>
      <c r="C1709" s="911" t="s">
        <v>3555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1665</v>
      </c>
      <c r="I1709" s="451" t="s">
        <v>1758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  <c r="T1709" s="1249">
        <f>base[[#This Row],[Data de liquidação]]</f>
        <v>46145.030138888891</v>
      </c>
    </row>
    <row r="1710" spans="2:22" ht="15" customHeight="1">
      <c r="B1710" s="786" t="s">
        <v>2087</v>
      </c>
      <c r="C1710" s="911" t="s">
        <v>3555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1665</v>
      </c>
      <c r="I1710" s="451" t="s">
        <v>1758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  <c r="T1710" s="1249">
        <f>base[[#This Row],[Data de liquidação]]</f>
        <v>46145.065960648149</v>
      </c>
    </row>
    <row r="1711" spans="2:22" ht="15" customHeight="1">
      <c r="B1711" s="786" t="s">
        <v>2086</v>
      </c>
      <c r="C1711" s="911" t="s">
        <v>3555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1665</v>
      </c>
      <c r="I1711" s="451" t="s">
        <v>1557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  <c r="T1711" s="1249">
        <f>base[[#This Row],[Data de liquidação]]</f>
        <v>46145.382118055553</v>
      </c>
    </row>
    <row r="1712" spans="2:22" ht="15" customHeight="1">
      <c r="B1712" s="786" t="s">
        <v>2085</v>
      </c>
      <c r="C1712" s="911" t="s">
        <v>3555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1665</v>
      </c>
      <c r="I1712" s="451" t="s">
        <v>1759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  <c r="T1712" s="1249">
        <f>base[[#This Row],[Data de liquidação]]</f>
        <v>46145.39806712963</v>
      </c>
    </row>
    <row r="1713" spans="2:20" ht="15" customHeight="1">
      <c r="B1713" s="786" t="s">
        <v>2084</v>
      </c>
      <c r="C1713" s="911" t="s">
        <v>3555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1665</v>
      </c>
      <c r="I1713" s="451" t="s">
        <v>1794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  <c r="T1713" s="1249">
        <f>base[[#This Row],[Data de liquidação]]</f>
        <v>46145.406875000001</v>
      </c>
    </row>
    <row r="1714" spans="2:20" ht="15" customHeight="1">
      <c r="B1714" s="786" t="s">
        <v>2083</v>
      </c>
      <c r="C1714" s="911" t="s">
        <v>3555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1665</v>
      </c>
      <c r="I1714" s="451" t="s">
        <v>1557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  <c r="T1714" s="1249">
        <f>base[[#This Row],[Data de liquidação]]</f>
        <v>46145.42491898148</v>
      </c>
    </row>
    <row r="1715" spans="2:20" ht="15" customHeight="1">
      <c r="B1715" s="786" t="s">
        <v>2082</v>
      </c>
      <c r="C1715" s="911" t="s">
        <v>3555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1665</v>
      </c>
      <c r="I1715" s="451" t="s">
        <v>1714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  <c r="T1715" s="1249">
        <f>base[[#This Row],[Data de liquidação]]</f>
        <v>46145.435185185182</v>
      </c>
    </row>
    <row r="1716" spans="2:20" ht="15" customHeight="1">
      <c r="B1716" s="786" t="s">
        <v>2081</v>
      </c>
      <c r="C1716" s="911" t="s">
        <v>3555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1665</v>
      </c>
      <c r="I1716" s="451" t="s">
        <v>1758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  <c r="T1716" s="1249">
        <f>base[[#This Row],[Data de liquidação]]</f>
        <v>46145.435312499998</v>
      </c>
    </row>
    <row r="1717" spans="2:20" ht="15" customHeight="1">
      <c r="B1717" s="786" t="s">
        <v>2080</v>
      </c>
      <c r="C1717" s="911" t="s">
        <v>3555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1665</v>
      </c>
      <c r="I1717" s="451" t="s">
        <v>1714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  <c r="T1717" s="1249">
        <f>base[[#This Row],[Data de liquidação]]</f>
        <v>46145.43545138889</v>
      </c>
    </row>
    <row r="1718" spans="2:20" ht="15" customHeight="1">
      <c r="B1718" s="786" t="s">
        <v>2079</v>
      </c>
      <c r="C1718" s="911" t="s">
        <v>3555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1665</v>
      </c>
      <c r="I1718" s="451" t="s">
        <v>1758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  <c r="T1718" s="1249">
        <f>base[[#This Row],[Data de liquidação]]</f>
        <v>46145.435729166667</v>
      </c>
    </row>
    <row r="1719" spans="2:20" ht="15" customHeight="1">
      <c r="B1719" s="786" t="s">
        <v>2078</v>
      </c>
      <c r="C1719" s="911" t="s">
        <v>3555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1665</v>
      </c>
      <c r="I1719" s="451" t="s">
        <v>1794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  <c r="T1719" s="1249">
        <f>base[[#This Row],[Data de liquidação]]</f>
        <v>46145.437060185184</v>
      </c>
    </row>
    <row r="1720" spans="2:20" ht="15" customHeight="1">
      <c r="B1720" s="786" t="s">
        <v>2077</v>
      </c>
      <c r="C1720" s="911" t="s">
        <v>3555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  <c r="T1720" s="1249">
        <f>base[[#This Row],[Data de liquidação]]</f>
        <v>46145.44636574074</v>
      </c>
    </row>
    <row r="1721" spans="2:20" ht="15" customHeight="1">
      <c r="B1721" s="786" t="s">
        <v>2076</v>
      </c>
      <c r="C1721" s="911" t="s">
        <v>3555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1665</v>
      </c>
      <c r="I1721" s="451" t="s">
        <v>1716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  <c r="T1721" s="1249">
        <f>base[[#This Row],[Data de liquidação]]</f>
        <v>46145.452835648146</v>
      </c>
    </row>
    <row r="1722" spans="2:20" ht="15" customHeight="1">
      <c r="B1722" s="786" t="s">
        <v>2075</v>
      </c>
      <c r="C1722" s="911" t="s">
        <v>3555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1665</v>
      </c>
      <c r="I1722" s="451" t="s">
        <v>1716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  <c r="T1722" s="1249">
        <f>base[[#This Row],[Data de liquidação]]</f>
        <v>46145.464328703703</v>
      </c>
    </row>
    <row r="1723" spans="2:20" ht="15" customHeight="1">
      <c r="B1723" s="786" t="s">
        <v>2074</v>
      </c>
      <c r="C1723" s="911" t="s">
        <v>3555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1665</v>
      </c>
      <c r="I1723" s="451" t="s">
        <v>1557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  <c r="T1723" s="1249">
        <f>base[[#This Row],[Data de liquidação]]</f>
        <v>46145.475254629629</v>
      </c>
    </row>
    <row r="1724" spans="2:20" ht="15" customHeight="1">
      <c r="B1724" s="786" t="s">
        <v>2073</v>
      </c>
      <c r="C1724" s="911" t="s">
        <v>3555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1665</v>
      </c>
      <c r="I1724" s="451" t="s">
        <v>1758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  <c r="T1724" s="1249">
        <f>base[[#This Row],[Data de liquidação]]</f>
        <v>46145.480162037034</v>
      </c>
    </row>
    <row r="1725" spans="2:20" ht="15" customHeight="1">
      <c r="B1725" s="786" t="s">
        <v>2072</v>
      </c>
      <c r="C1725" s="911" t="s">
        <v>3555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1665</v>
      </c>
      <c r="I1725" s="451" t="s">
        <v>1664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  <c r="T1725" s="1249">
        <f>base[[#This Row],[Data de liquidação]]</f>
        <v>46145.484722222223</v>
      </c>
    </row>
    <row r="1726" spans="2:20" ht="15" customHeight="1">
      <c r="B1726" s="786" t="s">
        <v>2071</v>
      </c>
      <c r="C1726" s="911" t="s">
        <v>3555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1665</v>
      </c>
      <c r="I1726" s="451" t="s">
        <v>1759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  <c r="T1726" s="1249">
        <f>base[[#This Row],[Data de liquidação]]</f>
        <v>46145.490254629629</v>
      </c>
    </row>
    <row r="1727" spans="2:20" ht="15" customHeight="1">
      <c r="B1727" s="786" t="s">
        <v>2070</v>
      </c>
      <c r="C1727" s="911" t="s">
        <v>3555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1843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  <c r="T1727" s="1249">
        <f>base[[#This Row],[Data de liquidação]]</f>
        <v>46145.497511574074</v>
      </c>
    </row>
    <row r="1728" spans="2:20" ht="15" customHeight="1">
      <c r="B1728" s="786" t="s">
        <v>2069</v>
      </c>
      <c r="C1728" s="911" t="s">
        <v>3555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1665</v>
      </c>
      <c r="I1728" s="451" t="s">
        <v>1714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  <c r="T1728" s="1249">
        <f>base[[#This Row],[Data de liquidação]]</f>
        <v>46145.557893518519</v>
      </c>
    </row>
    <row r="1729" spans="2:20" ht="15" customHeight="1">
      <c r="B1729" s="786" t="s">
        <v>2068</v>
      </c>
      <c r="C1729" s="911" t="s">
        <v>3555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1665</v>
      </c>
      <c r="I1729" s="451" t="s">
        <v>1557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  <c r="T1729" s="1249">
        <f>base[[#This Row],[Data de liquidação]]</f>
        <v>46145.566388888888</v>
      </c>
    </row>
    <row r="1730" spans="2:20" ht="15" customHeight="1">
      <c r="B1730" s="786" t="s">
        <v>2067</v>
      </c>
      <c r="C1730" s="911" t="s">
        <v>3555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1665</v>
      </c>
      <c r="I1730" s="451" t="s">
        <v>1794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  <c r="T1730" s="1249">
        <f>base[[#This Row],[Data de liquidação]]</f>
        <v>46145.566967592589</v>
      </c>
    </row>
    <row r="1731" spans="2:20" ht="15" customHeight="1">
      <c r="B1731" s="786" t="s">
        <v>2066</v>
      </c>
      <c r="C1731" s="911" t="s">
        <v>3555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626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1204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  <c r="T1731" s="1249">
        <f>base[[#This Row],[Data de liquidação]]</f>
        <v>46145.56827546296</v>
      </c>
    </row>
    <row r="1732" spans="2:20" ht="15" customHeight="1">
      <c r="B1732" s="786" t="s">
        <v>2065</v>
      </c>
      <c r="C1732" s="911" t="s">
        <v>3555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1843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  <c r="T1732" s="1249">
        <f>base[[#This Row],[Data de liquidação]]</f>
        <v>46145.568287037036</v>
      </c>
    </row>
    <row r="1733" spans="2:20" ht="15" customHeight="1">
      <c r="B1733" s="786" t="s">
        <v>2064</v>
      </c>
      <c r="C1733" s="911" t="s">
        <v>3555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1665</v>
      </c>
      <c r="I1733" s="451" t="s">
        <v>1664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  <c r="T1733" s="1249">
        <f>base[[#This Row],[Data de liquidação]]</f>
        <v>46145.570011574076</v>
      </c>
    </row>
    <row r="1734" spans="2:20" ht="15" customHeight="1">
      <c r="B1734" s="786" t="s">
        <v>2063</v>
      </c>
      <c r="C1734" s="911" t="s">
        <v>3555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1843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  <c r="T1734" s="1249">
        <f>base[[#This Row],[Data de liquidação]]</f>
        <v>46145.575069444443</v>
      </c>
    </row>
    <row r="1735" spans="2:20" ht="15" customHeight="1">
      <c r="B1735" s="786" t="s">
        <v>2062</v>
      </c>
      <c r="C1735" s="911" t="s">
        <v>3555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1665</v>
      </c>
      <c r="I1735" s="451" t="s">
        <v>1557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  <c r="T1735" s="1249">
        <f>base[[#This Row],[Data de liquidação]]</f>
        <v>46145.576817129629</v>
      </c>
    </row>
    <row r="1736" spans="2:20" ht="15" customHeight="1">
      <c r="B1736" s="786" t="s">
        <v>2061</v>
      </c>
      <c r="C1736" s="911" t="s">
        <v>3555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1665</v>
      </c>
      <c r="I1736" s="451" t="s">
        <v>1758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  <c r="T1736" s="1249">
        <f>base[[#This Row],[Data de liquidação]]</f>
        <v>46145.580983796295</v>
      </c>
    </row>
    <row r="1737" spans="2:20" ht="15" customHeight="1">
      <c r="B1737" s="786" t="s">
        <v>2060</v>
      </c>
      <c r="C1737" s="911" t="s">
        <v>3555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1665</v>
      </c>
      <c r="I1737" s="451" t="s">
        <v>1557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  <c r="T1737" s="1249">
        <f>base[[#This Row],[Data de liquidação]]</f>
        <v>46145.598298611112</v>
      </c>
    </row>
    <row r="1738" spans="2:20" ht="15" customHeight="1">
      <c r="B1738" s="786" t="s">
        <v>2059</v>
      </c>
      <c r="C1738" s="911" t="s">
        <v>3555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1665</v>
      </c>
      <c r="I1738" s="451" t="s">
        <v>1714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  <c r="T1738" s="1249">
        <f>base[[#This Row],[Data de liquidação]]</f>
        <v>46145.603935185187</v>
      </c>
    </row>
    <row r="1739" spans="2:20" ht="15" customHeight="1">
      <c r="B1739" s="786" t="s">
        <v>2058</v>
      </c>
      <c r="C1739" s="911" t="s">
        <v>3555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1665</v>
      </c>
      <c r="I1739" s="451" t="s">
        <v>1758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  <c r="T1739" s="1249">
        <f>base[[#This Row],[Data de liquidação]]</f>
        <v>46145.604074074072</v>
      </c>
    </row>
    <row r="1740" spans="2:20" ht="15" customHeight="1">
      <c r="B1740" s="786" t="s">
        <v>2057</v>
      </c>
      <c r="C1740" s="911" t="s">
        <v>3555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1665</v>
      </c>
      <c r="I1740" s="451" t="s">
        <v>1664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  <c r="T1740" s="1249">
        <f>base[[#This Row],[Data de liquidação]]</f>
        <v>46145.606956018521</v>
      </c>
    </row>
    <row r="1741" spans="2:20" ht="15" customHeight="1">
      <c r="B1741" s="786" t="s">
        <v>2056</v>
      </c>
      <c r="C1741" s="911" t="s">
        <v>3555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391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1206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  <c r="T1741" s="1249">
        <f>base[[#This Row],[Data de liquidação]]</f>
        <v>46145.621979166666</v>
      </c>
    </row>
    <row r="1742" spans="2:20" ht="15" customHeight="1">
      <c r="B1742" s="786" t="s">
        <v>2055</v>
      </c>
      <c r="C1742" s="911" t="s">
        <v>3555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1843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  <c r="T1742" s="1249">
        <f>base[[#This Row],[Data de liquidação]]</f>
        <v>46145.622071759259</v>
      </c>
    </row>
    <row r="1743" spans="2:20" ht="15" customHeight="1">
      <c r="B1743" s="786" t="s">
        <v>2054</v>
      </c>
      <c r="C1743" s="911" t="s">
        <v>3555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1665</v>
      </c>
      <c r="I1743" s="451" t="s">
        <v>1557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  <c r="T1743" s="1249">
        <f>base[[#This Row],[Data de liquidação]]</f>
        <v>46145.654560185183</v>
      </c>
    </row>
    <row r="1744" spans="2:20" ht="15" customHeight="1">
      <c r="B1744" s="786" t="s">
        <v>2053</v>
      </c>
      <c r="C1744" s="911" t="s">
        <v>3555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1665</v>
      </c>
      <c r="I1744" s="451" t="s">
        <v>1758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  <c r="T1744" s="1249">
        <f>base[[#This Row],[Data de liquidação]]</f>
        <v>46145.665162037039</v>
      </c>
    </row>
    <row r="1745" spans="2:22" ht="15" customHeight="1">
      <c r="B1745" s="786" t="s">
        <v>2052</v>
      </c>
      <c r="C1745" s="911" t="s">
        <v>3555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1843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  <c r="T1745" s="1249">
        <f>base[[#This Row],[Data de liquidação]]</f>
        <v>46145.669861111113</v>
      </c>
    </row>
    <row r="1746" spans="2:22" ht="15" customHeight="1">
      <c r="B1746" s="786" t="s">
        <v>2051</v>
      </c>
      <c r="C1746" s="911" t="s">
        <v>3555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1665</v>
      </c>
      <c r="I1746" s="451" t="s">
        <v>1714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  <c r="T1746" s="1249">
        <f>base[[#This Row],[Data de liquidação]]</f>
        <v>46145.671273148146</v>
      </c>
    </row>
    <row r="1747" spans="2:22" ht="15" customHeight="1">
      <c r="B1747" s="786" t="s">
        <v>2050</v>
      </c>
      <c r="C1747" s="911" t="s">
        <v>3555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1665</v>
      </c>
      <c r="I1747" s="451" t="s">
        <v>1557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  <c r="T1747" s="1249">
        <f>base[[#This Row],[Data de liquidação]]</f>
        <v>46145.682500000003</v>
      </c>
    </row>
    <row r="1748" spans="2:22" ht="15" customHeight="1">
      <c r="B1748" s="786" t="s">
        <v>2049</v>
      </c>
      <c r="C1748" s="911" t="s">
        <v>3555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  <c r="T1748" s="1249">
        <f>base[[#This Row],[Data de liquidação]]</f>
        <v>46145.685289351852</v>
      </c>
    </row>
    <row r="1749" spans="2:22" ht="15" customHeight="1">
      <c r="B1749" s="786" t="s">
        <v>2049</v>
      </c>
      <c r="C1749" s="911" t="s">
        <v>3555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1665</v>
      </c>
      <c r="I1749" s="451" t="s">
        <v>1664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  <c r="T1749" s="1249">
        <f>base[[#This Row],[Data de liquidação]]</f>
        <v>46145.685289351852</v>
      </c>
    </row>
    <row r="1750" spans="2:22" ht="15" customHeight="1">
      <c r="B1750" s="786" t="s">
        <v>2048</v>
      </c>
      <c r="C1750" s="911" t="s">
        <v>3555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1843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  <c r="T1750" s="1249">
        <f>base[[#This Row],[Data de liquidação]]</f>
        <v>46145.699571759258</v>
      </c>
    </row>
    <row r="1751" spans="2:22" ht="15" customHeight="1">
      <c r="B1751" s="786" t="s">
        <v>2047</v>
      </c>
      <c r="C1751" s="911" t="s">
        <v>3555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692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1210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  <c r="T1751" s="1249">
        <f>base[[#This Row],[Data de liquidação]]</f>
        <v>46145.706597222219</v>
      </c>
    </row>
    <row r="1752" spans="2:22" ht="15" customHeight="1">
      <c r="B1752" s="786" t="s">
        <v>2046</v>
      </c>
      <c r="C1752" s="911" t="s">
        <v>3555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1665</v>
      </c>
      <c r="I1752" s="451" t="s">
        <v>1557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  <c r="T1752" s="1249">
        <f>base[[#This Row],[Data de liquidação]]</f>
        <v>46145.722129629627</v>
      </c>
    </row>
    <row r="1753" spans="2:22" ht="15" customHeight="1">
      <c r="B1753" s="786" t="s">
        <v>2045</v>
      </c>
      <c r="C1753" s="911" t="s">
        <v>3555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391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1206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  <c r="T1753" s="1249">
        <f>base[[#This Row],[Data de liquidação]]</f>
        <v>46145.736226851855</v>
      </c>
    </row>
    <row r="1754" spans="2:22" ht="15" customHeight="1">
      <c r="B1754" s="786" t="s">
        <v>2044</v>
      </c>
      <c r="C1754" s="911" t="s">
        <v>3555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1665</v>
      </c>
      <c r="I1754" s="451" t="s">
        <v>1557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1249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6" t="s">
        <v>2044</v>
      </c>
      <c r="C1755" s="911" t="s">
        <v>3555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1843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1249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6" t="s">
        <v>2043</v>
      </c>
      <c r="C1756" s="911" t="s">
        <v>3555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626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1207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  <c r="T1756" s="1249">
        <f>base[[#This Row],[Data de liquidação]]</f>
        <v>46145.739953703705</v>
      </c>
    </row>
    <row r="1757" spans="2:22" ht="15" customHeight="1">
      <c r="B1757" s="786" t="s">
        <v>2042</v>
      </c>
      <c r="C1757" s="911" t="s">
        <v>3555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626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1369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  <c r="T1757" s="1249">
        <f>base[[#This Row],[Data de liquidação]]</f>
        <v>46145.74827546296</v>
      </c>
    </row>
    <row r="1758" spans="2:22" ht="15" customHeight="1">
      <c r="B1758" s="786" t="s">
        <v>2041</v>
      </c>
      <c r="C1758" s="911" t="s">
        <v>3555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391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1369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  <c r="T1758" s="1249">
        <f>base[[#This Row],[Data de liquidação]]</f>
        <v>46145.748402777775</v>
      </c>
    </row>
    <row r="1759" spans="2:22" ht="15" customHeight="1">
      <c r="B1759" s="786" t="s">
        <v>2040</v>
      </c>
      <c r="C1759" s="911" t="s">
        <v>3555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1665</v>
      </c>
      <c r="I1759" s="451" t="s">
        <v>1757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  <c r="T1759" s="1249">
        <f>base[[#This Row],[Data de liquidação]]</f>
        <v>46145.758506944447</v>
      </c>
    </row>
    <row r="1760" spans="2:22" ht="15" customHeight="1">
      <c r="B1760" s="786" t="s">
        <v>2039</v>
      </c>
      <c r="C1760" s="911" t="s">
        <v>3555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1665</v>
      </c>
      <c r="I1760" s="451" t="s">
        <v>1776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  <c r="T1760" s="1249">
        <f>base[[#This Row],[Data de liquidação]]</f>
        <v>46145.81490740741</v>
      </c>
    </row>
    <row r="1761" spans="2:22" ht="15" customHeight="1">
      <c r="B1761" s="786" t="s">
        <v>2038</v>
      </c>
      <c r="C1761" s="911" t="s">
        <v>3555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1665</v>
      </c>
      <c r="I1761" s="451" t="s">
        <v>1716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  <c r="T1761" s="1249">
        <f>base[[#This Row],[Data de liquidação]]</f>
        <v>46145.852754629632</v>
      </c>
    </row>
    <row r="1762" spans="2:22" ht="15" customHeight="1">
      <c r="B1762" s="786" t="s">
        <v>2038</v>
      </c>
      <c r="C1762" s="911" t="s">
        <v>3555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1665</v>
      </c>
      <c r="I1762" s="451" t="s">
        <v>1776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  <c r="T1762" s="1249">
        <f>base[[#This Row],[Data de liquidação]]</f>
        <v>46145.852754629632</v>
      </c>
    </row>
    <row r="1763" spans="2:22" ht="15" customHeight="1">
      <c r="B1763" s="786" t="s">
        <v>2038</v>
      </c>
      <c r="C1763" s="911" t="s">
        <v>3555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391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2089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  <c r="T1763" s="1249">
        <f>base[[#This Row],[Data de liquidação]]</f>
        <v>46145.852754629632</v>
      </c>
    </row>
    <row r="1764" spans="2:22" ht="15" customHeight="1">
      <c r="B1764" s="786" t="s">
        <v>2037</v>
      </c>
      <c r="C1764" s="911" t="s">
        <v>3555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1843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  <c r="T1764" s="1249">
        <f>base[[#This Row],[Data de liquidação]]</f>
        <v>46145.852789351855</v>
      </c>
    </row>
    <row r="1765" spans="2:22" ht="15" customHeight="1">
      <c r="B1765" s="786" t="s">
        <v>2036</v>
      </c>
      <c r="C1765" s="911" t="s">
        <v>3555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1665</v>
      </c>
      <c r="I1765" s="451" t="s">
        <v>1714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  <c r="T1765" s="1249">
        <f>base[[#This Row],[Data de liquidação]]</f>
        <v>46145.857847222222</v>
      </c>
    </row>
    <row r="1766" spans="2:22" ht="15" customHeight="1">
      <c r="B1766" s="786" t="s">
        <v>2035</v>
      </c>
      <c r="C1766" s="911" t="s">
        <v>3555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1665</v>
      </c>
      <c r="I1766" s="451" t="s">
        <v>1758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  <c r="T1766" s="1249">
        <f>base[[#This Row],[Data de liquidação]]</f>
        <v>46145.858159722222</v>
      </c>
    </row>
    <row r="1767" spans="2:22" ht="15" customHeight="1">
      <c r="B1767" s="786" t="s">
        <v>2034</v>
      </c>
      <c r="C1767" s="911" t="s">
        <v>3555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1665</v>
      </c>
      <c r="I1767" s="451" t="s">
        <v>1715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T1767" s="1249">
        <f>base[[#This Row],[Data de liquidação]]</f>
        <v>46145.902118055557</v>
      </c>
      <c r="V1767" s="11"/>
    </row>
    <row r="1768" spans="2:22" ht="15" customHeight="1">
      <c r="B1768" s="786" t="s">
        <v>2034</v>
      </c>
      <c r="C1768" s="911" t="s">
        <v>3555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1665</v>
      </c>
      <c r="I1768" s="451" t="s">
        <v>1557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T1768" s="1249">
        <f>base[[#This Row],[Data de liquidação]]</f>
        <v>46145.902118055557</v>
      </c>
      <c r="V1768" s="11"/>
    </row>
    <row r="1769" spans="2:22" ht="15" customHeight="1">
      <c r="B1769" s="786" t="s">
        <v>2033</v>
      </c>
      <c r="C1769" s="911" t="s">
        <v>3555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1665</v>
      </c>
      <c r="I1769" s="451" t="s">
        <v>1716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  <c r="T1769" s="1249">
        <f>base[[#This Row],[Data de liquidação]]</f>
        <v>46145.913101851853</v>
      </c>
    </row>
    <row r="1770" spans="2:22" ht="15" customHeight="1">
      <c r="B1770" s="786" t="s">
        <v>2032</v>
      </c>
      <c r="C1770" s="911" t="s">
        <v>3555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  <c r="T1770" s="1249">
        <f>base[[#This Row],[Data de liquidação]]</f>
        <v>46145.92728009259</v>
      </c>
    </row>
    <row r="1771" spans="2:22" ht="15" customHeight="1">
      <c r="B1771" s="786" t="s">
        <v>2100</v>
      </c>
      <c r="C1771" s="911" t="s">
        <v>3555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  <c r="T1771" s="1249">
        <f>base[[#This Row],[Data de liquidação]]</f>
        <v>46146.613125000003</v>
      </c>
    </row>
    <row r="1772" spans="2:22" ht="15" customHeight="1">
      <c r="B1772" s="786" t="s">
        <v>2099</v>
      </c>
      <c r="C1772" s="911" t="s">
        <v>3555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1665</v>
      </c>
      <c r="I1772" s="451" t="s">
        <v>1715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  <c r="T1772" s="1249">
        <f>base[[#This Row],[Data de liquidação]]</f>
        <v>46146.617025462961</v>
      </c>
    </row>
    <row r="1773" spans="2:22" ht="15" customHeight="1">
      <c r="B1773" s="786" t="s">
        <v>2098</v>
      </c>
      <c r="C1773" s="911" t="s">
        <v>3555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1665</v>
      </c>
      <c r="I1773" s="451" t="s">
        <v>1557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  <c r="T1773" s="1249">
        <f>base[[#This Row],[Data de liquidação]]</f>
        <v>46146.665219907409</v>
      </c>
    </row>
    <row r="1774" spans="2:22" ht="15" customHeight="1">
      <c r="B1774" s="786" t="s">
        <v>1927</v>
      </c>
      <c r="C1774" s="911" t="s">
        <v>3555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1843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  <c r="T1774" s="1249">
        <f>base[[#This Row],[Data de liquidação]]</f>
        <v>46146.697152777779</v>
      </c>
    </row>
    <row r="1775" spans="2:22" ht="15" customHeight="1">
      <c r="B1775" s="786" t="s">
        <v>2097</v>
      </c>
      <c r="C1775" s="911" t="s">
        <v>3555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1665</v>
      </c>
      <c r="I1775" s="451" t="s">
        <v>1662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  <c r="T1775" s="1249">
        <f>base[[#This Row],[Data de liquidação]]</f>
        <v>46146.706145833334</v>
      </c>
    </row>
    <row r="1776" spans="2:22" ht="15" customHeight="1">
      <c r="B1776" s="786" t="s">
        <v>2096</v>
      </c>
      <c r="C1776" s="911" t="s">
        <v>3555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1665</v>
      </c>
      <c r="I1776" s="451" t="s">
        <v>1714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  <c r="T1776" s="1249">
        <f>base[[#This Row],[Data de liquidação]]</f>
        <v>46146.708298611113</v>
      </c>
    </row>
    <row r="1777" spans="2:20" ht="15" customHeight="1">
      <c r="B1777" s="786" t="s">
        <v>2095</v>
      </c>
      <c r="C1777" s="911" t="s">
        <v>3555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  <c r="T1777" s="1249">
        <f>base[[#This Row],[Data de liquidação]]</f>
        <v>46146.728113425925</v>
      </c>
    </row>
    <row r="1778" spans="2:20" ht="15" customHeight="1">
      <c r="B1778" s="786" t="s">
        <v>2094</v>
      </c>
      <c r="C1778" s="911" t="s">
        <v>3555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1665</v>
      </c>
      <c r="I1778" s="451" t="s">
        <v>1714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  <c r="T1778" s="1249">
        <f>base[[#This Row],[Data de liquidação]]</f>
        <v>46146.72929398148</v>
      </c>
    </row>
    <row r="1779" spans="2:20" ht="15" customHeight="1">
      <c r="B1779" s="786" t="s">
        <v>2093</v>
      </c>
      <c r="C1779" s="911" t="s">
        <v>3555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390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1200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  <c r="T1779" s="1249">
        <f>base[[#This Row],[Data de liquidação]]</f>
        <v>46146.748217592591</v>
      </c>
    </row>
    <row r="1780" spans="2:20" ht="15" customHeight="1">
      <c r="B1780" s="786" t="s">
        <v>2092</v>
      </c>
      <c r="C1780" s="911" t="s">
        <v>3555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  <c r="T1780" s="1249">
        <f>base[[#This Row],[Data de liquidação]]</f>
        <v>46146.750243055554</v>
      </c>
    </row>
    <row r="1781" spans="2:20" ht="15" customHeight="1">
      <c r="B1781" s="786" t="s">
        <v>2091</v>
      </c>
      <c r="C1781" s="911" t="s">
        <v>3555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1665</v>
      </c>
      <c r="I1781" s="451" t="s">
        <v>1757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  <c r="T1781" s="1249">
        <f>base[[#This Row],[Data de liquidação]]</f>
        <v>46146.906365740739</v>
      </c>
    </row>
    <row r="1782" spans="2:20" ht="15" customHeight="1">
      <c r="B1782" s="786" t="s">
        <v>2090</v>
      </c>
      <c r="C1782" s="911" t="s">
        <v>3555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1665</v>
      </c>
      <c r="I1782" s="451" t="s">
        <v>1757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  <c r="T1782" s="1249">
        <f>base[[#This Row],[Data de liquidação]]</f>
        <v>46146.953796296293</v>
      </c>
    </row>
    <row r="1783" spans="2:20" ht="15" customHeight="1">
      <c r="B1783" s="786" t="s">
        <v>2108</v>
      </c>
      <c r="C1783" s="911" t="s">
        <v>3555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1665</v>
      </c>
      <c r="I1783" s="451" t="s">
        <v>1714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  <c r="T1783" s="1249">
        <f>base[[#This Row],[Data de liquidação]]</f>
        <v>46147.438240740739</v>
      </c>
    </row>
    <row r="1784" spans="2:20" ht="15" customHeight="1">
      <c r="B1784" s="786" t="s">
        <v>2107</v>
      </c>
      <c r="C1784" s="911" t="s">
        <v>3555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1665</v>
      </c>
      <c r="I1784" s="451" t="s">
        <v>1557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  <c r="T1784" s="1249">
        <f>base[[#This Row],[Data de liquidação]]</f>
        <v>46147.497233796297</v>
      </c>
    </row>
    <row r="1785" spans="2:20" ht="15" customHeight="1">
      <c r="B1785" s="786" t="s">
        <v>2106</v>
      </c>
      <c r="C1785" s="911" t="s">
        <v>3555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1665</v>
      </c>
      <c r="I1785" s="451" t="s">
        <v>1714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  <c r="T1785" s="1249">
        <f>base[[#This Row],[Data de liquidação]]</f>
        <v>46147.619039351855</v>
      </c>
    </row>
    <row r="1786" spans="2:20" ht="15" customHeight="1">
      <c r="B1786" s="786" t="s">
        <v>2105</v>
      </c>
      <c r="C1786" s="911" t="s">
        <v>3555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1665</v>
      </c>
      <c r="I1786" s="451" t="s">
        <v>1758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  <c r="T1786" s="1249">
        <f>base[[#This Row],[Data de liquidação]]</f>
        <v>46147.658136574071</v>
      </c>
    </row>
    <row r="1787" spans="2:20" ht="15" customHeight="1">
      <c r="B1787" s="786" t="s">
        <v>2104</v>
      </c>
      <c r="C1787" s="911" t="s">
        <v>3555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1843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  <c r="T1787" s="1249">
        <f>base[[#This Row],[Data de liquidação]]</f>
        <v>46147.696273148147</v>
      </c>
    </row>
    <row r="1788" spans="2:20" ht="15" customHeight="1">
      <c r="B1788" s="786" t="s">
        <v>2103</v>
      </c>
      <c r="C1788" s="911" t="s">
        <v>3555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390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1210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  <c r="T1788" s="1249">
        <f>base[[#This Row],[Data de liquidação]]</f>
        <v>46147.707106481481</v>
      </c>
    </row>
    <row r="1789" spans="2:20" ht="15" customHeight="1">
      <c r="B1789" s="786" t="s">
        <v>2102</v>
      </c>
      <c r="C1789" s="911" t="s">
        <v>3555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1843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  <c r="T1789" s="1249">
        <f>base[[#This Row],[Data de liquidação]]</f>
        <v>46147.74596064815</v>
      </c>
    </row>
    <row r="1790" spans="2:20" ht="15" customHeight="1">
      <c r="B1790" s="786" t="s">
        <v>2101</v>
      </c>
      <c r="C1790" s="911" t="s">
        <v>3555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1665</v>
      </c>
      <c r="I1790" s="451" t="s">
        <v>1758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  <c r="T1790" s="1249">
        <f>base[[#This Row],[Data de liquidação]]</f>
        <v>46147.746180555558</v>
      </c>
    </row>
    <row r="1791" spans="2:20" ht="15" customHeight="1">
      <c r="B1791" s="786" t="s">
        <v>2111</v>
      </c>
      <c r="C1791" s="911" t="s">
        <v>3555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1665</v>
      </c>
      <c r="I1791" s="451" t="s">
        <v>1557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  <c r="T1791" s="1249">
        <f>base[[#This Row],[Data de liquidação]]</f>
        <v>46148.430474537039</v>
      </c>
    </row>
    <row r="1792" spans="2:20" ht="15" customHeight="1">
      <c r="B1792" s="786" t="s">
        <v>2110</v>
      </c>
      <c r="C1792" s="911" t="s">
        <v>3555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1665</v>
      </c>
      <c r="I1792" s="451" t="s">
        <v>1557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  <c r="T1792" s="1249">
        <f>base[[#This Row],[Data de liquidação]]</f>
        <v>46148.748194444444</v>
      </c>
    </row>
    <row r="1793" spans="2:20" ht="15" customHeight="1">
      <c r="B1793" s="786" t="s">
        <v>2109</v>
      </c>
      <c r="C1793" s="911" t="s">
        <v>3555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1665</v>
      </c>
      <c r="I1793" s="451" t="s">
        <v>1776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  <c r="T1793" s="1249">
        <f>base[[#This Row],[Data de liquidação]]</f>
        <v>46148.750219907408</v>
      </c>
    </row>
    <row r="1794" spans="2:20" ht="15" customHeight="1">
      <c r="B1794" s="786" t="s">
        <v>2113</v>
      </c>
      <c r="C1794" s="911" t="s">
        <v>3555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390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1210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  <c r="T1794" s="1249">
        <f>base[[#This Row],[Data de liquidação]]</f>
        <v>46149.707569444443</v>
      </c>
    </row>
    <row r="1795" spans="2:20" ht="15" customHeight="1">
      <c r="B1795" s="786" t="s">
        <v>2112</v>
      </c>
      <c r="C1795" s="911" t="s">
        <v>3555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1665</v>
      </c>
      <c r="I1795" s="451" t="s">
        <v>1714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  <c r="T1795" s="1249">
        <f>base[[#This Row],[Data de liquidação]]</f>
        <v>46149.743726851855</v>
      </c>
    </row>
    <row r="1796" spans="2:20" ht="15" customHeight="1">
      <c r="B1796" s="786" t="s">
        <v>2146</v>
      </c>
      <c r="C1796" s="911" t="s">
        <v>3555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2147</v>
      </c>
      <c r="I1796" s="451" t="s">
        <v>1794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  <c r="T1796" s="1249">
        <f>base[[#This Row],[Data de liquidação]]</f>
        <v>46150.421550925923</v>
      </c>
    </row>
    <row r="1797" spans="2:20" ht="15" customHeight="1">
      <c r="B1797" s="786" t="s">
        <v>2145</v>
      </c>
      <c r="C1797" s="911" t="s">
        <v>3555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2147</v>
      </c>
      <c r="I1797" s="451" t="s">
        <v>1794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  <c r="T1797" s="1249">
        <f>base[[#This Row],[Data de liquidação]]</f>
        <v>46150.507430555554</v>
      </c>
    </row>
    <row r="1798" spans="2:20" ht="15" customHeight="1">
      <c r="B1798" s="786" t="s">
        <v>2144</v>
      </c>
      <c r="C1798" s="911" t="s">
        <v>3555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2147</v>
      </c>
      <c r="I1798" s="451" t="s">
        <v>1794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  <c r="T1798" s="1249">
        <f>base[[#This Row],[Data de liquidação]]</f>
        <v>46150.534421296295</v>
      </c>
    </row>
    <row r="1799" spans="2:20" ht="15" customHeight="1">
      <c r="B1799" s="786" t="s">
        <v>2143</v>
      </c>
      <c r="C1799" s="911" t="s">
        <v>3555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2147</v>
      </c>
      <c r="I1799" s="451" t="s">
        <v>1794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  <c r="T1799" s="1249">
        <f>base[[#This Row],[Data de liquidação]]</f>
        <v>46150.577592592592</v>
      </c>
    </row>
    <row r="1800" spans="2:20" ht="15" customHeight="1">
      <c r="B1800" s="786" t="s">
        <v>2142</v>
      </c>
      <c r="C1800" s="911" t="s">
        <v>3555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2147</v>
      </c>
      <c r="I1800" s="451" t="s">
        <v>1794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  <c r="T1800" s="1249">
        <f>base[[#This Row],[Data de liquidação]]</f>
        <v>46150.591782407406</v>
      </c>
    </row>
    <row r="1801" spans="2:20" ht="15" customHeight="1">
      <c r="B1801" s="786" t="s">
        <v>2141</v>
      </c>
      <c r="C1801" s="911" t="s">
        <v>3555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2147</v>
      </c>
      <c r="I1801" s="451" t="s">
        <v>1794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  <c r="T1801" s="1249">
        <f>base[[#This Row],[Data de liquidação]]</f>
        <v>46150.616712962961</v>
      </c>
    </row>
    <row r="1802" spans="2:20" ht="15" customHeight="1">
      <c r="B1802" s="786" t="s">
        <v>2140</v>
      </c>
      <c r="C1802" s="911" t="s">
        <v>3555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2147</v>
      </c>
      <c r="I1802" s="451" t="s">
        <v>2148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  <c r="T1802" s="1249">
        <f>base[[#This Row],[Data de liquidação]]</f>
        <v>46150.619421296295</v>
      </c>
    </row>
    <row r="1803" spans="2:20" ht="15" customHeight="1">
      <c r="B1803" s="786" t="s">
        <v>2139</v>
      </c>
      <c r="C1803" s="911" t="s">
        <v>3555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1665</v>
      </c>
      <c r="I1803" s="451" t="s">
        <v>1714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  <c r="T1803" s="1249">
        <f>base[[#This Row],[Data de liquidação]]</f>
        <v>46150.621539351851</v>
      </c>
    </row>
    <row r="1804" spans="2:20" ht="15" customHeight="1">
      <c r="B1804" s="786" t="s">
        <v>2138</v>
      </c>
      <c r="C1804" s="911" t="s">
        <v>3555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2147</v>
      </c>
      <c r="I1804" s="451" t="s">
        <v>2148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  <c r="T1804" s="1249">
        <f>base[[#This Row],[Data de liquidação]]</f>
        <v>46150.623564814814</v>
      </c>
    </row>
    <row r="1805" spans="2:20" ht="15" customHeight="1">
      <c r="B1805" s="786" t="s">
        <v>2137</v>
      </c>
      <c r="C1805" s="911" t="s">
        <v>3555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1665</v>
      </c>
      <c r="I1805" s="451" t="s">
        <v>1557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  <c r="T1805" s="1249">
        <f>base[[#This Row],[Data de liquidação]]</f>
        <v>46150.628680555557</v>
      </c>
    </row>
    <row r="1806" spans="2:20" ht="15" customHeight="1">
      <c r="B1806" s="786" t="s">
        <v>2136</v>
      </c>
      <c r="C1806" s="911" t="s">
        <v>3555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2147</v>
      </c>
      <c r="I1806" s="451" t="s">
        <v>1794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  <c r="T1806" s="1249">
        <f>base[[#This Row],[Data de liquidação]]</f>
        <v>46150.647615740738</v>
      </c>
    </row>
    <row r="1807" spans="2:20" ht="15" customHeight="1">
      <c r="B1807" s="786" t="s">
        <v>2135</v>
      </c>
      <c r="C1807" s="911" t="s">
        <v>3555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  <c r="T1807" s="1249">
        <f>base[[#This Row],[Data de liquidação]]</f>
        <v>46150.660636574074</v>
      </c>
    </row>
    <row r="1808" spans="2:20" ht="15" customHeight="1">
      <c r="B1808" s="786" t="s">
        <v>2134</v>
      </c>
      <c r="C1808" s="911" t="s">
        <v>3555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1665</v>
      </c>
      <c r="I1808" s="451" t="s">
        <v>1662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  <c r="T1808" s="1249">
        <f>base[[#This Row],[Data de liquidação]]</f>
        <v>46150.662395833337</v>
      </c>
    </row>
    <row r="1809" spans="2:20" ht="15" customHeight="1">
      <c r="B1809" s="786" t="s">
        <v>2133</v>
      </c>
      <c r="C1809" s="911" t="s">
        <v>3555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2147</v>
      </c>
      <c r="I1809" s="451" t="s">
        <v>2148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  <c r="T1809" s="1249">
        <f>base[[#This Row],[Data de liquidação]]</f>
        <v>46150.664629629631</v>
      </c>
    </row>
    <row r="1810" spans="2:20" ht="15" customHeight="1">
      <c r="B1810" s="786" t="s">
        <v>2132</v>
      </c>
      <c r="C1810" s="911" t="s">
        <v>3555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1665</v>
      </c>
      <c r="I1810" s="451" t="s">
        <v>1557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  <c r="T1810" s="1249">
        <f>base[[#This Row],[Data de liquidação]]</f>
        <v>46150.664641203701</v>
      </c>
    </row>
    <row r="1811" spans="2:20" ht="15" customHeight="1">
      <c r="B1811" s="786" t="s">
        <v>2131</v>
      </c>
      <c r="C1811" s="911" t="s">
        <v>3555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  <c r="T1811" s="1249">
        <f>base[[#This Row],[Data de liquidação]]</f>
        <v>46150.665509259263</v>
      </c>
    </row>
    <row r="1812" spans="2:20" ht="15" customHeight="1">
      <c r="B1812" s="786" t="s">
        <v>2130</v>
      </c>
      <c r="C1812" s="911" t="s">
        <v>3555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1665</v>
      </c>
      <c r="I1812" s="451" t="s">
        <v>1557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  <c r="T1812" s="1249">
        <f>base[[#This Row],[Data de liquidação]]</f>
        <v>46150.672303240739</v>
      </c>
    </row>
    <row r="1813" spans="2:20" ht="15" customHeight="1">
      <c r="B1813" s="786" t="s">
        <v>2129</v>
      </c>
      <c r="C1813" s="911" t="s">
        <v>3555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1665</v>
      </c>
      <c r="I1813" s="451" t="s">
        <v>1557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  <c r="T1813" s="1249">
        <f>base[[#This Row],[Data de liquidação]]</f>
        <v>46150.675891203704</v>
      </c>
    </row>
    <row r="1814" spans="2:20" ht="15" customHeight="1">
      <c r="B1814" s="786" t="s">
        <v>2128</v>
      </c>
      <c r="C1814" s="911" t="s">
        <v>3555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  <c r="T1814" s="1249">
        <f>base[[#This Row],[Data de liquidação]]</f>
        <v>46150.676076388889</v>
      </c>
    </row>
    <row r="1815" spans="2:20" ht="15" customHeight="1">
      <c r="B1815" s="786" t="s">
        <v>2127</v>
      </c>
      <c r="C1815" s="911" t="s">
        <v>3555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2147</v>
      </c>
      <c r="I1815" s="451" t="s">
        <v>1794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  <c r="T1815" s="1249">
        <f>base[[#This Row],[Data de liquidação]]</f>
        <v>46150.68236111111</v>
      </c>
    </row>
    <row r="1816" spans="2:20" ht="15" customHeight="1">
      <c r="B1816" s="786" t="s">
        <v>2126</v>
      </c>
      <c r="C1816" s="911" t="s">
        <v>3555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1665</v>
      </c>
      <c r="I1816" s="451" t="s">
        <v>1794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  <c r="T1816" s="1249">
        <f>base[[#This Row],[Data de liquidação]]</f>
        <v>46150.688437500001</v>
      </c>
    </row>
    <row r="1817" spans="2:20" ht="15" customHeight="1">
      <c r="B1817" s="786" t="s">
        <v>2125</v>
      </c>
      <c r="C1817" s="911" t="s">
        <v>3555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1665</v>
      </c>
      <c r="I1817" s="451" t="s">
        <v>1557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  <c r="T1817" s="1249">
        <f>base[[#This Row],[Data de liquidação]]</f>
        <v>46150.704108796293</v>
      </c>
    </row>
    <row r="1818" spans="2:20" ht="15" customHeight="1">
      <c r="B1818" s="786" t="s">
        <v>2124</v>
      </c>
      <c r="C1818" s="911" t="s">
        <v>3555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1665</v>
      </c>
      <c r="I1818" s="451" t="s">
        <v>1759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  <c r="T1818" s="1249">
        <f>base[[#This Row],[Data de liquidação]]</f>
        <v>46150.722418981481</v>
      </c>
    </row>
    <row r="1819" spans="2:20" ht="15" customHeight="1">
      <c r="B1819" s="786" t="s">
        <v>2123</v>
      </c>
      <c r="C1819" s="911" t="s">
        <v>3555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1665</v>
      </c>
      <c r="I1819" s="451" t="s">
        <v>1714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  <c r="T1819" s="1249">
        <f>base[[#This Row],[Data de liquidação]]</f>
        <v>46150.72488425926</v>
      </c>
    </row>
    <row r="1820" spans="2:20" ht="15" customHeight="1">
      <c r="B1820" s="786" t="s">
        <v>1901</v>
      </c>
      <c r="C1820" s="911" t="s">
        <v>3555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1665</v>
      </c>
      <c r="I1820" s="451" t="s">
        <v>1715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  <c r="T1820" s="1249">
        <f>base[[#This Row],[Data de liquidação]]</f>
        <v>46150.728564814817</v>
      </c>
    </row>
    <row r="1821" spans="2:20" ht="15" customHeight="1">
      <c r="B1821" s="786" t="s">
        <v>2122</v>
      </c>
      <c r="C1821" s="911" t="s">
        <v>3555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  <c r="T1821" s="1249">
        <f>base[[#This Row],[Data de liquidação]]</f>
        <v>46150.72859953704</v>
      </c>
    </row>
    <row r="1822" spans="2:20" ht="15" customHeight="1">
      <c r="B1822" s="786" t="s">
        <v>2121</v>
      </c>
      <c r="C1822" s="911" t="s">
        <v>3555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1665</v>
      </c>
      <c r="I1822" s="451" t="s">
        <v>1714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  <c r="T1822" s="1249">
        <f>base[[#This Row],[Data de liquidação]]</f>
        <v>46150.728831018518</v>
      </c>
    </row>
    <row r="1823" spans="2:20" ht="15" customHeight="1">
      <c r="B1823" s="786" t="s">
        <v>2120</v>
      </c>
      <c r="C1823" s="911" t="s">
        <v>3555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1665</v>
      </c>
      <c r="I1823" s="451" t="s">
        <v>1776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  <c r="T1823" s="1249">
        <f>base[[#This Row],[Data de liquidação]]</f>
        <v>46150.729409722226</v>
      </c>
    </row>
    <row r="1824" spans="2:20" ht="15" customHeight="1">
      <c r="B1824" s="786" t="s">
        <v>2119</v>
      </c>
      <c r="C1824" s="911" t="s">
        <v>3555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1665</v>
      </c>
      <c r="I1824" s="451" t="s">
        <v>1714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  <c r="T1824" s="1249">
        <f>base[[#This Row],[Data de liquidação]]</f>
        <v>46150.729456018518</v>
      </c>
    </row>
    <row r="1825" spans="2:22" ht="15" customHeight="1">
      <c r="B1825" s="786" t="s">
        <v>2118</v>
      </c>
      <c r="C1825" s="911" t="s">
        <v>3555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1665</v>
      </c>
      <c r="I1825" s="451" t="s">
        <v>1758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  <c r="T1825" s="1249">
        <f>base[[#This Row],[Data de liquidação]]</f>
        <v>46150.730497685188</v>
      </c>
    </row>
    <row r="1826" spans="2:22" ht="15" customHeight="1">
      <c r="B1826" s="786" t="s">
        <v>2117</v>
      </c>
      <c r="C1826" s="911" t="s">
        <v>3555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391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2149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  <c r="T1826" s="1249">
        <f>base[[#This Row],[Data de liquidação]]</f>
        <v>46150.731030092589</v>
      </c>
    </row>
    <row r="1827" spans="2:22" ht="15" customHeight="1">
      <c r="B1827" s="786" t="s">
        <v>2116</v>
      </c>
      <c r="C1827" s="911" t="s">
        <v>3555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1665</v>
      </c>
      <c r="I1827" s="451" t="s">
        <v>1662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  <c r="T1827" s="1249">
        <f>base[[#This Row],[Data de liquidação]]</f>
        <v>46150.735023148147</v>
      </c>
    </row>
    <row r="1828" spans="2:22" ht="15" customHeight="1">
      <c r="B1828" s="786" t="s">
        <v>1898</v>
      </c>
      <c r="C1828" s="911" t="s">
        <v>3555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1665</v>
      </c>
      <c r="I1828" s="451" t="s">
        <v>1716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1249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6" t="s">
        <v>1898</v>
      </c>
      <c r="C1829" s="911" t="s">
        <v>3555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2147</v>
      </c>
      <c r="I1829" s="451" t="s">
        <v>2150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1249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6" t="s">
        <v>1898</v>
      </c>
      <c r="C1830" s="911" t="s">
        <v>3555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391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1207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1249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6" t="s">
        <v>2115</v>
      </c>
      <c r="C1831" s="911" t="s">
        <v>3555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1665</v>
      </c>
      <c r="I1831" s="451" t="s">
        <v>1714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  <c r="T1831" s="1249">
        <f>base[[#This Row],[Data de liquidação]]</f>
        <v>46150.737187500003</v>
      </c>
    </row>
    <row r="1832" spans="2:22" ht="15" customHeight="1">
      <c r="B1832" s="786" t="s">
        <v>2114</v>
      </c>
      <c r="C1832" s="911" t="s">
        <v>3555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391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2151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  <c r="T1832" s="1249">
        <f>base[[#This Row],[Data de liquidação]]</f>
        <v>46150.745173611111</v>
      </c>
    </row>
    <row r="1833" spans="2:22" ht="15" customHeight="1">
      <c r="B1833" s="786" t="s">
        <v>2226</v>
      </c>
      <c r="C1833" s="911" t="s">
        <v>3555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2147</v>
      </c>
      <c r="I1833" s="451" t="s">
        <v>2148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  <c r="T1833" s="1249">
        <f>base[[#This Row],[Data de liquidação]]</f>
        <v>46151.007662037038</v>
      </c>
    </row>
    <row r="1834" spans="2:22" ht="15" customHeight="1">
      <c r="B1834" s="786" t="s">
        <v>2225</v>
      </c>
      <c r="C1834" s="911" t="s">
        <v>3555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1665</v>
      </c>
      <c r="I1834" s="451" t="s">
        <v>1557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  <c r="T1834" s="1249">
        <f>base[[#This Row],[Data de liquidação]]</f>
        <v>46151.367002314815</v>
      </c>
    </row>
    <row r="1835" spans="2:22" ht="15" customHeight="1">
      <c r="B1835" s="786" t="s">
        <v>2224</v>
      </c>
      <c r="C1835" s="911" t="s">
        <v>3555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2147</v>
      </c>
      <c r="I1835" s="451" t="s">
        <v>1794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  <c r="T1835" s="1249">
        <f>base[[#This Row],[Data de liquidação]]</f>
        <v>46151.36755787037</v>
      </c>
    </row>
    <row r="1836" spans="2:22" ht="15" customHeight="1">
      <c r="B1836" s="786" t="s">
        <v>2223</v>
      </c>
      <c r="C1836" s="911" t="s">
        <v>3555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2147</v>
      </c>
      <c r="I1836" s="451" t="s">
        <v>1794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  <c r="T1836" s="1249">
        <f>base[[#This Row],[Data de liquidação]]</f>
        <v>46151.367592592593</v>
      </c>
    </row>
    <row r="1837" spans="2:22" ht="15" customHeight="1">
      <c r="B1837" s="786" t="s">
        <v>2222</v>
      </c>
      <c r="C1837" s="911" t="s">
        <v>3555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2147</v>
      </c>
      <c r="I1837" s="451" t="s">
        <v>1794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  <c r="T1837" s="1249">
        <f>base[[#This Row],[Data de liquidação]]</f>
        <v>46151.382962962962</v>
      </c>
    </row>
    <row r="1838" spans="2:22" ht="15" customHeight="1">
      <c r="B1838" s="786" t="s">
        <v>2221</v>
      </c>
      <c r="C1838" s="911" t="s">
        <v>3555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  <c r="T1838" s="1249">
        <f>base[[#This Row],[Data de liquidação]]</f>
        <v>46151.406747685185</v>
      </c>
    </row>
    <row r="1839" spans="2:22" ht="15" customHeight="1">
      <c r="B1839" s="786" t="s">
        <v>2220</v>
      </c>
      <c r="C1839" s="911" t="s">
        <v>3555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  <c r="T1839" s="1249">
        <f>base[[#This Row],[Data de liquidação]]</f>
        <v>46151.431527777779</v>
      </c>
    </row>
    <row r="1840" spans="2:22" ht="15" customHeight="1">
      <c r="B1840" s="786" t="s">
        <v>2219</v>
      </c>
      <c r="C1840" s="911" t="s">
        <v>3555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2147</v>
      </c>
      <c r="I1840" s="451" t="s">
        <v>1794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  <c r="T1840" s="1249">
        <f>base[[#This Row],[Data de liquidação]]</f>
        <v>46151.435624999998</v>
      </c>
    </row>
    <row r="1841" spans="2:20" ht="15" customHeight="1">
      <c r="B1841" s="786" t="s">
        <v>2218</v>
      </c>
      <c r="C1841" s="911" t="s">
        <v>3555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  <c r="T1841" s="1249">
        <f>base[[#This Row],[Data de liquidação]]</f>
        <v>46151.438668981478</v>
      </c>
    </row>
    <row r="1842" spans="2:20" ht="15" customHeight="1">
      <c r="B1842" s="786" t="s">
        <v>2217</v>
      </c>
      <c r="C1842" s="911" t="s">
        <v>3555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2147</v>
      </c>
      <c r="I1842" s="451" t="s">
        <v>1794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  <c r="T1842" s="1249">
        <f>base[[#This Row],[Data de liquidação]]</f>
        <v>46151.448379629626</v>
      </c>
    </row>
    <row r="1843" spans="2:20" ht="15" customHeight="1">
      <c r="B1843" s="786" t="s">
        <v>2216</v>
      </c>
      <c r="C1843" s="911" t="s">
        <v>3555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2147</v>
      </c>
      <c r="I1843" s="451" t="s">
        <v>2148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  <c r="T1843" s="1249">
        <f>base[[#This Row],[Data de liquidação]]</f>
        <v>46151.456550925926</v>
      </c>
    </row>
    <row r="1844" spans="2:20" ht="15" customHeight="1">
      <c r="B1844" s="786" t="s">
        <v>2215</v>
      </c>
      <c r="C1844" s="911" t="s">
        <v>3555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1665</v>
      </c>
      <c r="I1844" s="451" t="s">
        <v>1662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  <c r="T1844" s="1249">
        <f>base[[#This Row],[Data de liquidação]]</f>
        <v>46151.462418981479</v>
      </c>
    </row>
    <row r="1845" spans="2:20" ht="15" customHeight="1">
      <c r="B1845" s="786" t="s">
        <v>2214</v>
      </c>
      <c r="C1845" s="911" t="s">
        <v>3555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1665</v>
      </c>
      <c r="I1845" s="451" t="s">
        <v>1557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  <c r="T1845" s="1249">
        <f>base[[#This Row],[Data de liquidação]]</f>
        <v>46151.467418981483</v>
      </c>
    </row>
    <row r="1846" spans="2:20" ht="15" customHeight="1">
      <c r="B1846" s="786" t="s">
        <v>2213</v>
      </c>
      <c r="C1846" s="911" t="s">
        <v>3555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1665</v>
      </c>
      <c r="I1846" s="451" t="s">
        <v>1794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  <c r="T1846" s="1249">
        <f>base[[#This Row],[Data de liquidação]]</f>
        <v>46151.469872685186</v>
      </c>
    </row>
    <row r="1847" spans="2:20" ht="15" customHeight="1">
      <c r="B1847" s="786" t="s">
        <v>2212</v>
      </c>
      <c r="C1847" s="911" t="s">
        <v>3555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2147</v>
      </c>
      <c r="I1847" s="451" t="s">
        <v>1794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  <c r="T1847" s="1249">
        <f>base[[#This Row],[Data de liquidação]]</f>
        <v>46151.476400462961</v>
      </c>
    </row>
    <row r="1848" spans="2:20" ht="15" customHeight="1">
      <c r="B1848" s="786" t="s">
        <v>2211</v>
      </c>
      <c r="C1848" s="911" t="s">
        <v>3555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2147</v>
      </c>
      <c r="I1848" s="451" t="s">
        <v>1794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  <c r="T1848" s="1249">
        <f>base[[#This Row],[Data de liquidação]]</f>
        <v>46151.511840277781</v>
      </c>
    </row>
    <row r="1849" spans="2:20" ht="15" customHeight="1">
      <c r="B1849" s="786" t="s">
        <v>2210</v>
      </c>
      <c r="C1849" s="911" t="s">
        <v>3555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1665</v>
      </c>
      <c r="I1849" s="451" t="s">
        <v>1662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  <c r="T1849" s="1249">
        <f>base[[#This Row],[Data de liquidação]]</f>
        <v>46151.515104166669</v>
      </c>
    </row>
    <row r="1850" spans="2:20" ht="15" customHeight="1">
      <c r="B1850" s="786" t="s">
        <v>2209</v>
      </c>
      <c r="C1850" s="911" t="s">
        <v>3555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1665</v>
      </c>
      <c r="I1850" s="451" t="s">
        <v>1714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  <c r="T1850" s="1249">
        <f>base[[#This Row],[Data de liquidação]]</f>
        <v>46151.516562500001</v>
      </c>
    </row>
    <row r="1851" spans="2:20" ht="15" customHeight="1">
      <c r="B1851" s="786" t="s">
        <v>2208</v>
      </c>
      <c r="C1851" s="911" t="s">
        <v>3555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2147</v>
      </c>
      <c r="I1851" s="451" t="s">
        <v>2148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  <c r="T1851" s="1249">
        <f>base[[#This Row],[Data de liquidação]]</f>
        <v>46151.516701388886</v>
      </c>
    </row>
    <row r="1852" spans="2:20" ht="15" customHeight="1">
      <c r="B1852" s="786" t="s">
        <v>2207</v>
      </c>
      <c r="C1852" s="911" t="s">
        <v>3555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1665</v>
      </c>
      <c r="I1852" s="451" t="s">
        <v>1715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  <c r="T1852" s="1249">
        <f>base[[#This Row],[Data de liquidação]]</f>
        <v>46151.518935185188</v>
      </c>
    </row>
    <row r="1853" spans="2:20" ht="15" customHeight="1">
      <c r="B1853" s="786" t="s">
        <v>2206</v>
      </c>
      <c r="C1853" s="911" t="s">
        <v>3555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2147</v>
      </c>
      <c r="I1853" s="451" t="s">
        <v>1794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  <c r="T1853" s="1249">
        <f>base[[#This Row],[Data de liquidação]]</f>
        <v>46151.526238425926</v>
      </c>
    </row>
    <row r="1854" spans="2:20" ht="15" customHeight="1">
      <c r="B1854" s="786" t="s">
        <v>2205</v>
      </c>
      <c r="C1854" s="911" t="s">
        <v>3555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1665</v>
      </c>
      <c r="I1854" s="451" t="s">
        <v>1758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  <c r="T1854" s="1249">
        <f>base[[#This Row],[Data de liquidação]]</f>
        <v>46151.538113425922</v>
      </c>
    </row>
    <row r="1855" spans="2:20" ht="15" customHeight="1">
      <c r="B1855" s="786" t="s">
        <v>2204</v>
      </c>
      <c r="C1855" s="911" t="s">
        <v>3555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  <c r="T1855" s="1249">
        <f>base[[#This Row],[Data de liquidação]]</f>
        <v>46151.541597222225</v>
      </c>
    </row>
    <row r="1856" spans="2:20" ht="15" customHeight="1">
      <c r="B1856" s="786" t="s">
        <v>2204</v>
      </c>
      <c r="C1856" s="911" t="s">
        <v>3555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1665</v>
      </c>
      <c r="I1856" s="451" t="s">
        <v>1664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  <c r="T1856" s="1249">
        <f>base[[#This Row],[Data de liquidação]]</f>
        <v>46151.541597222225</v>
      </c>
    </row>
    <row r="1857" spans="2:22" ht="15" customHeight="1">
      <c r="B1857" s="786" t="s">
        <v>2203</v>
      </c>
      <c r="C1857" s="911" t="s">
        <v>3555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1665</v>
      </c>
      <c r="I1857" s="451" t="s">
        <v>1662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  <c r="T1857" s="1249">
        <f>base[[#This Row],[Data de liquidação]]</f>
        <v>46151.541608796295</v>
      </c>
    </row>
    <row r="1858" spans="2:22" ht="15" customHeight="1">
      <c r="B1858" s="786" t="s">
        <v>2201</v>
      </c>
      <c r="C1858" s="911" t="s">
        <v>3555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1665</v>
      </c>
      <c r="I1858" s="451" t="s">
        <v>1717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  <c r="T1858" s="1249">
        <f>base[[#This Row],[Data de liquidação]]</f>
        <v>46151.541631944441</v>
      </c>
    </row>
    <row r="1859" spans="2:22" ht="15" customHeight="1">
      <c r="B1859" s="786" t="s">
        <v>2202</v>
      </c>
      <c r="C1859" s="911" t="s">
        <v>3555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2147</v>
      </c>
      <c r="I1859" s="451" t="s">
        <v>2148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  <c r="T1859" s="1249">
        <f>base[[#This Row],[Data de liquidação]]</f>
        <v>46151.541631944441</v>
      </c>
    </row>
    <row r="1860" spans="2:22" ht="15" customHeight="1">
      <c r="B1860" s="786" t="s">
        <v>2200</v>
      </c>
      <c r="C1860" s="911" t="s">
        <v>3555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  <c r="T1860" s="1249">
        <f>base[[#This Row],[Data de liquidação]]</f>
        <v>46151.543124999997</v>
      </c>
    </row>
    <row r="1861" spans="2:22" ht="15" customHeight="1">
      <c r="B1861" s="786" t="s">
        <v>2199</v>
      </c>
      <c r="C1861" s="911" t="s">
        <v>3555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1665</v>
      </c>
      <c r="I1861" s="451" t="s">
        <v>1758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  <c r="T1861" s="1249">
        <f>base[[#This Row],[Data de liquidação]]</f>
        <v>46151.55400462963</v>
      </c>
    </row>
    <row r="1862" spans="2:22" ht="15" customHeight="1">
      <c r="B1862" s="786" t="s">
        <v>2198</v>
      </c>
      <c r="C1862" s="911" t="s">
        <v>3555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2147</v>
      </c>
      <c r="I1862" s="451" t="s">
        <v>1794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  <c r="T1862" s="1249">
        <f>base[[#This Row],[Data de liquidação]]</f>
        <v>46151.554837962962</v>
      </c>
    </row>
    <row r="1863" spans="2:22" ht="15" customHeight="1">
      <c r="B1863" s="786" t="s">
        <v>2197</v>
      </c>
      <c r="C1863" s="911" t="s">
        <v>3555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1665</v>
      </c>
      <c r="I1863" s="451" t="s">
        <v>1758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  <c r="T1863" s="1249">
        <f>base[[#This Row],[Data de liquidação]]</f>
        <v>46151.565011574072</v>
      </c>
    </row>
    <row r="1864" spans="2:22" ht="15" customHeight="1">
      <c r="B1864" s="786" t="s">
        <v>2196</v>
      </c>
      <c r="C1864" s="911" t="s">
        <v>3555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2147</v>
      </c>
      <c r="I1864" s="451" t="s">
        <v>1794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  <c r="T1864" s="1249">
        <f>base[[#This Row],[Data de liquidação]]</f>
        <v>46151.588506944441</v>
      </c>
    </row>
    <row r="1865" spans="2:22" ht="15" customHeight="1">
      <c r="B1865" s="786" t="s">
        <v>2195</v>
      </c>
      <c r="C1865" s="911" t="s">
        <v>3555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1665</v>
      </c>
      <c r="I1865" s="451" t="s">
        <v>1794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  <c r="T1865" s="1249">
        <f>base[[#This Row],[Data de liquidação]]</f>
        <v>46151.595462962963</v>
      </c>
    </row>
    <row r="1866" spans="2:22" ht="15" customHeight="1">
      <c r="B1866" s="786" t="s">
        <v>2194</v>
      </c>
      <c r="C1866" s="911" t="s">
        <v>3555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2147</v>
      </c>
      <c r="I1866" s="451" t="s">
        <v>1794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  <c r="T1866" s="1249">
        <f>base[[#This Row],[Data de liquidação]]</f>
        <v>46151.596319444441</v>
      </c>
    </row>
    <row r="1867" spans="2:22" ht="15" customHeight="1">
      <c r="B1867" s="786" t="s">
        <v>2193</v>
      </c>
      <c r="C1867" s="911" t="s">
        <v>3555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2147</v>
      </c>
      <c r="I1867" s="451" t="s">
        <v>1794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  <c r="T1867" s="1249">
        <f>base[[#This Row],[Data de liquidação]]</f>
        <v>46151.612372685187</v>
      </c>
    </row>
    <row r="1868" spans="2:22" ht="15" customHeight="1">
      <c r="B1868" s="786" t="s">
        <v>2192</v>
      </c>
      <c r="C1868" s="911" t="s">
        <v>3555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1554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  <c r="T1868" s="1249">
        <f>base[[#This Row],[Data de liquidação]]</f>
        <v>46151.624537037038</v>
      </c>
    </row>
    <row r="1869" spans="2:22" ht="15" customHeight="1">
      <c r="B1869" s="786" t="s">
        <v>2191</v>
      </c>
      <c r="C1869" s="911" t="s">
        <v>3555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627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1200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  <c r="T1869" s="1249">
        <f>base[[#This Row],[Data de liquidação]]</f>
        <v>46151.641423611109</v>
      </c>
    </row>
    <row r="1870" spans="2:22" ht="15" customHeight="1">
      <c r="B1870" s="786" t="s">
        <v>1894</v>
      </c>
      <c r="C1870" s="911" t="s">
        <v>3555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1554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1249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6" t="s">
        <v>1894</v>
      </c>
      <c r="C1871" s="911" t="s">
        <v>3555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391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1200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1249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6" t="s">
        <v>2190</v>
      </c>
      <c r="C1872" s="911" t="s">
        <v>3555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1665</v>
      </c>
      <c r="I1872" s="451" t="s">
        <v>1757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  <c r="T1872" s="1249">
        <f>base[[#This Row],[Data de liquidação]]</f>
        <v>46151.642083333332</v>
      </c>
    </row>
    <row r="1873" spans="2:20" ht="15" customHeight="1">
      <c r="B1873" s="786" t="s">
        <v>2189</v>
      </c>
      <c r="C1873" s="911" t="s">
        <v>3555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1665</v>
      </c>
      <c r="I1873" s="451" t="s">
        <v>1662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  <c r="T1873" s="1249">
        <f>base[[#This Row],[Data de liquidação]]</f>
        <v>46151.642175925925</v>
      </c>
    </row>
    <row r="1874" spans="2:20" ht="15" customHeight="1">
      <c r="B1874" s="786" t="s">
        <v>2188</v>
      </c>
      <c r="C1874" s="911" t="s">
        <v>3555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  <c r="T1874" s="1249">
        <f>base[[#This Row],[Data de liquidação]]</f>
        <v>46151.642222222225</v>
      </c>
    </row>
    <row r="1875" spans="2:20" ht="15" customHeight="1">
      <c r="B1875" s="786" t="s">
        <v>2187</v>
      </c>
      <c r="C1875" s="911" t="s">
        <v>3555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1665</v>
      </c>
      <c r="I1875" s="451" t="s">
        <v>1758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  <c r="T1875" s="1249">
        <f>base[[#This Row],[Data de liquidação]]</f>
        <v>46151.644212962965</v>
      </c>
    </row>
    <row r="1876" spans="2:20" ht="15" customHeight="1">
      <c r="B1876" s="786" t="s">
        <v>1893</v>
      </c>
      <c r="C1876" s="911" t="s">
        <v>3555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2147</v>
      </c>
      <c r="I1876" s="451" t="s">
        <v>1794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  <c r="T1876" s="1249">
        <f>base[[#This Row],[Data de liquidação]]</f>
        <v>46151.656493055554</v>
      </c>
    </row>
    <row r="1877" spans="2:20" ht="15" customHeight="1">
      <c r="B1877" s="786" t="s">
        <v>2186</v>
      </c>
      <c r="C1877" s="911" t="s">
        <v>3555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627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1203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  <c r="T1877" s="1249">
        <f>base[[#This Row],[Data de liquidação]]</f>
        <v>46151.666863425926</v>
      </c>
    </row>
    <row r="1878" spans="2:20" ht="15" customHeight="1">
      <c r="B1878" s="786" t="s">
        <v>2185</v>
      </c>
      <c r="C1878" s="911" t="s">
        <v>3555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391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1203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  <c r="T1878" s="1249">
        <f>base[[#This Row],[Data de liquidação]]</f>
        <v>46151.668240740742</v>
      </c>
    </row>
    <row r="1879" spans="2:20" ht="15" customHeight="1">
      <c r="B1879" s="786" t="s">
        <v>2184</v>
      </c>
      <c r="C1879" s="911" t="s">
        <v>3555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2147</v>
      </c>
      <c r="I1879" s="451" t="s">
        <v>1794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  <c r="T1879" s="1249">
        <f>base[[#This Row],[Data de liquidação]]</f>
        <v>46151.671875</v>
      </c>
    </row>
    <row r="1880" spans="2:20" ht="15" customHeight="1">
      <c r="B1880" s="786" t="s">
        <v>2183</v>
      </c>
      <c r="C1880" s="911" t="s">
        <v>3555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1665</v>
      </c>
      <c r="I1880" s="451" t="s">
        <v>1557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  <c r="T1880" s="1249">
        <f>base[[#This Row],[Data de liquidação]]</f>
        <v>46151.683645833335</v>
      </c>
    </row>
    <row r="1881" spans="2:20" ht="15" customHeight="1">
      <c r="B1881" s="786" t="s">
        <v>2182</v>
      </c>
      <c r="C1881" s="911" t="s">
        <v>3555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2147</v>
      </c>
      <c r="I1881" s="451" t="s">
        <v>1794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  <c r="T1881" s="1249">
        <f>base[[#This Row],[Data de liquidação]]</f>
        <v>46151.695543981485</v>
      </c>
    </row>
    <row r="1882" spans="2:20" ht="15" customHeight="1">
      <c r="B1882" s="786" t="s">
        <v>2181</v>
      </c>
      <c r="C1882" s="911" t="s">
        <v>3555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2147</v>
      </c>
      <c r="I1882" s="451" t="s">
        <v>1794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  <c r="T1882" s="1249">
        <f>base[[#This Row],[Data de liquidação]]</f>
        <v>46151.698888888888</v>
      </c>
    </row>
    <row r="1883" spans="2:20" ht="15" customHeight="1">
      <c r="B1883" s="786" t="s">
        <v>2180</v>
      </c>
      <c r="C1883" s="911" t="s">
        <v>3555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1665</v>
      </c>
      <c r="I1883" s="451" t="s">
        <v>1714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  <c r="T1883" s="1249">
        <f>base[[#This Row],[Data de liquidação]]</f>
        <v>46151.703113425923</v>
      </c>
    </row>
    <row r="1884" spans="2:20" ht="15" customHeight="1">
      <c r="B1884" s="786" t="s">
        <v>2179</v>
      </c>
      <c r="C1884" s="911" t="s">
        <v>3555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1665</v>
      </c>
      <c r="I1884" s="451" t="s">
        <v>1714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  <c r="T1884" s="1249">
        <f>base[[#This Row],[Data de liquidação]]</f>
        <v>46151.703634259262</v>
      </c>
    </row>
    <row r="1885" spans="2:20" ht="15" customHeight="1">
      <c r="B1885" s="786" t="s">
        <v>2178</v>
      </c>
      <c r="C1885" s="911" t="s">
        <v>3555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2147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  <c r="T1885" s="1249">
        <f>base[[#This Row],[Data de liquidação]]</f>
        <v>46151.704560185186</v>
      </c>
    </row>
    <row r="1886" spans="2:20" ht="15" customHeight="1">
      <c r="B1886" s="786" t="s">
        <v>2177</v>
      </c>
      <c r="C1886" s="911" t="s">
        <v>3555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2147</v>
      </c>
      <c r="I1886" s="451" t="s">
        <v>2148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  <c r="T1886" s="1249">
        <f>base[[#This Row],[Data de liquidação]]</f>
        <v>46151.709803240738</v>
      </c>
    </row>
    <row r="1887" spans="2:20" ht="15" customHeight="1">
      <c r="B1887" s="786" t="s">
        <v>2176</v>
      </c>
      <c r="C1887" s="911" t="s">
        <v>3555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1665</v>
      </c>
      <c r="I1887" s="451" t="s">
        <v>1664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  <c r="T1887" s="1249">
        <f>base[[#This Row],[Data de liquidação]]</f>
        <v>46151.71197916667</v>
      </c>
    </row>
    <row r="1888" spans="2:20" ht="15" customHeight="1">
      <c r="B1888" s="786" t="s">
        <v>2175</v>
      </c>
      <c r="C1888" s="911" t="s">
        <v>3555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2147</v>
      </c>
      <c r="I1888" s="451" t="s">
        <v>2148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  <c r="T1888" s="1249">
        <f>base[[#This Row],[Data de liquidação]]</f>
        <v>46151.712118055555</v>
      </c>
    </row>
    <row r="1889" spans="2:20" ht="15" customHeight="1">
      <c r="B1889" s="786" t="s">
        <v>2174</v>
      </c>
      <c r="C1889" s="911" t="s">
        <v>3555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2147</v>
      </c>
      <c r="I1889" s="451" t="s">
        <v>2148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  <c r="T1889" s="1249">
        <f>base[[#This Row],[Data de liquidação]]</f>
        <v>46151.717638888891</v>
      </c>
    </row>
    <row r="1890" spans="2:20" ht="15" customHeight="1">
      <c r="B1890" s="786" t="s">
        <v>2173</v>
      </c>
      <c r="C1890" s="911" t="s">
        <v>3555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1665</v>
      </c>
      <c r="I1890" s="451" t="s">
        <v>1714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  <c r="T1890" s="1249">
        <f>base[[#This Row],[Data de liquidação]]</f>
        <v>46151.723090277781</v>
      </c>
    </row>
    <row r="1891" spans="2:20" ht="15" customHeight="1">
      <c r="B1891" s="786" t="s">
        <v>2172</v>
      </c>
      <c r="C1891" s="911" t="s">
        <v>3555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1665</v>
      </c>
      <c r="I1891" s="451" t="s">
        <v>1717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  <c r="T1891" s="1249">
        <f>base[[#This Row],[Data de liquidação]]</f>
        <v>46151.725671296299</v>
      </c>
    </row>
    <row r="1892" spans="2:20" ht="15" customHeight="1">
      <c r="B1892" s="786" t="s">
        <v>2171</v>
      </c>
      <c r="C1892" s="911" t="s">
        <v>3555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2147</v>
      </c>
      <c r="I1892" s="451" t="s">
        <v>2148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  <c r="T1892" s="1249">
        <f>base[[#This Row],[Data de liquidação]]</f>
        <v>46151.735300925924</v>
      </c>
    </row>
    <row r="1893" spans="2:20" ht="15" customHeight="1">
      <c r="B1893" s="786" t="s">
        <v>2170</v>
      </c>
      <c r="C1893" s="911" t="s">
        <v>3555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1665</v>
      </c>
      <c r="I1893" s="451" t="s">
        <v>1662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  <c r="T1893" s="1249">
        <f>base[[#This Row],[Data de liquidação]]</f>
        <v>46151.74459490741</v>
      </c>
    </row>
    <row r="1894" spans="2:20" ht="15" customHeight="1">
      <c r="B1894" s="786" t="s">
        <v>2169</v>
      </c>
      <c r="C1894" s="911" t="s">
        <v>3555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  <c r="T1894" s="1249">
        <f>base[[#This Row],[Data de liquidação]]</f>
        <v>46151.745937500003</v>
      </c>
    </row>
    <row r="1895" spans="2:20" ht="15" customHeight="1">
      <c r="B1895" s="786" t="s">
        <v>2168</v>
      </c>
      <c r="C1895" s="911" t="s">
        <v>3555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2147</v>
      </c>
      <c r="I1895" s="451" t="s">
        <v>2148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  <c r="T1895" s="1249">
        <f>base[[#This Row],[Data de liquidação]]</f>
        <v>46151.748437499999</v>
      </c>
    </row>
    <row r="1896" spans="2:20" ht="15" customHeight="1">
      <c r="B1896" s="786" t="s">
        <v>2167</v>
      </c>
      <c r="C1896" s="911" t="s">
        <v>3555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1665</v>
      </c>
      <c r="I1896" s="451" t="s">
        <v>1758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  <c r="T1896" s="1249">
        <f>base[[#This Row],[Data de liquidação]]</f>
        <v>46151.770532407405</v>
      </c>
    </row>
    <row r="1897" spans="2:20" ht="15" customHeight="1">
      <c r="B1897" s="786" t="s">
        <v>2166</v>
      </c>
      <c r="C1897" s="911" t="s">
        <v>3555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1665</v>
      </c>
      <c r="I1897" s="451" t="s">
        <v>1557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  <c r="T1897" s="1249">
        <f>base[[#This Row],[Data de liquidação]]</f>
        <v>46151.808263888888</v>
      </c>
    </row>
    <row r="1898" spans="2:20" ht="15" customHeight="1">
      <c r="B1898" s="786" t="s">
        <v>2165</v>
      </c>
      <c r="C1898" s="911" t="s">
        <v>3555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1665</v>
      </c>
      <c r="I1898" s="451" t="s">
        <v>1714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  <c r="T1898" s="1249">
        <f>base[[#This Row],[Data de liquidação]]</f>
        <v>46151.816041666665</v>
      </c>
    </row>
    <row r="1899" spans="2:20" ht="15" customHeight="1">
      <c r="B1899" s="786" t="s">
        <v>2164</v>
      </c>
      <c r="C1899" s="911" t="s">
        <v>3555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1665</v>
      </c>
      <c r="I1899" s="451" t="s">
        <v>1757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  <c r="T1899" s="1249">
        <f>base[[#This Row],[Data de liquidação]]</f>
        <v>46151.816412037035</v>
      </c>
    </row>
    <row r="1900" spans="2:20" ht="15" customHeight="1">
      <c r="B1900" s="786" t="s">
        <v>2163</v>
      </c>
      <c r="C1900" s="911" t="s">
        <v>3555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2147</v>
      </c>
      <c r="I1900" s="451" t="s">
        <v>2148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  <c r="T1900" s="1249">
        <f>base[[#This Row],[Data de liquidação]]</f>
        <v>46151.872430555559</v>
      </c>
    </row>
    <row r="1901" spans="2:20" ht="15" customHeight="1">
      <c r="B1901" s="786" t="s">
        <v>2162</v>
      </c>
      <c r="C1901" s="911" t="s">
        <v>3555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1665</v>
      </c>
      <c r="I1901" s="451" t="s">
        <v>1557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  <c r="T1901" s="1249">
        <f>base[[#This Row],[Data de liquidação]]</f>
        <v>46151.89199074074</v>
      </c>
    </row>
    <row r="1902" spans="2:20" ht="15" customHeight="1">
      <c r="B1902" s="786" t="s">
        <v>2161</v>
      </c>
      <c r="C1902" s="911" t="s">
        <v>3555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1665</v>
      </c>
      <c r="I1902" s="451" t="s">
        <v>1557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  <c r="T1902" s="1249">
        <f>base[[#This Row],[Data de liquidação]]</f>
        <v>46151.905486111114</v>
      </c>
    </row>
    <row r="1903" spans="2:20" ht="15" customHeight="1">
      <c r="B1903" s="786" t="s">
        <v>2160</v>
      </c>
      <c r="C1903" s="911" t="s">
        <v>3555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1665</v>
      </c>
      <c r="I1903" s="451" t="s">
        <v>1714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  <c r="T1903" s="1249">
        <f>base[[#This Row],[Data de liquidação]]</f>
        <v>46151.917951388888</v>
      </c>
    </row>
    <row r="1904" spans="2:20" ht="15" customHeight="1">
      <c r="B1904" s="786" t="s">
        <v>2159</v>
      </c>
      <c r="C1904" s="911" t="s">
        <v>3555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2147</v>
      </c>
      <c r="I1904" s="451" t="s">
        <v>1794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  <c r="T1904" s="1249">
        <f>base[[#This Row],[Data de liquidação]]</f>
        <v>46151.920104166667</v>
      </c>
    </row>
    <row r="1905" spans="2:22" ht="15" customHeight="1">
      <c r="B1905" s="786" t="s">
        <v>2158</v>
      </c>
      <c r="C1905" s="911" t="s">
        <v>3555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1665</v>
      </c>
      <c r="I1905" s="451" t="s">
        <v>1714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  <c r="T1905" s="1249">
        <f>base[[#This Row],[Data de liquidação]]</f>
        <v>46151.934849537036</v>
      </c>
    </row>
    <row r="1906" spans="2:22" ht="15" customHeight="1">
      <c r="B1906" s="786" t="s">
        <v>1891</v>
      </c>
      <c r="C1906" s="911" t="s">
        <v>3555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1665</v>
      </c>
      <c r="I1906" s="451" t="s">
        <v>2227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  <c r="T1906" s="1249">
        <f>base[[#This Row],[Data de liquidação]]</f>
        <v>46151.937488425923</v>
      </c>
    </row>
    <row r="1907" spans="2:22" ht="15" customHeight="1">
      <c r="B1907" s="786" t="s">
        <v>2157</v>
      </c>
      <c r="C1907" s="911" t="s">
        <v>3555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1665</v>
      </c>
      <c r="I1907" s="451" t="s">
        <v>1714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  <c r="T1907" s="1249">
        <f>base[[#This Row],[Data de liquidação]]</f>
        <v>46151.939155092594</v>
      </c>
    </row>
    <row r="1908" spans="2:22" ht="15" customHeight="1">
      <c r="B1908" s="786" t="s">
        <v>2156</v>
      </c>
      <c r="C1908" s="911" t="s">
        <v>3555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1665</v>
      </c>
      <c r="I1908" s="451" t="s">
        <v>2227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  <c r="T1908" s="1249">
        <f>base[[#This Row],[Data de liquidação]]</f>
        <v>46151.941516203704</v>
      </c>
    </row>
    <row r="1909" spans="2:22" ht="15" customHeight="1">
      <c r="B1909" s="786" t="s">
        <v>2155</v>
      </c>
      <c r="C1909" s="911" t="s">
        <v>3555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1249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6" t="s">
        <v>2155</v>
      </c>
      <c r="C1910" s="911" t="s">
        <v>3555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1665</v>
      </c>
      <c r="I1910" s="451" t="s">
        <v>2227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1249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6" t="s">
        <v>2154</v>
      </c>
      <c r="C1911" s="911" t="s">
        <v>3555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1665</v>
      </c>
      <c r="I1911" s="451" t="s">
        <v>2227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  <c r="T1911" s="1249">
        <f>base[[#This Row],[Data de liquidação]]</f>
        <v>46151.955057870371</v>
      </c>
    </row>
    <row r="1912" spans="2:22" ht="15" customHeight="1">
      <c r="B1912" s="786" t="s">
        <v>2153</v>
      </c>
      <c r="C1912" s="911" t="s">
        <v>3555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1665</v>
      </c>
      <c r="I1912" s="451" t="s">
        <v>1715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  <c r="T1912" s="1249">
        <f>base[[#This Row],[Data de liquidação]]</f>
        <v>46151.999351851853</v>
      </c>
    </row>
    <row r="1913" spans="2:22" ht="15" customHeight="1">
      <c r="B1913" s="786" t="s">
        <v>2152</v>
      </c>
      <c r="C1913" s="911" t="s">
        <v>3555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2147</v>
      </c>
      <c r="I1913" s="451" t="s">
        <v>1794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  <c r="T1913" s="1249">
        <f>base[[#This Row],[Data de liquidação]]</f>
        <v>46151.999594907407</v>
      </c>
    </row>
    <row r="1914" spans="2:22" ht="15" customHeight="1">
      <c r="B1914" s="786" t="s">
        <v>2299</v>
      </c>
      <c r="C1914" s="911" t="s">
        <v>3555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2147</v>
      </c>
      <c r="I1914" s="451" t="s">
        <v>2148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  <c r="T1914" s="1249">
        <f>base[[#This Row],[Data de liquidação]]</f>
        <v>46152.000879629632</v>
      </c>
    </row>
    <row r="1915" spans="2:22" ht="15" customHeight="1">
      <c r="B1915" s="786" t="s">
        <v>2298</v>
      </c>
      <c r="C1915" s="911" t="s">
        <v>3555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1665</v>
      </c>
      <c r="I1915" s="451" t="s">
        <v>2227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  <c r="T1915" s="1249">
        <f>base[[#This Row],[Data de liquidação]]</f>
        <v>46152.001608796294</v>
      </c>
    </row>
    <row r="1916" spans="2:22" ht="15" customHeight="1">
      <c r="B1916" s="786" t="s">
        <v>2297</v>
      </c>
      <c r="C1916" s="911" t="s">
        <v>3555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1665</v>
      </c>
      <c r="I1916" s="451" t="s">
        <v>2227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  <c r="T1916" s="1249">
        <f>base[[#This Row],[Data de liquidação]]</f>
        <v>46152.003159722219</v>
      </c>
    </row>
    <row r="1917" spans="2:22" ht="15" customHeight="1">
      <c r="B1917" s="786" t="s">
        <v>2296</v>
      </c>
      <c r="C1917" s="911" t="s">
        <v>3555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1665</v>
      </c>
      <c r="I1917" s="451" t="s">
        <v>1757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  <c r="T1917" s="1249">
        <f>base[[#This Row],[Data de liquidação]]</f>
        <v>46152.016932870371</v>
      </c>
    </row>
    <row r="1918" spans="2:22" ht="15" customHeight="1">
      <c r="B1918" s="786" t="s">
        <v>2295</v>
      </c>
      <c r="C1918" s="911" t="s">
        <v>3555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1665</v>
      </c>
      <c r="I1918" s="451" t="s">
        <v>1714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  <c r="T1918" s="1249">
        <f>base[[#This Row],[Data de liquidação]]</f>
        <v>46152.024780092594</v>
      </c>
    </row>
    <row r="1919" spans="2:22" ht="15" customHeight="1">
      <c r="B1919" s="786" t="s">
        <v>2294</v>
      </c>
      <c r="C1919" s="911" t="s">
        <v>3555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1665</v>
      </c>
      <c r="I1919" s="451" t="s">
        <v>2227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  <c r="T1919" s="1249">
        <f>base[[#This Row],[Data de liquidação]]</f>
        <v>46152.047303240739</v>
      </c>
    </row>
    <row r="1920" spans="2:22" ht="15" customHeight="1">
      <c r="B1920" s="786" t="s">
        <v>2293</v>
      </c>
      <c r="C1920" s="911" t="s">
        <v>3555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1665</v>
      </c>
      <c r="I1920" s="451" t="s">
        <v>1557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  <c r="T1920" s="1249">
        <f>base[[#This Row],[Data de liquidação]]</f>
        <v>46152.052314814813</v>
      </c>
    </row>
    <row r="1921" spans="2:20" ht="15" customHeight="1">
      <c r="B1921" s="786" t="s">
        <v>2292</v>
      </c>
      <c r="C1921" s="911" t="s">
        <v>3555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1665</v>
      </c>
      <c r="I1921" s="451" t="s">
        <v>1557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  <c r="T1921" s="1249">
        <f>base[[#This Row],[Data de liquidação]]</f>
        <v>46152.056388888886</v>
      </c>
    </row>
    <row r="1922" spans="2:20" ht="15" customHeight="1">
      <c r="B1922" s="786" t="s">
        <v>2291</v>
      </c>
      <c r="C1922" s="911" t="s">
        <v>3555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2147</v>
      </c>
      <c r="I1922" s="451" t="s">
        <v>2150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  <c r="T1922" s="1249">
        <f>base[[#This Row],[Data de liquidação]]</f>
        <v>46152.065289351849</v>
      </c>
    </row>
    <row r="1923" spans="2:20" ht="15" customHeight="1">
      <c r="B1923" s="786" t="s">
        <v>2290</v>
      </c>
      <c r="C1923" s="911" t="s">
        <v>3555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2147</v>
      </c>
      <c r="I1923" s="451" t="s">
        <v>2148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  <c r="T1923" s="1249">
        <f>base[[#This Row],[Data de liquidação]]</f>
        <v>46152.066284722219</v>
      </c>
    </row>
    <row r="1924" spans="2:20" ht="15" customHeight="1">
      <c r="B1924" s="786" t="s">
        <v>2289</v>
      </c>
      <c r="C1924" s="911" t="s">
        <v>3555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1665</v>
      </c>
      <c r="I1924" s="451" t="s">
        <v>1758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  <c r="T1924" s="1249">
        <f>base[[#This Row],[Data de liquidação]]</f>
        <v>46152.066759259258</v>
      </c>
    </row>
    <row r="1925" spans="2:20" ht="15" customHeight="1">
      <c r="B1925" s="786" t="s">
        <v>2288</v>
      </c>
      <c r="C1925" s="911" t="s">
        <v>3555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2147</v>
      </c>
      <c r="I1925" s="451" t="s">
        <v>2148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  <c r="T1925" s="1249">
        <f>base[[#This Row],[Data de liquidação]]</f>
        <v>46152.0940162037</v>
      </c>
    </row>
    <row r="1926" spans="2:20" ht="15" customHeight="1">
      <c r="B1926" s="786" t="s">
        <v>2287</v>
      </c>
      <c r="C1926" s="911" t="s">
        <v>3555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1665</v>
      </c>
      <c r="I1926" s="451" t="s">
        <v>1758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  <c r="T1926" s="1249">
        <f>base[[#This Row],[Data de liquidação]]</f>
        <v>46152.167870370373</v>
      </c>
    </row>
    <row r="1927" spans="2:20" ht="15" customHeight="1">
      <c r="B1927" s="786" t="s">
        <v>2286</v>
      </c>
      <c r="C1927" s="911" t="s">
        <v>3555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2147</v>
      </c>
      <c r="I1927" s="451" t="s">
        <v>1794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  <c r="T1927" s="1249">
        <f>base[[#This Row],[Data de liquidação]]</f>
        <v>46152.222800925927</v>
      </c>
    </row>
    <row r="1928" spans="2:20" ht="15" customHeight="1">
      <c r="B1928" s="786" t="s">
        <v>2285</v>
      </c>
      <c r="C1928" s="911" t="s">
        <v>3555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2147</v>
      </c>
      <c r="I1928" s="451" t="s">
        <v>2148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  <c r="T1928" s="1249">
        <f>base[[#This Row],[Data de liquidação]]</f>
        <v>46152.269282407404</v>
      </c>
    </row>
    <row r="1929" spans="2:20" ht="15" customHeight="1">
      <c r="B1929" s="786" t="s">
        <v>2284</v>
      </c>
      <c r="C1929" s="911" t="s">
        <v>3555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1665</v>
      </c>
      <c r="I1929" s="451" t="s">
        <v>1758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  <c r="T1929" s="1249">
        <f>base[[#This Row],[Data de liquidação]]</f>
        <v>46152.353159722225</v>
      </c>
    </row>
    <row r="1930" spans="2:20" ht="15" customHeight="1">
      <c r="B1930" s="786" t="s">
        <v>2283</v>
      </c>
      <c r="C1930" s="911" t="s">
        <v>3555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1665</v>
      </c>
      <c r="I1930" s="451" t="s">
        <v>2227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  <c r="T1930" s="1249">
        <f>base[[#This Row],[Data de liquidação]]</f>
        <v>46152.353194444448</v>
      </c>
    </row>
    <row r="1931" spans="2:20" ht="15" customHeight="1">
      <c r="B1931" s="786" t="s">
        <v>2282</v>
      </c>
      <c r="C1931" s="911" t="s">
        <v>3555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1665</v>
      </c>
      <c r="I1931" s="451" t="s">
        <v>1557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  <c r="T1931" s="1249">
        <f>base[[#This Row],[Data de liquidação]]</f>
        <v>46152.370115740741</v>
      </c>
    </row>
    <row r="1932" spans="2:20" ht="15" customHeight="1">
      <c r="B1932" s="786" t="s">
        <v>2281</v>
      </c>
      <c r="C1932" s="911" t="s">
        <v>3555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1665</v>
      </c>
      <c r="I1932" s="451" t="s">
        <v>2227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  <c r="T1932" s="1249">
        <f>base[[#This Row],[Data de liquidação]]</f>
        <v>46152.394074074073</v>
      </c>
    </row>
    <row r="1933" spans="2:20" ht="15" customHeight="1">
      <c r="B1933" s="786" t="s">
        <v>2280</v>
      </c>
      <c r="C1933" s="911" t="s">
        <v>3555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1665</v>
      </c>
      <c r="I1933" s="451" t="s">
        <v>1759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  <c r="T1933" s="1249">
        <f>base[[#This Row],[Data de liquidação]]</f>
        <v>46152.406886574077</v>
      </c>
    </row>
    <row r="1934" spans="2:20" ht="15" customHeight="1">
      <c r="B1934" s="786" t="s">
        <v>2279</v>
      </c>
      <c r="C1934" s="911" t="s">
        <v>3555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2147</v>
      </c>
      <c r="I1934" s="451" t="s">
        <v>1794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  <c r="T1934" s="1249">
        <f>base[[#This Row],[Data de liquidação]]</f>
        <v>46152.407916666663</v>
      </c>
    </row>
    <row r="1935" spans="2:20" ht="15" customHeight="1">
      <c r="B1935" s="786" t="s">
        <v>2278</v>
      </c>
      <c r="C1935" s="911" t="s">
        <v>3555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1665</v>
      </c>
      <c r="I1935" s="451" t="s">
        <v>1714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  <c r="T1935" s="1249">
        <f>base[[#This Row],[Data de liquidação]]</f>
        <v>46152.412627314814</v>
      </c>
    </row>
    <row r="1936" spans="2:20" ht="15" customHeight="1">
      <c r="B1936" s="786" t="s">
        <v>2277</v>
      </c>
      <c r="C1936" s="911" t="s">
        <v>3555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1665</v>
      </c>
      <c r="I1936" s="451" t="s">
        <v>1714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  <c r="T1936" s="1249">
        <f>base[[#This Row],[Data de liquidação]]</f>
        <v>46152.413807870369</v>
      </c>
    </row>
    <row r="1937" spans="2:20" ht="15" customHeight="1">
      <c r="B1937" s="786" t="s">
        <v>2276</v>
      </c>
      <c r="C1937" s="911" t="s">
        <v>3555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1665</v>
      </c>
      <c r="I1937" s="451" t="s">
        <v>2227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  <c r="T1937" s="1249">
        <f>base[[#This Row],[Data de liquidação]]</f>
        <v>46152.433530092596</v>
      </c>
    </row>
    <row r="1938" spans="2:20" ht="15" customHeight="1">
      <c r="B1938" s="786" t="s">
        <v>2275</v>
      </c>
      <c r="C1938" s="911" t="s">
        <v>3555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1665</v>
      </c>
      <c r="I1938" s="451" t="s">
        <v>1714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  <c r="T1938" s="1249">
        <f>base[[#This Row],[Data de liquidação]]</f>
        <v>46152.436111111114</v>
      </c>
    </row>
    <row r="1939" spans="2:20" ht="15" customHeight="1">
      <c r="B1939" s="786" t="s">
        <v>2274</v>
      </c>
      <c r="C1939" s="911" t="s">
        <v>3555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1665</v>
      </c>
      <c r="I1939" s="451" t="s">
        <v>1776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  <c r="T1939" s="1249">
        <f>base[[#This Row],[Data de liquidação]]</f>
        <v>46152.446319444447</v>
      </c>
    </row>
    <row r="1940" spans="2:20" ht="15" customHeight="1">
      <c r="B1940" s="786" t="s">
        <v>2273</v>
      </c>
      <c r="C1940" s="911" t="s">
        <v>3555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1665</v>
      </c>
      <c r="I1940" s="451" t="s">
        <v>1557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  <c r="T1940" s="1249">
        <f>base[[#This Row],[Data de liquidação]]</f>
        <v>46152.446736111109</v>
      </c>
    </row>
    <row r="1941" spans="2:20" ht="15" customHeight="1">
      <c r="B1941" s="786" t="s">
        <v>2272</v>
      </c>
      <c r="C1941" s="911" t="s">
        <v>3555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1665</v>
      </c>
      <c r="I1941" s="451" t="s">
        <v>1664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  <c r="T1941" s="1249">
        <f>base[[#This Row],[Data de liquidação]]</f>
        <v>46152.457442129627</v>
      </c>
    </row>
    <row r="1942" spans="2:20" ht="15" customHeight="1">
      <c r="B1942" s="786" t="s">
        <v>2271</v>
      </c>
      <c r="C1942" s="911" t="s">
        <v>3555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1665</v>
      </c>
      <c r="I1942" s="451" t="s">
        <v>1662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  <c r="T1942" s="1249">
        <f>base[[#This Row],[Data de liquidação]]</f>
        <v>46152.457453703704</v>
      </c>
    </row>
    <row r="1943" spans="2:20" ht="15" customHeight="1">
      <c r="B1943" s="786" t="s">
        <v>2270</v>
      </c>
      <c r="C1943" s="911" t="s">
        <v>3555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  <c r="T1943" s="1249">
        <f>base[[#This Row],[Data de liquidação]]</f>
        <v>46152.458518518521</v>
      </c>
    </row>
    <row r="1944" spans="2:20" ht="15" customHeight="1">
      <c r="B1944" s="786" t="s">
        <v>2269</v>
      </c>
      <c r="C1944" s="911" t="s">
        <v>3555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  <c r="T1944" s="1249">
        <f>base[[#This Row],[Data de liquidação]]</f>
        <v>46152.490972222222</v>
      </c>
    </row>
    <row r="1945" spans="2:20" ht="15" customHeight="1">
      <c r="B1945" s="786" t="s">
        <v>2267</v>
      </c>
      <c r="C1945" s="911" t="s">
        <v>3555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1665</v>
      </c>
      <c r="I1945" s="451" t="s">
        <v>1664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  <c r="T1945" s="1249">
        <f>base[[#This Row],[Data de liquidação]]</f>
        <v>46152.499143518522</v>
      </c>
    </row>
    <row r="1946" spans="2:20" ht="15" customHeight="1">
      <c r="B1946" s="786" t="s">
        <v>2268</v>
      </c>
      <c r="C1946" s="911" t="s">
        <v>3555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1665</v>
      </c>
      <c r="I1946" s="451" t="s">
        <v>1662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  <c r="T1946" s="1249">
        <f>base[[#This Row],[Data de liquidação]]</f>
        <v>46152.499143518522</v>
      </c>
    </row>
    <row r="1947" spans="2:20" ht="15" customHeight="1">
      <c r="B1947" s="786" t="s">
        <v>2266</v>
      </c>
      <c r="C1947" s="911" t="s">
        <v>3555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1665</v>
      </c>
      <c r="I1947" s="451" t="s">
        <v>1794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  <c r="T1947" s="1249">
        <f>base[[#This Row],[Data de liquidação]]</f>
        <v>46152.522187499999</v>
      </c>
    </row>
    <row r="1948" spans="2:20" ht="15" customHeight="1">
      <c r="B1948" s="786" t="s">
        <v>1887</v>
      </c>
      <c r="C1948" s="911" t="s">
        <v>3555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2147</v>
      </c>
      <c r="I1948" s="451" t="s">
        <v>1794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  <c r="T1948" s="1249">
        <f>base[[#This Row],[Data de liquidação]]</f>
        <v>46152.524074074077</v>
      </c>
    </row>
    <row r="1949" spans="2:20" ht="15" customHeight="1">
      <c r="B1949" s="786" t="s">
        <v>1887</v>
      </c>
      <c r="C1949" s="911" t="s">
        <v>3555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1665</v>
      </c>
      <c r="I1949" s="451" t="s">
        <v>1794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  <c r="T1949" s="1249">
        <f>base[[#This Row],[Data de liquidação]]</f>
        <v>46152.524074074077</v>
      </c>
    </row>
    <row r="1950" spans="2:20" ht="15" customHeight="1">
      <c r="B1950" s="786" t="s">
        <v>2265</v>
      </c>
      <c r="C1950" s="911" t="s">
        <v>3555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1665</v>
      </c>
      <c r="I1950" s="451" t="s">
        <v>1557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  <c r="T1950" s="1249">
        <f>base[[#This Row],[Data de liquidação]]</f>
        <v>46152.544027777774</v>
      </c>
    </row>
    <row r="1951" spans="2:20" ht="15" customHeight="1">
      <c r="B1951" s="786" t="s">
        <v>2264</v>
      </c>
      <c r="C1951" s="911" t="s">
        <v>3555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1665</v>
      </c>
      <c r="I1951" s="451" t="s">
        <v>1557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  <c r="T1951" s="1249">
        <f>base[[#This Row],[Data de liquidação]]</f>
        <v>46152.545335648145</v>
      </c>
    </row>
    <row r="1952" spans="2:20" ht="15" customHeight="1">
      <c r="B1952" s="786" t="s">
        <v>2263</v>
      </c>
      <c r="C1952" s="911" t="s">
        <v>3555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1665</v>
      </c>
      <c r="I1952" s="451" t="s">
        <v>1714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  <c r="T1952" s="1249">
        <f>base[[#This Row],[Data de liquidação]]</f>
        <v>46152.556747685187</v>
      </c>
    </row>
    <row r="1953" spans="2:20" ht="15" customHeight="1">
      <c r="B1953" s="786" t="s">
        <v>2262</v>
      </c>
      <c r="C1953" s="911" t="s">
        <v>3555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1665</v>
      </c>
      <c r="I1953" s="451" t="s">
        <v>1557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  <c r="T1953" s="1249">
        <f>base[[#This Row],[Data de liquidação]]</f>
        <v>46152.563576388886</v>
      </c>
    </row>
    <row r="1954" spans="2:20" ht="15" customHeight="1">
      <c r="B1954" s="786" t="s">
        <v>2261</v>
      </c>
      <c r="C1954" s="911" t="s">
        <v>3555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2147</v>
      </c>
      <c r="I1954" s="451" t="s">
        <v>2148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  <c r="T1954" s="1249">
        <f>base[[#This Row],[Data de liquidação]]</f>
        <v>46152.567453703705</v>
      </c>
    </row>
    <row r="1955" spans="2:20" ht="15" customHeight="1">
      <c r="B1955" s="786" t="s">
        <v>2260</v>
      </c>
      <c r="C1955" s="911" t="s">
        <v>3555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1665</v>
      </c>
      <c r="I1955" s="451" t="s">
        <v>1757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  <c r="T1955" s="1249">
        <f>base[[#This Row],[Data de liquidação]]</f>
        <v>46152.56927083333</v>
      </c>
    </row>
    <row r="1956" spans="2:20" ht="15" customHeight="1">
      <c r="B1956" s="786" t="s">
        <v>2259</v>
      </c>
      <c r="C1956" s="911" t="s">
        <v>3555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2147</v>
      </c>
      <c r="I1956" s="451" t="s">
        <v>2148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  <c r="T1956" s="1249">
        <f>base[[#This Row],[Data de liquidação]]</f>
        <v>46152.577743055554</v>
      </c>
    </row>
    <row r="1957" spans="2:20" ht="15" customHeight="1">
      <c r="B1957" s="786" t="s">
        <v>2258</v>
      </c>
      <c r="C1957" s="911" t="s">
        <v>3555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2147</v>
      </c>
      <c r="I1957" s="451" t="s">
        <v>2150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  <c r="T1957" s="1249">
        <f>base[[#This Row],[Data de liquidação]]</f>
        <v>46152.57885416667</v>
      </c>
    </row>
    <row r="1958" spans="2:20" ht="15" customHeight="1">
      <c r="B1958" s="786" t="s">
        <v>2257</v>
      </c>
      <c r="C1958" s="911" t="s">
        <v>3555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2147</v>
      </c>
      <c r="I1958" s="451" t="s">
        <v>2148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  <c r="T1958" s="1249">
        <f>base[[#This Row],[Data de liquidação]]</f>
        <v>46152.581921296296</v>
      </c>
    </row>
    <row r="1959" spans="2:20" ht="15" customHeight="1">
      <c r="B1959" s="786" t="s">
        <v>2256</v>
      </c>
      <c r="C1959" s="911" t="s">
        <v>3555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1665</v>
      </c>
      <c r="I1959" s="451" t="s">
        <v>1557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  <c r="T1959" s="1249">
        <f>base[[#This Row],[Data de liquidação]]</f>
        <v>46152.588796296295</v>
      </c>
    </row>
    <row r="1960" spans="2:20" ht="15" customHeight="1">
      <c r="B1960" s="786" t="s">
        <v>2255</v>
      </c>
      <c r="C1960" s="911" t="s">
        <v>3555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1665</v>
      </c>
      <c r="I1960" s="451" t="s">
        <v>1758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  <c r="T1960" s="1249">
        <f>base[[#This Row],[Data de liquidação]]</f>
        <v>46152.627418981479</v>
      </c>
    </row>
    <row r="1961" spans="2:20" ht="15" customHeight="1">
      <c r="B1961" s="786" t="s">
        <v>2254</v>
      </c>
      <c r="C1961" s="911" t="s">
        <v>3555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1665</v>
      </c>
      <c r="I1961" s="451" t="s">
        <v>1759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  <c r="T1961" s="1249">
        <f>base[[#This Row],[Data de liquidação]]</f>
        <v>46152.636319444442</v>
      </c>
    </row>
    <row r="1962" spans="2:20" ht="15" customHeight="1">
      <c r="B1962" s="786" t="s">
        <v>2253</v>
      </c>
      <c r="C1962" s="911" t="s">
        <v>3555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1665</v>
      </c>
      <c r="I1962" s="451" t="s">
        <v>1557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  <c r="T1962" s="1249">
        <f>base[[#This Row],[Data de liquidação]]</f>
        <v>46152.636770833335</v>
      </c>
    </row>
    <row r="1963" spans="2:20" ht="15" customHeight="1">
      <c r="B1963" s="786" t="s">
        <v>2252</v>
      </c>
      <c r="C1963" s="911" t="s">
        <v>3555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1665</v>
      </c>
      <c r="I1963" s="451" t="s">
        <v>1759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  <c r="T1963" s="1249">
        <f>base[[#This Row],[Data de liquidação]]</f>
        <v>46152.646041666667</v>
      </c>
    </row>
    <row r="1964" spans="2:20" ht="15" customHeight="1">
      <c r="B1964" s="786" t="s">
        <v>2251</v>
      </c>
      <c r="C1964" s="911" t="s">
        <v>3555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2147</v>
      </c>
      <c r="I1964" s="451" t="s">
        <v>2148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  <c r="T1964" s="1249">
        <f>base[[#This Row],[Data de liquidação]]</f>
        <v>46152.646099537036</v>
      </c>
    </row>
    <row r="1965" spans="2:20" ht="15" customHeight="1">
      <c r="B1965" s="786" t="s">
        <v>2250</v>
      </c>
      <c r="C1965" s="911" t="s">
        <v>3555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1665</v>
      </c>
      <c r="I1965" s="451" t="s">
        <v>1557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  <c r="T1965" s="1249">
        <f>base[[#This Row],[Data de liquidação]]</f>
        <v>46152.656886574077</v>
      </c>
    </row>
    <row r="1966" spans="2:20" ht="15" customHeight="1">
      <c r="B1966" s="786" t="s">
        <v>2249</v>
      </c>
      <c r="C1966" s="911" t="s">
        <v>3555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1665</v>
      </c>
      <c r="I1966" s="451" t="s">
        <v>1714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  <c r="T1966" s="1249">
        <f>base[[#This Row],[Data de liquidação]]</f>
        <v>46152.67392361111</v>
      </c>
    </row>
    <row r="1967" spans="2:20" ht="15" customHeight="1">
      <c r="B1967" s="786" t="s">
        <v>2248</v>
      </c>
      <c r="C1967" s="911" t="s">
        <v>3555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  <c r="T1967" s="1249">
        <f>base[[#This Row],[Data de liquidação]]</f>
        <v>46152.685543981483</v>
      </c>
    </row>
    <row r="1968" spans="2:20" ht="15" customHeight="1">
      <c r="B1968" s="786" t="s">
        <v>2247</v>
      </c>
      <c r="C1968" s="911" t="s">
        <v>3555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1665</v>
      </c>
      <c r="I1968" s="451" t="s">
        <v>1714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  <c r="T1968" s="1249">
        <f>base[[#This Row],[Data de liquidação]]</f>
        <v>46152.689560185187</v>
      </c>
    </row>
    <row r="1969" spans="2:20" ht="15" customHeight="1">
      <c r="B1969" s="786" t="s">
        <v>2246</v>
      </c>
      <c r="C1969" s="911" t="s">
        <v>3555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1665</v>
      </c>
      <c r="I1969" s="451" t="s">
        <v>1557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  <c r="T1969" s="1249">
        <f>base[[#This Row],[Data de liquidação]]</f>
        <v>46152.690451388888</v>
      </c>
    </row>
    <row r="1970" spans="2:20" ht="15" customHeight="1">
      <c r="B1970" s="786" t="s">
        <v>1879</v>
      </c>
      <c r="C1970" s="911" t="s">
        <v>3555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2147</v>
      </c>
      <c r="I1970" s="451" t="s">
        <v>1794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  <c r="T1970" s="1249">
        <f>base[[#This Row],[Data de liquidação]]</f>
        <v>46152.702951388892</v>
      </c>
    </row>
    <row r="1971" spans="2:20" ht="15" customHeight="1">
      <c r="B1971" s="786" t="s">
        <v>1879</v>
      </c>
      <c r="C1971" s="911" t="s">
        <v>3555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1665</v>
      </c>
      <c r="I1971" s="451" t="s">
        <v>1794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  <c r="T1971" s="1249">
        <f>base[[#This Row],[Data de liquidação]]</f>
        <v>46152.702951388892</v>
      </c>
    </row>
    <row r="1972" spans="2:20" ht="15" customHeight="1">
      <c r="B1972" s="786" t="s">
        <v>2245</v>
      </c>
      <c r="C1972" s="911" t="s">
        <v>3555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  <c r="T1972" s="1249">
        <f>base[[#This Row],[Data de liquidação]]</f>
        <v>46152.735011574077</v>
      </c>
    </row>
    <row r="1973" spans="2:20" ht="15" customHeight="1">
      <c r="B1973" s="786" t="s">
        <v>2244</v>
      </c>
      <c r="C1973" s="911" t="s">
        <v>3555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1665</v>
      </c>
      <c r="I1973" s="451" t="s">
        <v>1662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  <c r="T1973" s="1249">
        <f>base[[#This Row],[Data de liquidação]]</f>
        <v>46152.746469907404</v>
      </c>
    </row>
    <row r="1974" spans="2:20" ht="15" customHeight="1">
      <c r="B1974" s="786" t="s">
        <v>2243</v>
      </c>
      <c r="C1974" s="911" t="s">
        <v>3555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1665</v>
      </c>
      <c r="I1974" s="451" t="s">
        <v>1757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  <c r="T1974" s="1249">
        <f>base[[#This Row],[Data de liquidação]]</f>
        <v>46152.748495370368</v>
      </c>
    </row>
    <row r="1975" spans="2:20" ht="15" customHeight="1">
      <c r="B1975" s="786" t="s">
        <v>2242</v>
      </c>
      <c r="C1975" s="911" t="s">
        <v>3555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1665</v>
      </c>
      <c r="I1975" s="451" t="s">
        <v>1716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  <c r="T1975" s="1249">
        <f>base[[#This Row],[Data de liquidação]]</f>
        <v>46152.751076388886</v>
      </c>
    </row>
    <row r="1976" spans="2:20" ht="15" customHeight="1">
      <c r="B1976" s="786" t="s">
        <v>2241</v>
      </c>
      <c r="C1976" s="911" t="s">
        <v>3555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2147</v>
      </c>
      <c r="I1976" s="451" t="s">
        <v>2148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  <c r="T1976" s="1249">
        <f>base[[#This Row],[Data de liquidação]]</f>
        <v>46152.753877314812</v>
      </c>
    </row>
    <row r="1977" spans="2:20" ht="15" customHeight="1">
      <c r="B1977" s="786" t="s">
        <v>2240</v>
      </c>
      <c r="C1977" s="911" t="s">
        <v>3555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2147</v>
      </c>
      <c r="I1977" s="451" t="s">
        <v>1794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  <c r="T1977" s="1249">
        <f>base[[#This Row],[Data de liquidação]]</f>
        <v>46152.758888888886</v>
      </c>
    </row>
    <row r="1978" spans="2:20" ht="15" customHeight="1">
      <c r="B1978" s="786" t="s">
        <v>2239</v>
      </c>
      <c r="C1978" s="911" t="s">
        <v>3555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1665</v>
      </c>
      <c r="I1978" s="451" t="s">
        <v>1794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  <c r="T1978" s="1249">
        <f>base[[#This Row],[Data de liquidação]]</f>
        <v>46152.794803240744</v>
      </c>
    </row>
    <row r="1979" spans="2:20" ht="15" customHeight="1">
      <c r="B1979" s="786" t="s">
        <v>2238</v>
      </c>
      <c r="C1979" s="911" t="s">
        <v>3555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1665</v>
      </c>
      <c r="I1979" s="451" t="s">
        <v>1757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  <c r="T1979" s="1249">
        <f>base[[#This Row],[Data de liquidação]]</f>
        <v>46152.853344907409</v>
      </c>
    </row>
    <row r="1980" spans="2:20" ht="15" customHeight="1">
      <c r="B1980" s="786" t="s">
        <v>2237</v>
      </c>
      <c r="C1980" s="911" t="s">
        <v>3555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1665</v>
      </c>
      <c r="I1980" s="451" t="s">
        <v>2300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  <c r="T1980" s="1249">
        <f>base[[#This Row],[Data de liquidação]]</f>
        <v>46152.855405092596</v>
      </c>
    </row>
    <row r="1981" spans="2:20" ht="15" customHeight="1">
      <c r="B1981" s="786" t="s">
        <v>2236</v>
      </c>
      <c r="C1981" s="911" t="s">
        <v>3555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2147</v>
      </c>
      <c r="I1981" s="451" t="s">
        <v>2148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  <c r="T1981" s="1249">
        <f>base[[#This Row],[Data de liquidação]]</f>
        <v>46152.8746875</v>
      </c>
    </row>
    <row r="1982" spans="2:20" ht="15" customHeight="1">
      <c r="B1982" s="786" t="s">
        <v>2235</v>
      </c>
      <c r="C1982" s="911" t="s">
        <v>3555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1665</v>
      </c>
      <c r="I1982" s="451" t="s">
        <v>1714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  <c r="T1982" s="1249">
        <f>base[[#This Row],[Data de liquidação]]</f>
        <v>46152.89334490741</v>
      </c>
    </row>
    <row r="1983" spans="2:20" ht="15" customHeight="1">
      <c r="B1983" s="786" t="s">
        <v>2234</v>
      </c>
      <c r="C1983" s="911" t="s">
        <v>3555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  <c r="T1983" s="1249">
        <f>base[[#This Row],[Data de liquidação]]</f>
        <v>46152.895173611112</v>
      </c>
    </row>
    <row r="1984" spans="2:20" ht="15" customHeight="1">
      <c r="B1984" s="786" t="s">
        <v>2233</v>
      </c>
      <c r="C1984" s="911" t="s">
        <v>3555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1665</v>
      </c>
      <c r="I1984" s="451" t="s">
        <v>1714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  <c r="T1984" s="1249">
        <f>base[[#This Row],[Data de liquidação]]</f>
        <v>46152.929780092592</v>
      </c>
    </row>
    <row r="1985" spans="2:22" ht="15" customHeight="1">
      <c r="B1985" s="786" t="s">
        <v>2232</v>
      </c>
      <c r="C1985" s="911" t="s">
        <v>3555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  <c r="T1985" s="1249">
        <f>base[[#This Row],[Data de liquidação]]</f>
        <v>46152.945891203701</v>
      </c>
    </row>
    <row r="1986" spans="2:22" ht="15" customHeight="1">
      <c r="B1986" s="787" t="s">
        <v>2329</v>
      </c>
      <c r="C1986" s="911" t="s">
        <v>3555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2147</v>
      </c>
      <c r="I1986" s="451" t="s">
        <v>1794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  <c r="T1986" s="1249">
        <f>base[[#This Row],[Data de liquidação]]</f>
        <v>46153.475590277776</v>
      </c>
    </row>
    <row r="1987" spans="2:22" ht="15" customHeight="1">
      <c r="B1987" s="787" t="s">
        <v>2328</v>
      </c>
      <c r="C1987" s="911" t="s">
        <v>3555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1665</v>
      </c>
      <c r="I1987" s="451" t="s">
        <v>1714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  <c r="T1987" s="1249">
        <f>base[[#This Row],[Data de liquidação]]</f>
        <v>46153.537997685184</v>
      </c>
    </row>
    <row r="1988" spans="2:22" ht="15" customHeight="1">
      <c r="B1988" s="787" t="s">
        <v>2327</v>
      </c>
      <c r="C1988" s="911" t="s">
        <v>3555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1665</v>
      </c>
      <c r="I1988" s="451" t="s">
        <v>1757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  <c r="T1988" s="1249">
        <f>base[[#This Row],[Data de liquidação]]</f>
        <v>46153.551898148151</v>
      </c>
    </row>
    <row r="1989" spans="2:22" ht="15" customHeight="1">
      <c r="B1989" s="787" t="s">
        <v>2326</v>
      </c>
      <c r="C1989" s="911" t="s">
        <v>3555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2147</v>
      </c>
      <c r="I1989" s="451" t="s">
        <v>1794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  <c r="T1989" s="1249">
        <f>base[[#This Row],[Data de liquidação]]</f>
        <v>46153.59270833333</v>
      </c>
    </row>
    <row r="1990" spans="2:22" ht="15" customHeight="1">
      <c r="B1990" s="787" t="s">
        <v>2325</v>
      </c>
      <c r="C1990" s="911" t="s">
        <v>3555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2147</v>
      </c>
      <c r="I1990" s="451" t="s">
        <v>1794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  <c r="T1990" s="1249">
        <f>base[[#This Row],[Data de liquidação]]</f>
        <v>46153.597719907404</v>
      </c>
    </row>
    <row r="1991" spans="2:22" ht="15" customHeight="1">
      <c r="B1991" s="787" t="s">
        <v>2324</v>
      </c>
      <c r="C1991" s="911" t="s">
        <v>3555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1665</v>
      </c>
      <c r="I1991" s="451" t="s">
        <v>1794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  <c r="T1991" s="1249">
        <f>base[[#This Row],[Data de liquidação]]</f>
        <v>46153.611527777779</v>
      </c>
    </row>
    <row r="1992" spans="2:22" ht="15" customHeight="1">
      <c r="B1992" s="787" t="s">
        <v>2323</v>
      </c>
      <c r="C1992" s="911" t="s">
        <v>3555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2147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  <c r="T1992" s="1249">
        <f>base[[#This Row],[Data de liquidação]]</f>
        <v>46153.620185185187</v>
      </c>
    </row>
    <row r="1993" spans="2:22" ht="15" customHeight="1">
      <c r="B1993" s="787" t="s">
        <v>2322</v>
      </c>
      <c r="C1993" s="911" t="s">
        <v>3555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2147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  <c r="T1993" s="1249">
        <f>base[[#This Row],[Data de liquidação]]</f>
        <v>46153.623333333337</v>
      </c>
    </row>
    <row r="1994" spans="2:22" ht="15" customHeight="1">
      <c r="B1994" s="787" t="s">
        <v>2321</v>
      </c>
      <c r="C1994" s="911" t="s">
        <v>3555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1665</v>
      </c>
      <c r="I1994" s="458" t="s">
        <v>1557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  <c r="T1994" s="1249">
        <f>base[[#This Row],[Data de liquidação]]</f>
        <v>46153.646770833337</v>
      </c>
    </row>
    <row r="1995" spans="2:22" ht="15" customHeight="1">
      <c r="B1995" s="787" t="s">
        <v>2320</v>
      </c>
      <c r="C1995" s="911" t="s">
        <v>3555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1665</v>
      </c>
      <c r="I1995" s="451" t="s">
        <v>1714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  <c r="T1995" s="1249">
        <f>base[[#This Row],[Data de liquidação]]</f>
        <v>46153.655104166668</v>
      </c>
    </row>
    <row r="1996" spans="2:22" ht="15" customHeight="1">
      <c r="B1996" s="787" t="s">
        <v>2319</v>
      </c>
      <c r="C1996" s="911" t="s">
        <v>3555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1665</v>
      </c>
      <c r="I1996" s="458" t="s">
        <v>1758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  <c r="T1996" s="1249">
        <f>base[[#This Row],[Data de liquidação]]</f>
        <v>46153.657743055555</v>
      </c>
    </row>
    <row r="1997" spans="2:22" ht="15" customHeight="1">
      <c r="B1997" s="787" t="s">
        <v>2318</v>
      </c>
      <c r="C1997" s="911" t="s">
        <v>3555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2147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T1997" s="1249">
        <f>base[[#This Row],[Data de liquidação]]</f>
        <v>46153.66070601852</v>
      </c>
      <c r="V1997" s="11"/>
    </row>
    <row r="1998" spans="2:22" ht="15" customHeight="1">
      <c r="B1998" s="787" t="s">
        <v>2317</v>
      </c>
      <c r="C1998" s="911" t="s">
        <v>3555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391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2433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1249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7" t="s">
        <v>2317</v>
      </c>
      <c r="C1999" s="911" t="s">
        <v>3555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1665</v>
      </c>
      <c r="I1999" s="458" t="s">
        <v>1716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1249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7" t="s">
        <v>2316</v>
      </c>
      <c r="C2000" s="911" t="s">
        <v>3555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2147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  <c r="T2000" s="1249">
        <f>base[[#This Row],[Data de liquidação]]</f>
        <v>46153.666747685187</v>
      </c>
    </row>
    <row r="2001" spans="2:22" ht="15" customHeight="1">
      <c r="B2001" s="787" t="s">
        <v>2315</v>
      </c>
      <c r="C2001" s="911" t="s">
        <v>3555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1665</v>
      </c>
      <c r="I2001" s="451" t="s">
        <v>1714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  <c r="T2001" s="1249">
        <f>base[[#This Row],[Data de liquidação]]</f>
        <v>46153.669120370374</v>
      </c>
    </row>
    <row r="2002" spans="2:22" ht="15" customHeight="1">
      <c r="B2002" s="787" t="s">
        <v>2314</v>
      </c>
      <c r="C2002" s="911" t="s">
        <v>3555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1665</v>
      </c>
      <c r="I2002" s="458" t="s">
        <v>1557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  <c r="T2002" s="1249">
        <f>base[[#This Row],[Data de liquidação]]</f>
        <v>46153.67701388889</v>
      </c>
    </row>
    <row r="2003" spans="2:22" ht="15" customHeight="1">
      <c r="B2003" s="787" t="s">
        <v>2313</v>
      </c>
      <c r="C2003" s="911" t="s">
        <v>3555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2147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  <c r="T2003" s="1249">
        <f>base[[#This Row],[Data de liquidação]]</f>
        <v>46153.706400462965</v>
      </c>
    </row>
    <row r="2004" spans="2:22" ht="15" customHeight="1">
      <c r="B2004" s="787" t="s">
        <v>2312</v>
      </c>
      <c r="C2004" s="911" t="s">
        <v>3555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1665</v>
      </c>
      <c r="I2004" s="451" t="s">
        <v>1794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  <c r="T2004" s="1249">
        <f>base[[#This Row],[Data de liquidação]]</f>
        <v>46153.712407407409</v>
      </c>
    </row>
    <row r="2005" spans="2:22" ht="15" customHeight="1">
      <c r="B2005" s="787" t="s">
        <v>2311</v>
      </c>
      <c r="C2005" s="911" t="s">
        <v>3555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1665</v>
      </c>
      <c r="I2005" s="458" t="s">
        <v>2330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  <c r="T2005" s="1249">
        <f>base[[#This Row],[Data de liquidação]]</f>
        <v>46153.713726851849</v>
      </c>
    </row>
    <row r="2006" spans="2:22" ht="15" customHeight="1">
      <c r="B2006" s="787" t="s">
        <v>2310</v>
      </c>
      <c r="C2006" s="911" t="s">
        <v>3555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1665</v>
      </c>
      <c r="I2006" s="458" t="s">
        <v>2330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1249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7" t="s">
        <v>2310</v>
      </c>
      <c r="C2007" s="911" t="s">
        <v>3555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2147</v>
      </c>
      <c r="I2007" s="458" t="s">
        <v>2148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1249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7" t="s">
        <v>2309</v>
      </c>
      <c r="C2008" s="911" t="s">
        <v>3555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1665</v>
      </c>
      <c r="I2008" s="451" t="s">
        <v>1714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  <c r="T2008" s="1249">
        <f>base[[#This Row],[Data de liquidação]]</f>
        <v>46153.716493055559</v>
      </c>
    </row>
    <row r="2009" spans="2:22" ht="15" customHeight="1">
      <c r="B2009" s="787" t="s">
        <v>2308</v>
      </c>
      <c r="C2009" s="911" t="s">
        <v>3555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  <c r="T2009" s="1249">
        <f>base[[#This Row],[Data de liquidação]]</f>
        <v>46153.732928240737</v>
      </c>
    </row>
    <row r="2010" spans="2:22" ht="15" customHeight="1">
      <c r="B2010" s="787" t="s">
        <v>2307</v>
      </c>
      <c r="C2010" s="911" t="s">
        <v>3555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1665</v>
      </c>
      <c r="I2010" s="458" t="s">
        <v>1759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  <c r="T2010" s="1249">
        <f>base[[#This Row],[Data de liquidação]]</f>
        <v>46153.740474537037</v>
      </c>
    </row>
    <row r="2011" spans="2:22" ht="15" customHeight="1">
      <c r="B2011" s="787" t="s">
        <v>2306</v>
      </c>
      <c r="C2011" s="911" t="s">
        <v>3555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  <c r="T2011" s="1249">
        <f>base[[#This Row],[Data de liquidação]]</f>
        <v>46153.756504629629</v>
      </c>
    </row>
    <row r="2012" spans="2:22" ht="15" customHeight="1">
      <c r="B2012" s="787" t="s">
        <v>2305</v>
      </c>
      <c r="C2012" s="911" t="s">
        <v>3555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1665</v>
      </c>
      <c r="I2012" s="458" t="s">
        <v>2330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  <c r="T2012" s="1249">
        <f>base[[#This Row],[Data de liquidação]]</f>
        <v>46153.760127314818</v>
      </c>
    </row>
    <row r="2013" spans="2:22" ht="15" customHeight="1">
      <c r="B2013" s="787" t="s">
        <v>2304</v>
      </c>
      <c r="C2013" s="911" t="s">
        <v>3555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1665</v>
      </c>
      <c r="I2013" s="451" t="s">
        <v>1714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  <c r="T2013" s="1249">
        <f>base[[#This Row],[Data de liquidação]]</f>
        <v>46153.760972222219</v>
      </c>
    </row>
    <row r="2014" spans="2:22" ht="15" customHeight="1">
      <c r="B2014" s="787" t="s">
        <v>2303</v>
      </c>
      <c r="C2014" s="911" t="s">
        <v>3555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1665</v>
      </c>
      <c r="I2014" s="458" t="s">
        <v>1758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  <c r="T2014" s="1249">
        <f>base[[#This Row],[Data de liquidação]]</f>
        <v>46153.761481481481</v>
      </c>
    </row>
    <row r="2015" spans="2:22" ht="15" customHeight="1">
      <c r="B2015" s="787" t="s">
        <v>2302</v>
      </c>
      <c r="C2015" s="911" t="s">
        <v>3555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1665</v>
      </c>
      <c r="I2015" s="458" t="s">
        <v>1716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  <c r="T2015" s="1249">
        <f>base[[#This Row],[Data de liquidação]]</f>
        <v>46153.763356481482</v>
      </c>
    </row>
    <row r="2016" spans="2:22" ht="15" customHeight="1">
      <c r="B2016" s="787" t="s">
        <v>2301</v>
      </c>
      <c r="C2016" s="911" t="s">
        <v>3555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1665</v>
      </c>
      <c r="I2016" s="458" t="s">
        <v>2300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  <c r="T2016" s="1249">
        <f>base[[#This Row],[Data de liquidação]]</f>
        <v>46153.93109953704</v>
      </c>
    </row>
    <row r="2017" spans="2:22" ht="15" customHeight="1">
      <c r="B2017" s="788" t="s">
        <v>2360</v>
      </c>
      <c r="C2017" s="911" t="s">
        <v>3555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1665</v>
      </c>
      <c r="I2017" s="463" t="s">
        <v>1794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  <c r="T2017" s="1249">
        <f>base[[#This Row],[Data de liquidação]]</f>
        <v>46154.492083333331</v>
      </c>
    </row>
    <row r="2018" spans="2:22" ht="15" customHeight="1">
      <c r="B2018" s="788" t="s">
        <v>2359</v>
      </c>
      <c r="C2018" s="911" t="s">
        <v>3555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2147</v>
      </c>
      <c r="I2018" s="463" t="s">
        <v>1794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  <c r="T2018" s="1249">
        <f>base[[#This Row],[Data de liquidação]]</f>
        <v>46154.587268518517</v>
      </c>
    </row>
    <row r="2019" spans="2:22" ht="15" customHeight="1">
      <c r="B2019" s="788" t="s">
        <v>2358</v>
      </c>
      <c r="C2019" s="911" t="s">
        <v>3555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1665</v>
      </c>
      <c r="I2019" s="451" t="s">
        <v>1714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  <c r="T2019" s="1249">
        <f>base[[#This Row],[Data de liquidação]]</f>
        <v>46154.600775462961</v>
      </c>
    </row>
    <row r="2020" spans="2:22" ht="15" customHeight="1">
      <c r="B2020" s="788" t="s">
        <v>2357</v>
      </c>
      <c r="C2020" s="911" t="s">
        <v>3555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2147</v>
      </c>
      <c r="I2020" s="463" t="s">
        <v>1794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  <c r="T2020" s="1249">
        <f>base[[#This Row],[Data de liquidação]]</f>
        <v>46154.63385416667</v>
      </c>
    </row>
    <row r="2021" spans="2:22" ht="15" customHeight="1">
      <c r="B2021" s="788" t="s">
        <v>2356</v>
      </c>
      <c r="C2021" s="911" t="s">
        <v>3555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1665</v>
      </c>
      <c r="I2021" s="463" t="s">
        <v>2361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  <c r="T2021" s="1249">
        <f>base[[#This Row],[Data de liquidação]]</f>
        <v>46154.63685185185</v>
      </c>
    </row>
    <row r="2022" spans="2:22" ht="15" customHeight="1">
      <c r="B2022" s="788" t="s">
        <v>2355</v>
      </c>
      <c r="C2022" s="911" t="s">
        <v>3555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  <c r="T2022" s="1249">
        <f>base[[#This Row],[Data de liquidação]]</f>
        <v>46154.656747685185</v>
      </c>
    </row>
    <row r="2023" spans="2:22" ht="15" customHeight="1">
      <c r="B2023" s="788" t="s">
        <v>2354</v>
      </c>
      <c r="C2023" s="911" t="s">
        <v>3555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1665</v>
      </c>
      <c r="I2023" s="463" t="s">
        <v>1716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  <c r="T2023" s="1249">
        <f>base[[#This Row],[Data de liquidação]]</f>
        <v>46154.661851851852</v>
      </c>
    </row>
    <row r="2024" spans="2:22" ht="15" customHeight="1">
      <c r="B2024" s="788" t="s">
        <v>2353</v>
      </c>
      <c r="C2024" s="911" t="s">
        <v>3555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2147</v>
      </c>
      <c r="I2024" s="463" t="s">
        <v>1794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  <c r="T2024" s="1249">
        <f>base[[#This Row],[Data de liquidação]]</f>
        <v>46154.670949074076</v>
      </c>
    </row>
    <row r="2025" spans="2:22" ht="15" customHeight="1">
      <c r="B2025" s="788" t="s">
        <v>2352</v>
      </c>
      <c r="C2025" s="911" t="s">
        <v>3555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2147</v>
      </c>
      <c r="I2025" s="463" t="s">
        <v>1794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  <c r="T2025" s="1249">
        <f>base[[#This Row],[Data de liquidação]]</f>
        <v>46154.679120370369</v>
      </c>
    </row>
    <row r="2026" spans="2:22" ht="15" customHeight="1">
      <c r="B2026" s="788" t="s">
        <v>2351</v>
      </c>
      <c r="C2026" s="911" t="s">
        <v>3555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1665</v>
      </c>
      <c r="I2026" s="463" t="s">
        <v>1664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  <c r="T2026" s="1249">
        <f>base[[#This Row],[Data de liquidação]]</f>
        <v>46154.690081018518</v>
      </c>
    </row>
    <row r="2027" spans="2:22" ht="15" customHeight="1">
      <c r="B2027" s="788" t="s">
        <v>2350</v>
      </c>
      <c r="C2027" s="911" t="s">
        <v>3555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  <c r="T2027" s="1249">
        <f>base[[#This Row],[Data de liquidação]]</f>
        <v>46154.699479166666</v>
      </c>
    </row>
    <row r="2028" spans="2:22" ht="15" customHeight="1">
      <c r="B2028" s="788" t="s">
        <v>2349</v>
      </c>
      <c r="C2028" s="911" t="s">
        <v>3555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626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1210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1249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8" t="s">
        <v>2349</v>
      </c>
      <c r="C2029" s="911" t="s">
        <v>3555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1665</v>
      </c>
      <c r="I2029" s="451" t="s">
        <v>1714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1249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8" t="s">
        <v>2348</v>
      </c>
      <c r="C2030" s="911" t="s">
        <v>3555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1665</v>
      </c>
      <c r="I2030" s="463" t="s">
        <v>1758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  <c r="T2030" s="1249">
        <f>base[[#This Row],[Data de liquidação]]</f>
        <v>46154.710555555554</v>
      </c>
    </row>
    <row r="2031" spans="2:22" ht="15" customHeight="1">
      <c r="B2031" s="788" t="s">
        <v>2347</v>
      </c>
      <c r="C2031" s="911" t="s">
        <v>3555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1843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  <c r="T2031" s="1249">
        <f>base[[#This Row],[Data de liquidação]]</f>
        <v>46154.710648148146</v>
      </c>
    </row>
    <row r="2032" spans="2:22" ht="15" customHeight="1">
      <c r="B2032" s="788" t="s">
        <v>2346</v>
      </c>
      <c r="C2032" s="911" t="s">
        <v>3555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391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1201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  <c r="T2032" s="1249">
        <f>base[[#This Row],[Data de liquidação]]</f>
        <v>46154.710844907408</v>
      </c>
    </row>
    <row r="2033" spans="2:22" ht="15" customHeight="1">
      <c r="B2033" s="788" t="s">
        <v>2345</v>
      </c>
      <c r="C2033" s="911" t="s">
        <v>3555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1665</v>
      </c>
      <c r="I2033" s="451" t="s">
        <v>1714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1249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8" t="s">
        <v>2345</v>
      </c>
      <c r="C2034" s="911" t="s">
        <v>3555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626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2952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1249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8" t="s">
        <v>2344</v>
      </c>
      <c r="C2035" s="911" t="s">
        <v>3555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2147</v>
      </c>
      <c r="I2035" s="463" t="s">
        <v>2148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  <c r="T2035" s="1249">
        <f>base[[#This Row],[Data de liquidação]]</f>
        <v>46154.723738425928</v>
      </c>
    </row>
    <row r="2036" spans="2:22" ht="15" customHeight="1">
      <c r="B2036" s="788" t="s">
        <v>2343</v>
      </c>
      <c r="C2036" s="911" t="s">
        <v>3555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2147</v>
      </c>
      <c r="I2036" s="463" t="s">
        <v>2148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  <c r="T2036" s="1249">
        <f>base[[#This Row],[Data de liquidação]]</f>
        <v>46154.724062499998</v>
      </c>
    </row>
    <row r="2037" spans="2:22" ht="15" customHeight="1">
      <c r="B2037" s="788" t="s">
        <v>2342</v>
      </c>
      <c r="C2037" s="911" t="s">
        <v>3555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1665</v>
      </c>
      <c r="I2037" s="451" t="s">
        <v>1714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  <c r="T2037" s="1249">
        <f>base[[#This Row],[Data de liquidação]]</f>
        <v>46154.724259259259</v>
      </c>
    </row>
    <row r="2038" spans="2:22" ht="15" customHeight="1">
      <c r="B2038" s="788" t="s">
        <v>2341</v>
      </c>
      <c r="C2038" s="911" t="s">
        <v>3555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1665</v>
      </c>
      <c r="I2038" s="458" t="s">
        <v>2300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  <c r="T2038" s="1249">
        <f>base[[#This Row],[Data de liquidação]]</f>
        <v>46154.747812499998</v>
      </c>
    </row>
    <row r="2039" spans="2:22" ht="15" customHeight="1">
      <c r="B2039" s="788" t="s">
        <v>2340</v>
      </c>
      <c r="C2039" s="911" t="s">
        <v>3555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1665</v>
      </c>
      <c r="I2039" s="451" t="s">
        <v>1714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  <c r="T2039" s="1249">
        <f>base[[#This Row],[Data de liquidação]]</f>
        <v>46154.749525462961</v>
      </c>
    </row>
    <row r="2040" spans="2:22" ht="15" customHeight="1">
      <c r="B2040" s="788" t="s">
        <v>2339</v>
      </c>
      <c r="C2040" s="911" t="s">
        <v>3555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1665</v>
      </c>
      <c r="I2040" s="463" t="s">
        <v>2362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  <c r="T2040" s="1249">
        <f>base[[#This Row],[Data de liquidação]]</f>
        <v>46154.755740740744</v>
      </c>
    </row>
    <row r="2041" spans="2:22" ht="15" customHeight="1">
      <c r="B2041" s="788" t="s">
        <v>2338</v>
      </c>
      <c r="C2041" s="911" t="s">
        <v>3555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1665</v>
      </c>
      <c r="I2041" s="463" t="s">
        <v>1557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  <c r="T2041" s="1249">
        <f>base[[#This Row],[Data de liquidação]]</f>
        <v>46154.839733796296</v>
      </c>
    </row>
    <row r="2042" spans="2:22" ht="15" customHeight="1">
      <c r="B2042" s="788" t="s">
        <v>2337</v>
      </c>
      <c r="C2042" s="911" t="s">
        <v>3555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1665</v>
      </c>
      <c r="I2042" s="463" t="s">
        <v>1557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  <c r="T2042" s="1249">
        <f>base[[#This Row],[Data de liquidação]]</f>
        <v>46154.901967592596</v>
      </c>
    </row>
    <row r="2043" spans="2:22" ht="15" customHeight="1">
      <c r="B2043" s="788" t="s">
        <v>2336</v>
      </c>
      <c r="C2043" s="911" t="s">
        <v>3555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1665</v>
      </c>
      <c r="I2043" s="451" t="s">
        <v>1714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  <c r="T2043" s="1249">
        <f>base[[#This Row],[Data de liquidação]]</f>
        <v>46154.953634259262</v>
      </c>
    </row>
    <row r="2044" spans="2:22" ht="15" customHeight="1">
      <c r="B2044" s="788" t="s">
        <v>2335</v>
      </c>
      <c r="C2044" s="911" t="s">
        <v>3555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1665</v>
      </c>
      <c r="I2044" s="463" t="s">
        <v>1557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  <c r="T2044" s="1249">
        <f>base[[#This Row],[Data de liquidação]]</f>
        <v>46154.979178240741</v>
      </c>
    </row>
    <row r="2045" spans="2:22" ht="15" customHeight="1">
      <c r="B2045" s="789" t="s">
        <v>2422</v>
      </c>
      <c r="C2045" s="911" t="s">
        <v>3555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1665</v>
      </c>
      <c r="I2045" s="467" t="s">
        <v>1715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  <c r="T2045" s="1249">
        <f>base[[#This Row],[Data de liquidação]]</f>
        <v>46155.374189814815</v>
      </c>
    </row>
    <row r="2046" spans="2:22" ht="15" customHeight="1">
      <c r="B2046" s="789" t="s">
        <v>2421</v>
      </c>
      <c r="C2046" s="911" t="s">
        <v>3555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2147</v>
      </c>
      <c r="I2046" s="467" t="s">
        <v>1794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  <c r="T2046" s="1249">
        <f>base[[#This Row],[Data de liquidação]]</f>
        <v>46155.527037037034</v>
      </c>
    </row>
    <row r="2047" spans="2:22" ht="15" customHeight="1">
      <c r="B2047" s="789" t="s">
        <v>2423</v>
      </c>
      <c r="C2047" s="911" t="s">
        <v>3555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2147</v>
      </c>
      <c r="I2047" s="463" t="s">
        <v>2148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  <c r="T2047" s="1249">
        <f>base[[#This Row],[Data de liquidação]]</f>
        <v>46155.54482638889</v>
      </c>
    </row>
    <row r="2048" spans="2:22" ht="15" customHeight="1">
      <c r="B2048" s="789" t="s">
        <v>2420</v>
      </c>
      <c r="C2048" s="911" t="s">
        <v>3555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2147</v>
      </c>
      <c r="I2048" s="467" t="s">
        <v>1794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  <c r="T2048" s="1249">
        <f>base[[#This Row],[Data de liquidação]]</f>
        <v>46155.575775462959</v>
      </c>
    </row>
    <row r="2049" spans="2:20" ht="15" customHeight="1">
      <c r="B2049" s="789" t="s">
        <v>2419</v>
      </c>
      <c r="C2049" s="911" t="s">
        <v>3555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1665</v>
      </c>
      <c r="I2049" s="467" t="s">
        <v>1716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  <c r="T2049" s="1249">
        <f>base[[#This Row],[Data de liquidação]]</f>
        <v>46155.589178240742</v>
      </c>
    </row>
    <row r="2050" spans="2:20" ht="15" customHeight="1">
      <c r="B2050" s="789" t="s">
        <v>2418</v>
      </c>
      <c r="C2050" s="911" t="s">
        <v>3555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2147</v>
      </c>
      <c r="I2050" s="467" t="s">
        <v>1794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  <c r="T2050" s="1249">
        <f>base[[#This Row],[Data de liquidação]]</f>
        <v>46155.594074074077</v>
      </c>
    </row>
    <row r="2051" spans="2:20" ht="15" customHeight="1">
      <c r="B2051" s="789" t="s">
        <v>2417</v>
      </c>
      <c r="C2051" s="911" t="s">
        <v>3555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2147</v>
      </c>
      <c r="I2051" s="467" t="s">
        <v>1794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  <c r="T2051" s="1249">
        <f>base[[#This Row],[Data de liquidação]]</f>
        <v>46155.595277777778</v>
      </c>
    </row>
    <row r="2052" spans="2:20" ht="15" customHeight="1">
      <c r="B2052" s="789" t="s">
        <v>2416</v>
      </c>
      <c r="C2052" s="911" t="s">
        <v>3555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1665</v>
      </c>
      <c r="I2052" s="467" t="s">
        <v>1664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  <c r="T2052" s="1249">
        <f>base[[#This Row],[Data de liquidação]]</f>
        <v>46155.597974537035</v>
      </c>
    </row>
    <row r="2053" spans="2:20" ht="15" customHeight="1">
      <c r="B2053" s="789" t="s">
        <v>2415</v>
      </c>
      <c r="C2053" s="911" t="s">
        <v>3555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  <c r="T2053" s="1249">
        <f>base[[#This Row],[Data de liquidação]]</f>
        <v>46155.609432870369</v>
      </c>
    </row>
    <row r="2054" spans="2:20" ht="15" customHeight="1">
      <c r="B2054" s="789" t="s">
        <v>2424</v>
      </c>
      <c r="C2054" s="911" t="s">
        <v>3555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2147</v>
      </c>
      <c r="I2054" s="467" t="s">
        <v>2150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  <c r="T2054" s="1249">
        <f>base[[#This Row],[Data de liquidação]]</f>
        <v>46155.610798611109</v>
      </c>
    </row>
    <row r="2055" spans="2:20" ht="15" customHeight="1">
      <c r="B2055" s="789" t="s">
        <v>2414</v>
      </c>
      <c r="C2055" s="911" t="s">
        <v>3555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2147</v>
      </c>
      <c r="I2055" s="467" t="s">
        <v>2148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  <c r="T2055" s="1249">
        <f>base[[#This Row],[Data de liquidação]]</f>
        <v>46155.622627314813</v>
      </c>
    </row>
    <row r="2056" spans="2:20" ht="15" customHeight="1">
      <c r="B2056" s="789" t="s">
        <v>2413</v>
      </c>
      <c r="C2056" s="911" t="s">
        <v>3555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1665</v>
      </c>
      <c r="I2056" s="467" t="s">
        <v>2362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  <c r="T2056" s="1249">
        <f>base[[#This Row],[Data de liquidação]]</f>
        <v>46155.634027777778</v>
      </c>
    </row>
    <row r="2057" spans="2:20" ht="15" customHeight="1">
      <c r="B2057" s="789" t="s">
        <v>2412</v>
      </c>
      <c r="C2057" s="911" t="s">
        <v>3555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2147</v>
      </c>
      <c r="I2057" s="467" t="s">
        <v>1794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  <c r="T2057" s="1249">
        <f>base[[#This Row],[Data de liquidação]]</f>
        <v>46155.650509259256</v>
      </c>
    </row>
    <row r="2058" spans="2:20" ht="15" customHeight="1">
      <c r="B2058" s="789" t="s">
        <v>2411</v>
      </c>
      <c r="C2058" s="911" t="s">
        <v>3555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2147</v>
      </c>
      <c r="I2058" s="467" t="s">
        <v>2148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  <c r="T2058" s="1249">
        <f>base[[#This Row],[Data de liquidação]]</f>
        <v>46155.663148148145</v>
      </c>
    </row>
    <row r="2059" spans="2:20" ht="15" customHeight="1">
      <c r="B2059" s="789" t="s">
        <v>2410</v>
      </c>
      <c r="C2059" s="911" t="s">
        <v>3555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2147</v>
      </c>
      <c r="I2059" s="467" t="s">
        <v>2148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  <c r="T2059" s="1249">
        <f>base[[#This Row],[Data de liquidação]]</f>
        <v>46155.663310185184</v>
      </c>
    </row>
    <row r="2060" spans="2:20" ht="15" customHeight="1">
      <c r="B2060" s="789" t="s">
        <v>2409</v>
      </c>
      <c r="C2060" s="911" t="s">
        <v>3555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2147</v>
      </c>
      <c r="I2060" s="467" t="s">
        <v>2148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  <c r="T2060" s="1249">
        <f>base[[#This Row],[Data de liquidação]]</f>
        <v>46155.663321759261</v>
      </c>
    </row>
    <row r="2061" spans="2:20" ht="15" customHeight="1">
      <c r="B2061" s="789" t="s">
        <v>2408</v>
      </c>
      <c r="C2061" s="911" t="s">
        <v>3555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2147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  <c r="T2061" s="1249">
        <f>base[[#This Row],[Data de liquidação]]</f>
        <v>46155.671319444446</v>
      </c>
    </row>
    <row r="2062" spans="2:20" ht="15" customHeight="1">
      <c r="B2062" s="789" t="s">
        <v>2407</v>
      </c>
      <c r="C2062" s="911" t="s">
        <v>3555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2147</v>
      </c>
      <c r="I2062" s="467" t="s">
        <v>1794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  <c r="T2062" s="1249">
        <f>base[[#This Row],[Data de liquidação]]</f>
        <v>46155.678379629629</v>
      </c>
    </row>
    <row r="2063" spans="2:20" ht="15" customHeight="1">
      <c r="B2063" s="789" t="s">
        <v>2406</v>
      </c>
      <c r="C2063" s="911" t="s">
        <v>3555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2147</v>
      </c>
      <c r="I2063" s="467" t="s">
        <v>1794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  <c r="T2063" s="1249">
        <f>base[[#This Row],[Data de liquidação]]</f>
        <v>46155.679166666669</v>
      </c>
    </row>
    <row r="2064" spans="2:20" ht="15" customHeight="1">
      <c r="B2064" s="789" t="s">
        <v>2405</v>
      </c>
      <c r="C2064" s="911" t="s">
        <v>3555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2147</v>
      </c>
      <c r="I2064" s="467" t="s">
        <v>1794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  <c r="T2064" s="1249">
        <f>base[[#This Row],[Data de liquidação]]</f>
        <v>46155.687314814815</v>
      </c>
    </row>
    <row r="2065" spans="2:20" ht="15" customHeight="1">
      <c r="B2065" s="789" t="s">
        <v>2404</v>
      </c>
      <c r="C2065" s="911" t="s">
        <v>3555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1665</v>
      </c>
      <c r="I2065" s="467" t="s">
        <v>2361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  <c r="T2065" s="1249">
        <f>base[[#This Row],[Data de liquidação]]</f>
        <v>46155.687326388892</v>
      </c>
    </row>
    <row r="2066" spans="2:20" ht="15" customHeight="1">
      <c r="B2066" s="789" t="s">
        <v>2403</v>
      </c>
      <c r="C2066" s="911" t="s">
        <v>3555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1665</v>
      </c>
      <c r="I2066" s="467" t="s">
        <v>1794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  <c r="T2066" s="1249">
        <f>base[[#This Row],[Data de liquidação]]</f>
        <v>46155.68922453704</v>
      </c>
    </row>
    <row r="2067" spans="2:20" ht="15" customHeight="1">
      <c r="B2067" s="789" t="s">
        <v>2402</v>
      </c>
      <c r="C2067" s="911" t="s">
        <v>3555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1665</v>
      </c>
      <c r="I2067" s="467" t="s">
        <v>1557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  <c r="T2067" s="1249">
        <f>base[[#This Row],[Data de liquidação]]</f>
        <v>46155.694976851853</v>
      </c>
    </row>
    <row r="2068" spans="2:20" ht="15" customHeight="1">
      <c r="B2068" s="789" t="s">
        <v>2401</v>
      </c>
      <c r="C2068" s="911" t="s">
        <v>3555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626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1197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  <c r="T2068" s="1249">
        <f>base[[#This Row],[Data de liquidação]]</f>
        <v>46155.703842592593</v>
      </c>
    </row>
    <row r="2069" spans="2:20" ht="15" customHeight="1">
      <c r="B2069" s="789" t="s">
        <v>2400</v>
      </c>
      <c r="C2069" s="911" t="s">
        <v>3555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2147</v>
      </c>
      <c r="I2069" s="467" t="s">
        <v>2148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  <c r="T2069" s="1249">
        <f>base[[#This Row],[Data de liquidação]]</f>
        <v>46155.704918981479</v>
      </c>
    </row>
    <row r="2070" spans="2:20" ht="15" customHeight="1">
      <c r="B2070" s="789" t="s">
        <v>2399</v>
      </c>
      <c r="C2070" s="911" t="s">
        <v>3555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1665</v>
      </c>
      <c r="I2070" s="467" t="s">
        <v>2362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  <c r="T2070" s="1249">
        <f>base[[#This Row],[Data de liquidação]]</f>
        <v>46155.718055555553</v>
      </c>
    </row>
    <row r="2071" spans="2:20" ht="15" customHeight="1">
      <c r="B2071" s="789" t="s">
        <v>2398</v>
      </c>
      <c r="C2071" s="911" t="s">
        <v>3555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  <c r="T2071" s="1249">
        <f>base[[#This Row],[Data de liquidação]]</f>
        <v>46155.740289351852</v>
      </c>
    </row>
    <row r="2072" spans="2:20" ht="15" customHeight="1">
      <c r="B2072" s="789" t="s">
        <v>2397</v>
      </c>
      <c r="C2072" s="911" t="s">
        <v>3555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1665</v>
      </c>
      <c r="I2072" s="467" t="s">
        <v>1776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  <c r="T2072" s="1249">
        <f>base[[#This Row],[Data de liquidação]]</f>
        <v>46155.74527777778</v>
      </c>
    </row>
    <row r="2073" spans="2:20" ht="15" customHeight="1">
      <c r="B2073" s="789" t="s">
        <v>2396</v>
      </c>
      <c r="C2073" s="911" t="s">
        <v>3555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391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1200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  <c r="T2073" s="1249">
        <f>base[[#This Row],[Data de liquidação]]</f>
        <v>46155.745636574073</v>
      </c>
    </row>
    <row r="2074" spans="2:20" ht="15" customHeight="1">
      <c r="B2074" s="789" t="s">
        <v>2395</v>
      </c>
      <c r="C2074" s="911" t="s">
        <v>3555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1665</v>
      </c>
      <c r="I2074" s="467" t="s">
        <v>1557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  <c r="T2074" s="1249">
        <f>base[[#This Row],[Data de liquidação]]</f>
        <v>46155.746655092589</v>
      </c>
    </row>
    <row r="2075" spans="2:20" ht="15" customHeight="1">
      <c r="B2075" s="789" t="s">
        <v>2395</v>
      </c>
      <c r="C2075" s="911" t="s">
        <v>3555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1665</v>
      </c>
      <c r="I2075" s="467" t="s">
        <v>2362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  <c r="T2075" s="1249">
        <f>base[[#This Row],[Data de liquidação]]</f>
        <v>46155.746655092589</v>
      </c>
    </row>
    <row r="2076" spans="2:20" ht="15" customHeight="1">
      <c r="B2076" s="789" t="s">
        <v>2394</v>
      </c>
      <c r="C2076" s="911" t="s">
        <v>3555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1367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1207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  <c r="T2076" s="1249">
        <f>base[[#This Row],[Data de liquidação]]</f>
        <v>46155.747835648152</v>
      </c>
    </row>
    <row r="2077" spans="2:20" ht="15" customHeight="1">
      <c r="B2077" s="789" t="s">
        <v>2393</v>
      </c>
      <c r="C2077" s="911" t="s">
        <v>3555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1665</v>
      </c>
      <c r="I2077" s="467" t="s">
        <v>1662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  <c r="T2077" s="1249">
        <f>base[[#This Row],[Data de liquidação]]</f>
        <v>46155.764918981484</v>
      </c>
    </row>
    <row r="2078" spans="2:20" ht="15" customHeight="1">
      <c r="B2078" s="789" t="s">
        <v>2392</v>
      </c>
      <c r="C2078" s="911" t="s">
        <v>3555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1665</v>
      </c>
      <c r="I2078" s="467" t="s">
        <v>1664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  <c r="T2078" s="1249">
        <f>base[[#This Row],[Data de liquidação]]</f>
        <v>46155.764930555553</v>
      </c>
    </row>
    <row r="2079" spans="2:20" ht="15" customHeight="1">
      <c r="B2079" s="789" t="s">
        <v>2391</v>
      </c>
      <c r="C2079" s="911" t="s">
        <v>3555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1665</v>
      </c>
      <c r="I2079" s="467" t="s">
        <v>1557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  <c r="T2079" s="1249">
        <f>base[[#This Row],[Data de liquidação]]</f>
        <v>46155.821747685186</v>
      </c>
    </row>
    <row r="2080" spans="2:20" ht="15" customHeight="1">
      <c r="B2080" s="789" t="s">
        <v>2390</v>
      </c>
      <c r="C2080" s="911" t="s">
        <v>3555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1665</v>
      </c>
      <c r="I2080" s="467" t="s">
        <v>1557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  <c r="T2080" s="1249">
        <f>base[[#This Row],[Data de liquidação]]</f>
        <v>46155.83861111111</v>
      </c>
    </row>
    <row r="2081" spans="2:20" ht="15" customHeight="1">
      <c r="B2081" s="789" t="s">
        <v>2389</v>
      </c>
      <c r="C2081" s="911" t="s">
        <v>3555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1665</v>
      </c>
      <c r="I2081" s="467" t="s">
        <v>1714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  <c r="T2081" s="1249">
        <f>base[[#This Row],[Data de liquidação]]</f>
        <v>46155.868356481478</v>
      </c>
    </row>
    <row r="2082" spans="2:20" ht="15" customHeight="1">
      <c r="B2082" s="789" t="s">
        <v>2388</v>
      </c>
      <c r="C2082" s="911" t="s">
        <v>3555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2147</v>
      </c>
      <c r="I2082" s="467" t="s">
        <v>1794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  <c r="T2082" s="1249">
        <f>base[[#This Row],[Data de liquidação]]</f>
        <v>46155.890706018516</v>
      </c>
    </row>
    <row r="2083" spans="2:20" ht="15" customHeight="1">
      <c r="B2083" s="789" t="s">
        <v>2387</v>
      </c>
      <c r="C2083" s="911" t="s">
        <v>3555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2147</v>
      </c>
      <c r="I2083" s="467" t="s">
        <v>1794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  <c r="T2083" s="1249">
        <f>base[[#This Row],[Data de liquidação]]</f>
        <v>46155.910543981481</v>
      </c>
    </row>
    <row r="2084" spans="2:20" ht="15" customHeight="1">
      <c r="B2084" s="789" t="s">
        <v>2386</v>
      </c>
      <c r="C2084" s="911" t="s">
        <v>3555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2147</v>
      </c>
      <c r="I2084" s="467" t="s">
        <v>1794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  <c r="T2084" s="1249">
        <f>base[[#This Row],[Data de liquidação]]</f>
        <v>46155.912951388891</v>
      </c>
    </row>
    <row r="2085" spans="2:20" ht="15" customHeight="1">
      <c r="B2085" s="789" t="s">
        <v>2385</v>
      </c>
      <c r="C2085" s="911" t="s">
        <v>3555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1665</v>
      </c>
      <c r="I2085" s="467" t="s">
        <v>1714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  <c r="T2085" s="1249">
        <f>base[[#This Row],[Data de liquidação]]</f>
        <v>46155.930474537039</v>
      </c>
    </row>
    <row r="2086" spans="2:20" ht="15" customHeight="1">
      <c r="B2086" s="789" t="s">
        <v>2384</v>
      </c>
      <c r="C2086" s="911" t="s">
        <v>3555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  <c r="T2086" s="1249">
        <f>base[[#This Row],[Data de liquidação]]</f>
        <v>46155.940844907411</v>
      </c>
    </row>
    <row r="2087" spans="2:20" ht="15" customHeight="1">
      <c r="B2087" s="789" t="s">
        <v>2383</v>
      </c>
      <c r="C2087" s="911" t="s">
        <v>3555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1665</v>
      </c>
      <c r="I2087" s="467" t="s">
        <v>1557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  <c r="T2087" s="1249">
        <f>base[[#This Row],[Data de liquidação]]</f>
        <v>46155.942071759258</v>
      </c>
    </row>
    <row r="2088" spans="2:20" ht="15" customHeight="1">
      <c r="B2088" s="789" t="s">
        <v>2382</v>
      </c>
      <c r="C2088" s="911" t="s">
        <v>3555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1665</v>
      </c>
      <c r="I2088" s="467" t="s">
        <v>1714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  <c r="T2088" s="1249">
        <f>base[[#This Row],[Data de liquidação]]</f>
        <v>46155.947847222225</v>
      </c>
    </row>
    <row r="2089" spans="2:20" ht="15" customHeight="1">
      <c r="B2089" s="789" t="s">
        <v>2381</v>
      </c>
      <c r="C2089" s="911" t="s">
        <v>3555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2147</v>
      </c>
      <c r="I2089" s="467" t="s">
        <v>1794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  <c r="T2089" s="1249">
        <f>base[[#This Row],[Data de liquidação]]</f>
        <v>46155.950497685182</v>
      </c>
    </row>
    <row r="2090" spans="2:20" ht="15" customHeight="1">
      <c r="B2090" s="789" t="s">
        <v>2380</v>
      </c>
      <c r="C2090" s="911" t="s">
        <v>3555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1665</v>
      </c>
      <c r="I2090" s="467" t="s">
        <v>1716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  <c r="T2090" s="1249">
        <f>base[[#This Row],[Data de liquidação]]</f>
        <v>46155.956724537034</v>
      </c>
    </row>
    <row r="2091" spans="2:20" ht="15" customHeight="1">
      <c r="B2091" s="789" t="s">
        <v>2379</v>
      </c>
      <c r="C2091" s="911" t="s">
        <v>3555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  <c r="T2091" s="1249">
        <f>base[[#This Row],[Data de liquidação]]</f>
        <v>46155.97451388889</v>
      </c>
    </row>
    <row r="2092" spans="2:20" ht="15" customHeight="1">
      <c r="B2092" s="789" t="s">
        <v>2378</v>
      </c>
      <c r="C2092" s="911" t="s">
        <v>3555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1665</v>
      </c>
      <c r="I2092" s="467" t="s">
        <v>1557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  <c r="T2092" s="1249">
        <f>base[[#This Row],[Data de liquidação]]</f>
        <v>46155.97452546296</v>
      </c>
    </row>
    <row r="2093" spans="2:20" ht="15" customHeight="1">
      <c r="B2093" s="789" t="s">
        <v>2377</v>
      </c>
      <c r="C2093" s="911" t="s">
        <v>3555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2147</v>
      </c>
      <c r="I2093" s="467" t="s">
        <v>1794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  <c r="T2093" s="1249">
        <f>base[[#This Row],[Data de liquidação]]</f>
        <v>46155.979664351849</v>
      </c>
    </row>
    <row r="2094" spans="2:20" ht="15" customHeight="1">
      <c r="B2094" s="789" t="s">
        <v>2376</v>
      </c>
      <c r="C2094" s="911" t="s">
        <v>3555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1665</v>
      </c>
      <c r="I2094" s="467" t="s">
        <v>1714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  <c r="T2094" s="1249">
        <f>base[[#This Row],[Data de liquidação]]</f>
        <v>46155.982152777775</v>
      </c>
    </row>
    <row r="2095" spans="2:20" ht="15" customHeight="1">
      <c r="B2095" s="789" t="s">
        <v>2375</v>
      </c>
      <c r="C2095" s="911" t="s">
        <v>3555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1665</v>
      </c>
      <c r="I2095" s="467" t="s">
        <v>1557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  <c r="T2095" s="1249">
        <f>base[[#This Row],[Data de liquidação]]</f>
        <v>46155.982349537036</v>
      </c>
    </row>
    <row r="2096" spans="2:20" ht="15" customHeight="1">
      <c r="B2096" s="789" t="s">
        <v>2374</v>
      </c>
      <c r="C2096" s="911" t="s">
        <v>3555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1665</v>
      </c>
      <c r="I2096" s="467" t="s">
        <v>2330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  <c r="T2096" s="1249">
        <f>base[[#This Row],[Data de liquidação]]</f>
        <v>46155.982557870368</v>
      </c>
    </row>
    <row r="2097" spans="2:20" ht="15" customHeight="1">
      <c r="B2097" s="789" t="s">
        <v>2373</v>
      </c>
      <c r="C2097" s="911" t="s">
        <v>3555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1665</v>
      </c>
      <c r="I2097" s="467" t="s">
        <v>1714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  <c r="T2097" s="1249">
        <f>base[[#This Row],[Data de liquidação]]</f>
        <v>46156.023888888885</v>
      </c>
    </row>
    <row r="2098" spans="2:20" ht="15" customHeight="1">
      <c r="B2098" s="789" t="s">
        <v>2372</v>
      </c>
      <c r="C2098" s="911" t="s">
        <v>3555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1665</v>
      </c>
      <c r="I2098" s="467" t="s">
        <v>1662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  <c r="T2098" s="1249">
        <f>base[[#This Row],[Data de liquidação]]</f>
        <v>46156.024548611109</v>
      </c>
    </row>
    <row r="2099" spans="2:20" ht="15" customHeight="1">
      <c r="B2099" s="789" t="s">
        <v>2371</v>
      </c>
      <c r="C2099" s="911" t="s">
        <v>3555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2147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  <c r="T2099" s="1249">
        <f>base[[#This Row],[Data de liquidação]]</f>
        <v>46156.024571759262</v>
      </c>
    </row>
    <row r="2100" spans="2:20" ht="15" customHeight="1">
      <c r="B2100" s="789" t="s">
        <v>2370</v>
      </c>
      <c r="C2100" s="911" t="s">
        <v>3555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2147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  <c r="T2100" s="1249">
        <f>base[[#This Row],[Data de liquidação]]</f>
        <v>46156.024687500001</v>
      </c>
    </row>
    <row r="2101" spans="2:20" ht="15" customHeight="1">
      <c r="B2101" s="790" t="s">
        <v>2454</v>
      </c>
      <c r="C2101" s="911" t="s">
        <v>3555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2147</v>
      </c>
      <c r="I2101" s="472" t="s">
        <v>1794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  <c r="T2101" s="1249">
        <f>base[[#This Row],[Data de liquidação]]</f>
        <v>46156.382604166669</v>
      </c>
    </row>
    <row r="2102" spans="2:20" ht="15" customHeight="1">
      <c r="B2102" s="790" t="s">
        <v>2454</v>
      </c>
      <c r="C2102" s="911" t="s">
        <v>3555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2147</v>
      </c>
      <c r="I2102" s="472" t="s">
        <v>2150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  <c r="T2102" s="1249">
        <f>base[[#This Row],[Data de liquidação]]</f>
        <v>46156.383993055555</v>
      </c>
    </row>
    <row r="2103" spans="2:20" ht="15" customHeight="1">
      <c r="B2103" s="790" t="s">
        <v>2449</v>
      </c>
      <c r="C2103" s="911" t="s">
        <v>3555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1665</v>
      </c>
      <c r="I2103" s="472" t="s">
        <v>1662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  <c r="T2103" s="1249">
        <f>base[[#This Row],[Data de liquidação]]</f>
        <v>46156.554629629631</v>
      </c>
    </row>
    <row r="2104" spans="2:20" ht="15" customHeight="1">
      <c r="B2104" s="790" t="s">
        <v>2448</v>
      </c>
      <c r="C2104" s="911" t="s">
        <v>3555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1665</v>
      </c>
      <c r="I2104" s="467" t="s">
        <v>1714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  <c r="T2104" s="1249">
        <f>base[[#This Row],[Data de liquidação]]</f>
        <v>46156.555868055555</v>
      </c>
    </row>
    <row r="2105" spans="2:20" ht="15" customHeight="1">
      <c r="B2105" s="790" t="s">
        <v>2447</v>
      </c>
      <c r="C2105" s="911" t="s">
        <v>3555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2147</v>
      </c>
      <c r="I2105" s="472" t="s">
        <v>2148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  <c r="T2105" s="1249">
        <f>base[[#This Row],[Data de liquidação]]</f>
        <v>46156.556006944447</v>
      </c>
    </row>
    <row r="2106" spans="2:20" ht="15" customHeight="1">
      <c r="B2106" s="790" t="s">
        <v>29</v>
      </c>
      <c r="C2106" s="911" t="s">
        <v>3555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1665</v>
      </c>
      <c r="I2106" s="467" t="s">
        <v>1714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  <c r="T2106" s="1249">
        <f>base[[#This Row],[Data de liquidação]]</f>
        <v>46156.55809027778</v>
      </c>
    </row>
    <row r="2107" spans="2:20" ht="15" customHeight="1">
      <c r="B2107" s="790" t="s">
        <v>2446</v>
      </c>
      <c r="C2107" s="911" t="s">
        <v>3555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391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2953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  <c r="T2107" s="1249">
        <f>base[[#This Row],[Data de liquidação]]</f>
        <v>46156.577453703707</v>
      </c>
    </row>
    <row r="2108" spans="2:20" ht="15" customHeight="1">
      <c r="B2108" s="790" t="s">
        <v>2445</v>
      </c>
      <c r="C2108" s="911" t="s">
        <v>3555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2147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  <c r="T2108" s="1249">
        <f>base[[#This Row],[Data de liquidação]]</f>
        <v>46156.584710648145</v>
      </c>
    </row>
    <row r="2109" spans="2:20" ht="15" customHeight="1">
      <c r="B2109" s="790" t="s">
        <v>2444</v>
      </c>
      <c r="C2109" s="911" t="s">
        <v>3555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1665</v>
      </c>
      <c r="I2109" s="472" t="s">
        <v>1664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  <c r="T2109" s="1249">
        <f>base[[#This Row],[Data de liquidação]]</f>
        <v>46156.616886574076</v>
      </c>
    </row>
    <row r="2110" spans="2:20" ht="15" customHeight="1">
      <c r="B2110" s="790" t="s">
        <v>2443</v>
      </c>
      <c r="C2110" s="911" t="s">
        <v>3555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1665</v>
      </c>
      <c r="I2110" s="472" t="s">
        <v>2330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  <c r="T2110" s="1249">
        <f>base[[#This Row],[Data de liquidação]]</f>
        <v>46156.616909722223</v>
      </c>
    </row>
    <row r="2111" spans="2:20" ht="15" customHeight="1">
      <c r="B2111" s="790" t="s">
        <v>2441</v>
      </c>
      <c r="C2111" s="911" t="s">
        <v>3555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2147</v>
      </c>
      <c r="I2111" s="472" t="s">
        <v>1794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  <c r="T2111" s="1249">
        <f>base[[#This Row],[Data de liquidação]]</f>
        <v>46156.646006944444</v>
      </c>
    </row>
    <row r="2112" spans="2:20" ht="15" customHeight="1">
      <c r="B2112" s="790" t="s">
        <v>2442</v>
      </c>
      <c r="C2112" s="911" t="s">
        <v>3555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1665</v>
      </c>
      <c r="I2112" s="472" t="s">
        <v>2361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  <c r="T2112" s="1249">
        <f>base[[#This Row],[Data de liquidação]]</f>
        <v>46156.646006944444</v>
      </c>
    </row>
    <row r="2113" spans="2:23" ht="15" customHeight="1">
      <c r="B2113" s="790" t="s">
        <v>2440</v>
      </c>
      <c r="C2113" s="911" t="s">
        <v>3555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1665</v>
      </c>
      <c r="I2113" s="472" t="s">
        <v>1557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  <c r="T2113" s="1249">
        <f>base[[#This Row],[Data de liquidação]]</f>
        <v>46156.686053240737</v>
      </c>
    </row>
    <row r="2114" spans="2:23" ht="15" customHeight="1">
      <c r="B2114" s="790" t="s">
        <v>2440</v>
      </c>
      <c r="C2114" s="911" t="s">
        <v>3555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1665</v>
      </c>
      <c r="I2114" s="472" t="s">
        <v>2362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  <c r="T2114" s="1249">
        <f>base[[#This Row],[Data de liquidação]]</f>
        <v>46156.686053240737</v>
      </c>
    </row>
    <row r="2115" spans="2:23" ht="15" customHeight="1">
      <c r="B2115" s="790" t="s">
        <v>2439</v>
      </c>
      <c r="C2115" s="911" t="s">
        <v>3555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1665</v>
      </c>
      <c r="I2115" s="472" t="s">
        <v>1757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  <c r="T2115" s="1249">
        <f>base[[#This Row],[Data de liquidação]]</f>
        <v>46156.706284722219</v>
      </c>
    </row>
    <row r="2116" spans="2:23" ht="15" customHeight="1">
      <c r="B2116" s="790" t="s">
        <v>2438</v>
      </c>
      <c r="C2116" s="911" t="s">
        <v>3555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1665</v>
      </c>
      <c r="I2116" s="472" t="s">
        <v>1716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T2116" s="1249">
        <f>base[[#This Row],[Data de liquidação]]</f>
        <v>46156.707685185182</v>
      </c>
      <c r="V2116" s="11"/>
    </row>
    <row r="2117" spans="2:23" ht="15" customHeight="1">
      <c r="B2117" s="790" t="s">
        <v>2437</v>
      </c>
      <c r="C2117" s="911" t="s">
        <v>3555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1665</v>
      </c>
      <c r="I2117" s="472" t="s">
        <v>1794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1249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90" t="s">
        <v>2437</v>
      </c>
      <c r="C2118" s="911" t="s">
        <v>3555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2147</v>
      </c>
      <c r="I2118" s="472" t="s">
        <v>1794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1249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90" t="s">
        <v>2436</v>
      </c>
      <c r="C2119" s="911" t="s">
        <v>3555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2147</v>
      </c>
      <c r="I2119" s="472" t="s">
        <v>2150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  <c r="T2119" s="1249">
        <f>base[[#This Row],[Data de liquidação]]</f>
        <v>46156.765011574076</v>
      </c>
    </row>
    <row r="2120" spans="2:23" ht="15" customHeight="1">
      <c r="B2120" s="790" t="s">
        <v>2436</v>
      </c>
      <c r="C2120" s="911" t="s">
        <v>3555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1665</v>
      </c>
      <c r="I2120" s="472" t="s">
        <v>1716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  <c r="T2120" s="1249">
        <f>base[[#This Row],[Data de liquidação]]</f>
        <v>46156.765011574076</v>
      </c>
    </row>
    <row r="2121" spans="2:23" ht="15" customHeight="1">
      <c r="B2121" s="790" t="s">
        <v>2435</v>
      </c>
      <c r="C2121" s="911" t="s">
        <v>3555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2147</v>
      </c>
      <c r="I2121" s="472" t="s">
        <v>2148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  <c r="T2121" s="1249">
        <f>base[[#This Row],[Data de liquidação]]</f>
        <v>46156.787673611114</v>
      </c>
    </row>
    <row r="2122" spans="2:23" ht="15" customHeight="1">
      <c r="B2122" s="790" t="s">
        <v>2434</v>
      </c>
      <c r="C2122" s="911" t="s">
        <v>3555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2147</v>
      </c>
      <c r="I2122" s="472" t="s">
        <v>1794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T2122" s="1249">
        <f>base[[#This Row],[Data de liquidação]]</f>
        <v>46156.947881944441</v>
      </c>
      <c r="W2122" s="11"/>
    </row>
    <row r="2123" spans="2:23" ht="15" customHeight="1">
      <c r="B2123" s="791" t="s">
        <v>2476</v>
      </c>
      <c r="C2123" s="911" t="s">
        <v>3555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1665</v>
      </c>
      <c r="I2123" s="477" t="s">
        <v>1758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T2123" s="1249">
        <f>base[[#This Row],[Data de liquidação]]</f>
        <v>46157.005856481483</v>
      </c>
      <c r="W2123" s="11"/>
    </row>
    <row r="2124" spans="2:23" ht="15" customHeight="1">
      <c r="B2124" s="791" t="s">
        <v>2475</v>
      </c>
      <c r="C2124" s="911" t="s">
        <v>3555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1665</v>
      </c>
      <c r="I2124" s="477" t="s">
        <v>1776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T2124" s="1249">
        <f>base[[#This Row],[Data de liquidação]]</f>
        <v>46157.330601851849</v>
      </c>
      <c r="W2124" s="11"/>
    </row>
    <row r="2125" spans="2:23" ht="15" customHeight="1">
      <c r="B2125" s="791" t="s">
        <v>2474</v>
      </c>
      <c r="C2125" s="911" t="s">
        <v>3555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1665</v>
      </c>
      <c r="I2125" s="467" t="s">
        <v>1714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T2125" s="1249">
        <f>base[[#This Row],[Data de liquidação]]</f>
        <v>46157.439942129633</v>
      </c>
      <c r="W2125" s="11"/>
    </row>
    <row r="2126" spans="2:23" ht="15" customHeight="1">
      <c r="B2126" s="791" t="s">
        <v>2473</v>
      </c>
      <c r="C2126" s="911" t="s">
        <v>3555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2147</v>
      </c>
      <c r="I2126" s="472" t="s">
        <v>2148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T2126" s="1249">
        <f>base[[#This Row],[Data de liquidação]]</f>
        <v>46157.440092592595</v>
      </c>
      <c r="W2126" s="11"/>
    </row>
    <row r="2127" spans="2:23" ht="15" customHeight="1">
      <c r="B2127" s="791" t="s">
        <v>2472</v>
      </c>
      <c r="C2127" s="911" t="s">
        <v>3555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1665</v>
      </c>
      <c r="I2127" s="477" t="s">
        <v>1557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T2127" s="1249">
        <f>base[[#This Row],[Data de liquidação]]</f>
        <v>46157.50172453704</v>
      </c>
      <c r="W2127" s="11"/>
    </row>
    <row r="2128" spans="2:23" ht="15" customHeight="1">
      <c r="B2128" s="791" t="s">
        <v>2471</v>
      </c>
      <c r="C2128" s="911" t="s">
        <v>3555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2147</v>
      </c>
      <c r="I2128" s="472" t="s">
        <v>1794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T2128" s="1249">
        <f>base[[#This Row],[Data de liquidação]]</f>
        <v>46157.563831018517</v>
      </c>
      <c r="W2128" s="11"/>
    </row>
    <row r="2129" spans="2:23" ht="15" customHeight="1">
      <c r="B2129" s="791" t="s">
        <v>2470</v>
      </c>
      <c r="C2129" s="911" t="s">
        <v>3555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2147</v>
      </c>
      <c r="I2129" s="472" t="s">
        <v>1794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T2129" s="1249">
        <f>base[[#This Row],[Data de liquidação]]</f>
        <v>46157.657604166663</v>
      </c>
      <c r="W2129" s="11"/>
    </row>
    <row r="2130" spans="2:23" ht="15" customHeight="1">
      <c r="B2130" s="791" t="s">
        <v>2469</v>
      </c>
      <c r="C2130" s="911" t="s">
        <v>3555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2147</v>
      </c>
      <c r="I2130" s="472" t="s">
        <v>2148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T2130" s="1249">
        <f>base[[#This Row],[Data de liquidação]]</f>
        <v>46157.667858796296</v>
      </c>
      <c r="W2130" s="11"/>
    </row>
    <row r="2131" spans="2:23" ht="15" customHeight="1">
      <c r="B2131" s="791" t="s">
        <v>2468</v>
      </c>
      <c r="C2131" s="911" t="s">
        <v>3555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1665</v>
      </c>
      <c r="I2131" s="472" t="s">
        <v>1794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T2131" s="1249">
        <f>base[[#This Row],[Data de liquidação]]</f>
        <v>46157.682129629633</v>
      </c>
      <c r="W2131" s="11"/>
    </row>
    <row r="2132" spans="2:23" ht="15" customHeight="1">
      <c r="B2132" s="791" t="s">
        <v>2467</v>
      </c>
      <c r="C2132" s="911" t="s">
        <v>3555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2147</v>
      </c>
      <c r="I2132" s="472" t="s">
        <v>1794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T2132" s="1249">
        <f>base[[#This Row],[Data de liquidação]]</f>
        <v>46157.689282407409</v>
      </c>
      <c r="W2132" s="11"/>
    </row>
    <row r="2133" spans="2:23" ht="15" customHeight="1">
      <c r="B2133" s="791" t="s">
        <v>2466</v>
      </c>
      <c r="C2133" s="911" t="s">
        <v>3555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2147</v>
      </c>
      <c r="I2133" s="472" t="s">
        <v>1794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T2133" s="1249">
        <f>base[[#This Row],[Data de liquidação]]</f>
        <v>46157.69085648148</v>
      </c>
      <c r="W2133" s="11"/>
    </row>
    <row r="2134" spans="2:23" ht="15" customHeight="1">
      <c r="B2134" s="791" t="s">
        <v>2465</v>
      </c>
      <c r="C2134" s="911" t="s">
        <v>3555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1665</v>
      </c>
      <c r="I2134" s="467" t="s">
        <v>1714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T2134" s="1249">
        <f>base[[#This Row],[Data de liquidação]]</f>
        <v>46157.702835648146</v>
      </c>
      <c r="W2134" s="11"/>
    </row>
    <row r="2135" spans="2:23" ht="15" customHeight="1">
      <c r="B2135" s="791" t="s">
        <v>2464</v>
      </c>
      <c r="C2135" s="911" t="s">
        <v>3555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1665</v>
      </c>
      <c r="I2135" s="477" t="s">
        <v>1662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T2135" s="1249">
        <f>base[[#This Row],[Data de liquidação]]</f>
        <v>46157.708703703705</v>
      </c>
      <c r="W2135" s="11"/>
    </row>
    <row r="2136" spans="2:23" ht="15" customHeight="1">
      <c r="B2136" s="791" t="s">
        <v>2463</v>
      </c>
      <c r="C2136" s="911" t="s">
        <v>3555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2147</v>
      </c>
      <c r="I2136" s="477" t="s">
        <v>2150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T2136" s="1249">
        <f>base[[#This Row],[Data de liquidação]]</f>
        <v>46157.710706018515</v>
      </c>
      <c r="W2136" s="11"/>
    </row>
    <row r="2137" spans="2:23" ht="15" customHeight="1">
      <c r="B2137" s="791" t="s">
        <v>2462</v>
      </c>
      <c r="C2137" s="911" t="s">
        <v>3555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1665</v>
      </c>
      <c r="I2137" s="477" t="s">
        <v>1776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T2137" s="1249">
        <f>base[[#This Row],[Data de liquidação]]</f>
        <v>46157.711111111108</v>
      </c>
      <c r="W2137" s="11"/>
    </row>
    <row r="2138" spans="2:23" ht="15" customHeight="1">
      <c r="B2138" s="791" t="s">
        <v>2461</v>
      </c>
      <c r="C2138" s="911" t="s">
        <v>3555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391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1214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1249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1" t="s">
        <v>2461</v>
      </c>
      <c r="C2139" s="911" t="s">
        <v>3555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1665</v>
      </c>
      <c r="I2139" s="477" t="s">
        <v>1716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1249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1" t="s">
        <v>2460</v>
      </c>
      <c r="C2140" s="911" t="s">
        <v>3555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1665</v>
      </c>
      <c r="I2140" s="477" t="s">
        <v>1717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T2140" s="1249">
        <f>base[[#This Row],[Data de liquidação]]</f>
        <v>46157.748379629629</v>
      </c>
      <c r="W2140" s="11"/>
    </row>
    <row r="2141" spans="2:23" ht="15" customHeight="1">
      <c r="B2141" s="791" t="s">
        <v>2459</v>
      </c>
      <c r="C2141" s="911" t="s">
        <v>3555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T2141" s="1249">
        <f>base[[#This Row],[Data de liquidação]]</f>
        <v>46157.750231481485</v>
      </c>
      <c r="W2141" s="11"/>
    </row>
    <row r="2142" spans="2:23" ht="15" customHeight="1">
      <c r="B2142" s="791" t="s">
        <v>2458</v>
      </c>
      <c r="C2142" s="911" t="s">
        <v>3555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2147</v>
      </c>
      <c r="I2142" s="472" t="s">
        <v>1794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T2142" s="1249">
        <f>base[[#This Row],[Data de liquidação]]</f>
        <v>46157.898321759261</v>
      </c>
      <c r="W2142" s="11"/>
    </row>
    <row r="2143" spans="2:23" ht="15" customHeight="1">
      <c r="B2143" s="791" t="s">
        <v>2457</v>
      </c>
      <c r="C2143" s="911" t="s">
        <v>3555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1665</v>
      </c>
      <c r="I2143" s="472" t="s">
        <v>1557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T2143" s="1249">
        <f>base[[#This Row],[Data de liquidação]]</f>
        <v>46157.909525462965</v>
      </c>
      <c r="W2143" s="11"/>
    </row>
    <row r="2144" spans="2:23" ht="15" customHeight="1">
      <c r="B2144" s="791" t="s">
        <v>2456</v>
      </c>
      <c r="C2144" s="911" t="s">
        <v>3555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1665</v>
      </c>
      <c r="I2144" s="477" t="s">
        <v>2330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T2144" s="1249">
        <f>base[[#This Row],[Data de liquidação]]</f>
        <v>46157.95685185185</v>
      </c>
      <c r="W2144" s="11"/>
    </row>
    <row r="2145" spans="2:24" ht="15" customHeight="1">
      <c r="B2145" s="791" t="s">
        <v>2455</v>
      </c>
      <c r="C2145" s="911" t="s">
        <v>3555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1665</v>
      </c>
      <c r="I2145" s="477" t="s">
        <v>1776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T2145" s="1249">
        <f>base[[#This Row],[Data de liquidação]]</f>
        <v>46157.997256944444</v>
      </c>
      <c r="W2145" s="11"/>
      <c r="X2145" s="11"/>
    </row>
    <row r="2146" spans="2:24" ht="15" customHeight="1">
      <c r="B2146" s="791" t="s">
        <v>2562</v>
      </c>
      <c r="C2146" s="911" t="s">
        <v>3555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1665</v>
      </c>
      <c r="I2146" s="477" t="s">
        <v>1759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  <c r="T2146" s="1249">
        <f>base[[#This Row],[Data de liquidação]]</f>
        <v>46158.246041666665</v>
      </c>
    </row>
    <row r="2147" spans="2:24" ht="15" customHeight="1">
      <c r="B2147" s="791" t="s">
        <v>2561</v>
      </c>
      <c r="C2147" s="911" t="s">
        <v>3555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1665</v>
      </c>
      <c r="I2147" s="477" t="s">
        <v>1794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  <c r="T2147" s="1249">
        <f>base[[#This Row],[Data de liquidação]]</f>
        <v>46158.382534722223</v>
      </c>
    </row>
    <row r="2148" spans="2:24" ht="15" customHeight="1">
      <c r="B2148" s="791" t="s">
        <v>2560</v>
      </c>
      <c r="C2148" s="911" t="s">
        <v>3555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2147</v>
      </c>
      <c r="I2148" s="472" t="s">
        <v>1794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  <c r="T2148" s="1249">
        <f>base[[#This Row],[Data de liquidação]]</f>
        <v>46158.385810185187</v>
      </c>
    </row>
    <row r="2149" spans="2:24" ht="15" customHeight="1">
      <c r="B2149" s="791" t="s">
        <v>2558</v>
      </c>
      <c r="C2149" s="911" t="s">
        <v>3555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1665</v>
      </c>
      <c r="I2149" s="477" t="s">
        <v>1662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  <c r="T2149" s="1249">
        <f>base[[#This Row],[Data de liquidação]]</f>
        <v>46158.407951388886</v>
      </c>
    </row>
    <row r="2150" spans="2:24" ht="15" customHeight="1">
      <c r="B2150" s="791" t="s">
        <v>2559</v>
      </c>
      <c r="C2150" s="911" t="s">
        <v>3555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1665</v>
      </c>
      <c r="I2150" s="477" t="s">
        <v>1664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  <c r="T2150" s="1249">
        <f>base[[#This Row],[Data de liquidação]]</f>
        <v>46158.407951388886</v>
      </c>
    </row>
    <row r="2151" spans="2:24" ht="15" customHeight="1">
      <c r="B2151" s="791" t="s">
        <v>2557</v>
      </c>
      <c r="C2151" s="911" t="s">
        <v>3555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1665</v>
      </c>
      <c r="I2151" s="477" t="s">
        <v>2563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  <c r="T2151" s="1249">
        <f>base[[#This Row],[Data de liquidação]]</f>
        <v>46158.431932870371</v>
      </c>
    </row>
    <row r="2152" spans="2:24" ht="15" customHeight="1">
      <c r="B2152" s="791" t="s">
        <v>2556</v>
      </c>
      <c r="C2152" s="911" t="s">
        <v>3555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1665</v>
      </c>
      <c r="I2152" s="477" t="s">
        <v>1716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  <c r="T2152" s="1249">
        <f>base[[#This Row],[Data de liquidação]]</f>
        <v>46158.433749999997</v>
      </c>
    </row>
    <row r="2153" spans="2:24" ht="15" customHeight="1">
      <c r="B2153" s="791" t="s">
        <v>2555</v>
      </c>
      <c r="C2153" s="911" t="s">
        <v>3555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1665</v>
      </c>
      <c r="I2153" s="477" t="s">
        <v>2330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  <c r="T2153" s="1249">
        <f>base[[#This Row],[Data de liquidação]]</f>
        <v>46158.436666666668</v>
      </c>
    </row>
    <row r="2154" spans="2:24" ht="15" customHeight="1">
      <c r="B2154" s="791" t="s">
        <v>2554</v>
      </c>
      <c r="C2154" s="911" t="s">
        <v>3555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1665</v>
      </c>
      <c r="I2154" s="477" t="s">
        <v>1714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  <c r="T2154" s="1249">
        <f>base[[#This Row],[Data de liquidação]]</f>
        <v>46158.455995370372</v>
      </c>
    </row>
    <row r="2155" spans="2:24" ht="15" customHeight="1">
      <c r="B2155" s="791" t="s">
        <v>2553</v>
      </c>
      <c r="C2155" s="911" t="s">
        <v>3555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1665</v>
      </c>
      <c r="I2155" s="477" t="s">
        <v>1758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  <c r="T2155" s="1249">
        <f>base[[#This Row],[Data de liquidação]]</f>
        <v>46158.456226851849</v>
      </c>
    </row>
    <row r="2156" spans="2:24" ht="15" customHeight="1">
      <c r="B2156" s="791" t="s">
        <v>2552</v>
      </c>
      <c r="C2156" s="911" t="s">
        <v>3555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2147</v>
      </c>
      <c r="I2156" s="477" t="s">
        <v>1794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  <c r="T2156" s="1249">
        <f>base[[#This Row],[Data de liquidação]]</f>
        <v>46158.469988425924</v>
      </c>
    </row>
    <row r="2157" spans="2:24" ht="15" customHeight="1">
      <c r="B2157" s="791" t="s">
        <v>2551</v>
      </c>
      <c r="C2157" s="911" t="s">
        <v>3555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2147</v>
      </c>
      <c r="I2157" s="477" t="s">
        <v>1794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  <c r="T2157" s="1249">
        <f>base[[#This Row],[Data de liquidação]]</f>
        <v>46158.470995370371</v>
      </c>
    </row>
    <row r="2158" spans="2:24" ht="15" customHeight="1">
      <c r="B2158" s="791" t="s">
        <v>2550</v>
      </c>
      <c r="C2158" s="911" t="s">
        <v>3555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1665</v>
      </c>
      <c r="I2158" s="477" t="s">
        <v>1557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  <c r="T2158" s="1249">
        <f>base[[#This Row],[Data de liquidação]]</f>
        <v>46158.4765625</v>
      </c>
    </row>
    <row r="2159" spans="2:24" ht="15" customHeight="1">
      <c r="B2159" s="791" t="s">
        <v>2549</v>
      </c>
      <c r="C2159" s="911" t="s">
        <v>3555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1665</v>
      </c>
      <c r="I2159" s="477" t="s">
        <v>2300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  <c r="T2159" s="1249">
        <f>base[[#This Row],[Data de liquidação]]</f>
        <v>46158.478078703702</v>
      </c>
    </row>
    <row r="2160" spans="2:24" ht="15" customHeight="1">
      <c r="B2160" s="791" t="s">
        <v>2548</v>
      </c>
      <c r="C2160" s="911" t="s">
        <v>3555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1665</v>
      </c>
      <c r="I2160" s="477" t="s">
        <v>1662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  <c r="T2160" s="1249">
        <f>base[[#This Row],[Data de liquidação]]</f>
        <v>46158.48542824074</v>
      </c>
    </row>
    <row r="2161" spans="2:20" ht="15" customHeight="1">
      <c r="B2161" s="791" t="s">
        <v>2547</v>
      </c>
      <c r="C2161" s="911" t="s">
        <v>3555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1665</v>
      </c>
      <c r="I2161" s="477" t="s">
        <v>1557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  <c r="T2161" s="1249">
        <f>base[[#This Row],[Data de liquidação]]</f>
        <v>46158.489374999997</v>
      </c>
    </row>
    <row r="2162" spans="2:20" ht="15" customHeight="1">
      <c r="B2162" s="791" t="s">
        <v>2546</v>
      </c>
      <c r="C2162" s="911" t="s">
        <v>3555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1665</v>
      </c>
      <c r="I2162" s="477" t="s">
        <v>1557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  <c r="T2162" s="1249">
        <f>base[[#This Row],[Data de liquidação]]</f>
        <v>46158.49015046296</v>
      </c>
    </row>
    <row r="2163" spans="2:20" ht="15" customHeight="1">
      <c r="B2163" s="791" t="s">
        <v>2545</v>
      </c>
      <c r="C2163" s="911" t="s">
        <v>3555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1665</v>
      </c>
      <c r="I2163" s="477" t="s">
        <v>2361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  <c r="T2163" s="1249">
        <f>base[[#This Row],[Data de liquidação]]</f>
        <v>46158.492210648146</v>
      </c>
    </row>
    <row r="2164" spans="2:20" ht="15" customHeight="1">
      <c r="B2164" s="791" t="s">
        <v>2544</v>
      </c>
      <c r="C2164" s="911" t="s">
        <v>3555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1665</v>
      </c>
      <c r="I2164" s="477" t="s">
        <v>1557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  <c r="T2164" s="1249">
        <f>base[[#This Row],[Data de liquidação]]</f>
        <v>46158.507673611108</v>
      </c>
    </row>
    <row r="2165" spans="2:20" ht="15" customHeight="1">
      <c r="B2165" s="791" t="s">
        <v>2543</v>
      </c>
      <c r="C2165" s="911" t="s">
        <v>3555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1665</v>
      </c>
      <c r="I2165" s="477" t="s">
        <v>1758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  <c r="T2165" s="1249">
        <f>base[[#This Row],[Data de liquidação]]</f>
        <v>46158.511400462965</v>
      </c>
    </row>
    <row r="2166" spans="2:20" ht="15" customHeight="1">
      <c r="B2166" s="791" t="s">
        <v>2542</v>
      </c>
      <c r="C2166" s="911" t="s">
        <v>3555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2147</v>
      </c>
      <c r="I2166" s="477" t="s">
        <v>1794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  <c r="T2166" s="1249">
        <f>base[[#This Row],[Data de liquidação]]</f>
        <v>46158.512685185182</v>
      </c>
    </row>
    <row r="2167" spans="2:20" ht="15" customHeight="1">
      <c r="B2167" s="791" t="s">
        <v>2564</v>
      </c>
      <c r="C2167" s="911" t="s">
        <v>3555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692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1199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  <c r="T2167" s="1249">
        <f>base[[#This Row],[Data de liquidação]]</f>
        <v>46158.515416666669</v>
      </c>
    </row>
    <row r="2168" spans="2:20" ht="15" customHeight="1">
      <c r="B2168" s="791" t="s">
        <v>2541</v>
      </c>
      <c r="C2168" s="911" t="s">
        <v>3555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1665</v>
      </c>
      <c r="I2168" s="477" t="s">
        <v>2330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  <c r="T2168" s="1249">
        <f>base[[#This Row],[Data de liquidação]]</f>
        <v>46158.515879629631</v>
      </c>
    </row>
    <row r="2169" spans="2:20" ht="15" customHeight="1">
      <c r="B2169" s="791" t="s">
        <v>2540</v>
      </c>
      <c r="C2169" s="911" t="s">
        <v>3555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1665</v>
      </c>
      <c r="I2169" s="477" t="s">
        <v>1794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  <c r="T2169" s="1249">
        <f>base[[#This Row],[Data de liquidação]]</f>
        <v>46158.516388888886</v>
      </c>
    </row>
    <row r="2170" spans="2:20" ht="15" customHeight="1">
      <c r="B2170" s="791" t="s">
        <v>2539</v>
      </c>
      <c r="C2170" s="911" t="s">
        <v>3555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1665</v>
      </c>
      <c r="I2170" s="477" t="s">
        <v>1714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  <c r="T2170" s="1249">
        <f>base[[#This Row],[Data de liquidação]]</f>
        <v>46158.516793981478</v>
      </c>
    </row>
    <row r="2171" spans="2:20" ht="15" customHeight="1">
      <c r="B2171" s="791" t="s">
        <v>2538</v>
      </c>
      <c r="C2171" s="911" t="s">
        <v>3555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1665</v>
      </c>
      <c r="I2171" s="477" t="s">
        <v>1662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  <c r="T2171" s="1249">
        <f>base[[#This Row],[Data de liquidação]]</f>
        <v>46158.51734953704</v>
      </c>
    </row>
    <row r="2172" spans="2:20" ht="15" customHeight="1">
      <c r="B2172" s="791" t="s">
        <v>2537</v>
      </c>
      <c r="C2172" s="911" t="s">
        <v>3555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1665</v>
      </c>
      <c r="I2172" s="477" t="s">
        <v>1717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  <c r="T2172" s="1249">
        <f>base[[#This Row],[Data de liquidação]]</f>
        <v>46158.517650462964</v>
      </c>
    </row>
    <row r="2173" spans="2:20" ht="15" customHeight="1">
      <c r="B2173" s="791" t="s">
        <v>2536</v>
      </c>
      <c r="C2173" s="911" t="s">
        <v>3555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1665</v>
      </c>
      <c r="I2173" s="477" t="s">
        <v>1717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  <c r="T2173" s="1249">
        <f>base[[#This Row],[Data de liquidação]]</f>
        <v>46158.518425925926</v>
      </c>
    </row>
    <row r="2174" spans="2:20" ht="15" customHeight="1">
      <c r="B2174" s="791" t="s">
        <v>2535</v>
      </c>
      <c r="C2174" s="911" t="s">
        <v>3555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1665</v>
      </c>
      <c r="I2174" s="477" t="s">
        <v>2330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  <c r="T2174" s="1249">
        <f>base[[#This Row],[Data de liquidação]]</f>
        <v>46158.538310185184</v>
      </c>
    </row>
    <row r="2175" spans="2:20" ht="15" customHeight="1">
      <c r="B2175" s="791" t="s">
        <v>2534</v>
      </c>
      <c r="C2175" s="911" t="s">
        <v>3555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693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1200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  <c r="T2175" s="1249">
        <f>base[[#This Row],[Data de liquidação]]</f>
        <v>46158.538703703707</v>
      </c>
    </row>
    <row r="2176" spans="2:20" ht="15" customHeight="1">
      <c r="B2176" s="791" t="s">
        <v>2533</v>
      </c>
      <c r="C2176" s="911" t="s">
        <v>3555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1665</v>
      </c>
      <c r="I2176" s="477" t="s">
        <v>1662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  <c r="T2176" s="1249">
        <f>base[[#This Row],[Data de liquidação]]</f>
        <v>46158.5393287037</v>
      </c>
    </row>
    <row r="2177" spans="2:22" ht="15" customHeight="1">
      <c r="B2177" s="791" t="s">
        <v>2532</v>
      </c>
      <c r="C2177" s="911" t="s">
        <v>3555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391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2031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1249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1" t="s">
        <v>2532</v>
      </c>
      <c r="C2178" s="911" t="s">
        <v>3555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1554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1249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1" t="s">
        <v>2531</v>
      </c>
      <c r="C2179" s="911" t="s">
        <v>3555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1665</v>
      </c>
      <c r="I2179" s="477" t="s">
        <v>2330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  <c r="T2179" s="1249">
        <f>base[[#This Row],[Data de liquidação]]</f>
        <v>46158.549490740741</v>
      </c>
    </row>
    <row r="2180" spans="2:22" ht="15" customHeight="1">
      <c r="B2180" s="791" t="s">
        <v>2530</v>
      </c>
      <c r="C2180" s="911" t="s">
        <v>3555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2147</v>
      </c>
      <c r="I2180" s="477" t="s">
        <v>1794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  <c r="T2180" s="1249">
        <f>base[[#This Row],[Data de liquidação]]</f>
        <v>46158.557083333333</v>
      </c>
    </row>
    <row r="2181" spans="2:22" ht="15" customHeight="1">
      <c r="B2181" s="791" t="s">
        <v>2529</v>
      </c>
      <c r="C2181" s="911" t="s">
        <v>3555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1665</v>
      </c>
      <c r="I2181" s="477" t="s">
        <v>1714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  <c r="T2181" s="1249">
        <f>base[[#This Row],[Data de liquidação]]</f>
        <v>46158.575208333335</v>
      </c>
    </row>
    <row r="2182" spans="2:22" ht="15" customHeight="1">
      <c r="B2182" s="791" t="s">
        <v>2528</v>
      </c>
      <c r="C2182" s="911" t="s">
        <v>3555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2147</v>
      </c>
      <c r="I2182" s="477" t="s">
        <v>2148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  <c r="T2182" s="1249">
        <f>base[[#This Row],[Data de liquidação]]</f>
        <v>46158.575567129628</v>
      </c>
    </row>
    <row r="2183" spans="2:22" ht="15" customHeight="1">
      <c r="B2183" s="791" t="s">
        <v>2527</v>
      </c>
      <c r="C2183" s="911" t="s">
        <v>3555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2147</v>
      </c>
      <c r="I2183" s="477" t="s">
        <v>2150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  <c r="T2183" s="1249">
        <f>base[[#This Row],[Data de liquidação]]</f>
        <v>46158.577106481483</v>
      </c>
    </row>
    <row r="2184" spans="2:22" ht="15" customHeight="1">
      <c r="B2184" s="791" t="s">
        <v>2526</v>
      </c>
      <c r="C2184" s="911" t="s">
        <v>3555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1665</v>
      </c>
      <c r="I2184" s="477" t="s">
        <v>1714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  <c r="T2184" s="1249">
        <f>base[[#This Row],[Data de liquidação]]</f>
        <v>46158.580381944441</v>
      </c>
    </row>
    <row r="2185" spans="2:22" ht="15" customHeight="1">
      <c r="B2185" s="791" t="s">
        <v>2525</v>
      </c>
      <c r="C2185" s="911" t="s">
        <v>3555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1665</v>
      </c>
      <c r="I2185" s="477" t="s">
        <v>1794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  <c r="T2185" s="1249">
        <f>base[[#This Row],[Data de liquidação]]</f>
        <v>46158.588530092595</v>
      </c>
    </row>
    <row r="2186" spans="2:22" ht="15" customHeight="1">
      <c r="B2186" s="791" t="s">
        <v>2524</v>
      </c>
      <c r="C2186" s="911" t="s">
        <v>3555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1665</v>
      </c>
      <c r="I2186" s="477" t="s">
        <v>1557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  <c r="T2186" s="1249">
        <f>base[[#This Row],[Data de liquidação]]</f>
        <v>46158.594641203701</v>
      </c>
    </row>
    <row r="2187" spans="2:22" ht="15" customHeight="1">
      <c r="B2187" s="791" t="s">
        <v>2523</v>
      </c>
      <c r="C2187" s="911" t="s">
        <v>3555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1665</v>
      </c>
      <c r="I2187" s="477" t="s">
        <v>1557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  <c r="T2187" s="1249">
        <f>base[[#This Row],[Data de liquidação]]</f>
        <v>46158.60083333333</v>
      </c>
    </row>
    <row r="2188" spans="2:22" ht="15" customHeight="1">
      <c r="B2188" s="791" t="s">
        <v>2522</v>
      </c>
      <c r="C2188" s="911" t="s">
        <v>3555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1665</v>
      </c>
      <c r="I2188" s="477" t="s">
        <v>1557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  <c r="T2188" s="1249">
        <f>base[[#This Row],[Data de liquidação]]</f>
        <v>46158.603252314817</v>
      </c>
    </row>
    <row r="2189" spans="2:22" ht="15" customHeight="1">
      <c r="B2189" s="791" t="s">
        <v>2521</v>
      </c>
      <c r="C2189" s="911" t="s">
        <v>3555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1665</v>
      </c>
      <c r="I2189" s="477" t="s">
        <v>1716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  <c r="T2189" s="1249">
        <f>base[[#This Row],[Data de liquidação]]</f>
        <v>46158.603865740741</v>
      </c>
    </row>
    <row r="2190" spans="2:22" ht="15" customHeight="1">
      <c r="B2190" s="791" t="s">
        <v>2520</v>
      </c>
      <c r="C2190" s="911" t="s">
        <v>3555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1665</v>
      </c>
      <c r="I2190" s="477" t="s">
        <v>1662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  <c r="T2190" s="1249">
        <f>base[[#This Row],[Data de liquidação]]</f>
        <v>46158.612175925926</v>
      </c>
    </row>
    <row r="2191" spans="2:22" ht="15" customHeight="1">
      <c r="B2191" s="791" t="s">
        <v>2519</v>
      </c>
      <c r="C2191" s="911" t="s">
        <v>3555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2147</v>
      </c>
      <c r="I2191" s="477" t="s">
        <v>2148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  <c r="T2191" s="1249">
        <f>base[[#This Row],[Data de liquidação]]</f>
        <v>46158.62027777778</v>
      </c>
    </row>
    <row r="2192" spans="2:22" ht="15" customHeight="1">
      <c r="B2192" s="791" t="s">
        <v>2518</v>
      </c>
      <c r="C2192" s="911" t="s">
        <v>3555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2147</v>
      </c>
      <c r="I2192" s="477" t="s">
        <v>2148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  <c r="T2192" s="1249">
        <f>base[[#This Row],[Data de liquidação]]</f>
        <v>46158.621215277781</v>
      </c>
    </row>
    <row r="2193" spans="2:22" ht="15" customHeight="1">
      <c r="B2193" s="791" t="s">
        <v>2517</v>
      </c>
      <c r="C2193" s="911" t="s">
        <v>3555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2147</v>
      </c>
      <c r="I2193" s="477" t="s">
        <v>2148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  <c r="T2193" s="1249">
        <f>base[[#This Row],[Data de liquidação]]</f>
        <v>46158.621423611112</v>
      </c>
    </row>
    <row r="2194" spans="2:22" ht="15" customHeight="1">
      <c r="B2194" s="791" t="s">
        <v>2516</v>
      </c>
      <c r="C2194" s="911" t="s">
        <v>3555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  <c r="T2194" s="1249">
        <f>base[[#This Row],[Data de liquidação]]</f>
        <v>46158.63244212963</v>
      </c>
    </row>
    <row r="2195" spans="2:22" ht="15" customHeight="1">
      <c r="B2195" s="791" t="s">
        <v>2515</v>
      </c>
      <c r="C2195" s="911" t="s">
        <v>3555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391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1210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1249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1" t="s">
        <v>2515</v>
      </c>
      <c r="C2196" s="911" t="s">
        <v>3555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1554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1249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1" t="s">
        <v>2514</v>
      </c>
      <c r="C2197" s="911" t="s">
        <v>3555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1665</v>
      </c>
      <c r="I2197" s="477" t="s">
        <v>1557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  <c r="T2197" s="1249">
        <f>base[[#This Row],[Data de liquidação]]</f>
        <v>46158.639120370368</v>
      </c>
    </row>
    <row r="2198" spans="2:22" ht="15" customHeight="1">
      <c r="B2198" s="791" t="s">
        <v>2513</v>
      </c>
      <c r="C2198" s="911" t="s">
        <v>3555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1665</v>
      </c>
      <c r="I2198" s="477" t="s">
        <v>2300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  <c r="T2198" s="1249">
        <f>base[[#This Row],[Data de liquidação]]</f>
        <v>46158.641215277778</v>
      </c>
    </row>
    <row r="2199" spans="2:22" ht="15" customHeight="1">
      <c r="B2199" s="791" t="s">
        <v>2512</v>
      </c>
      <c r="C2199" s="911" t="s">
        <v>3555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1665</v>
      </c>
      <c r="I2199" s="477" t="s">
        <v>1758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  <c r="T2199" s="1249">
        <f>base[[#This Row],[Data de liquidação]]</f>
        <v>46158.644837962966</v>
      </c>
    </row>
    <row r="2200" spans="2:22" ht="15" customHeight="1">
      <c r="B2200" s="791" t="s">
        <v>2512</v>
      </c>
      <c r="C2200" s="911" t="s">
        <v>3555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1665</v>
      </c>
      <c r="I2200" s="477" t="s">
        <v>1757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  <c r="T2200" s="1249">
        <f>base[[#This Row],[Data de liquidação]]</f>
        <v>46158.644837962966</v>
      </c>
    </row>
    <row r="2201" spans="2:22" ht="15" customHeight="1">
      <c r="B2201" s="791" t="s">
        <v>2511</v>
      </c>
      <c r="C2201" s="911" t="s">
        <v>3555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1665</v>
      </c>
      <c r="I2201" s="477" t="s">
        <v>2300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  <c r="T2201" s="1249">
        <f>base[[#This Row],[Data de liquidação]]</f>
        <v>46158.650925925926</v>
      </c>
    </row>
    <row r="2202" spans="2:22" ht="15" customHeight="1">
      <c r="B2202" s="791" t="s">
        <v>2510</v>
      </c>
      <c r="C2202" s="911" t="s">
        <v>3555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1665</v>
      </c>
      <c r="I2202" s="477" t="s">
        <v>1557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  <c r="T2202" s="1249">
        <f>base[[#This Row],[Data de liquidação]]</f>
        <v>46158.659143518518</v>
      </c>
    </row>
    <row r="2203" spans="2:22" ht="15" customHeight="1">
      <c r="B2203" s="791" t="s">
        <v>2509</v>
      </c>
      <c r="C2203" s="911" t="s">
        <v>3555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1665</v>
      </c>
      <c r="I2203" s="477" t="s">
        <v>1758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  <c r="T2203" s="1249">
        <f>base[[#This Row],[Data de liquidação]]</f>
        <v>46158.664988425924</v>
      </c>
    </row>
    <row r="2204" spans="2:22" ht="15" customHeight="1">
      <c r="B2204" s="791" t="s">
        <v>2508</v>
      </c>
      <c r="C2204" s="911" t="s">
        <v>3555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1665</v>
      </c>
      <c r="I2204" s="477" t="s">
        <v>1758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  <c r="T2204" s="1249">
        <f>base[[#This Row],[Data de liquidação]]</f>
        <v>46158.668229166666</v>
      </c>
    </row>
    <row r="2205" spans="2:22" ht="15" customHeight="1">
      <c r="B2205" s="791" t="s">
        <v>2507</v>
      </c>
      <c r="C2205" s="911" t="s">
        <v>3555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1665</v>
      </c>
      <c r="I2205" s="477" t="s">
        <v>1557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  <c r="T2205" s="1249">
        <f>base[[#This Row],[Data de liquidação]]</f>
        <v>46158.682337962964</v>
      </c>
    </row>
    <row r="2206" spans="2:22" ht="15" customHeight="1">
      <c r="B2206" s="791" t="s">
        <v>2506</v>
      </c>
      <c r="C2206" s="911" t="s">
        <v>3555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1665</v>
      </c>
      <c r="I2206" s="477" t="s">
        <v>1664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  <c r="T2206" s="1249">
        <f>base[[#This Row],[Data de liquidação]]</f>
        <v>46158.698217592595</v>
      </c>
    </row>
    <row r="2207" spans="2:22" ht="15" customHeight="1">
      <c r="B2207" s="791" t="s">
        <v>2505</v>
      </c>
      <c r="C2207" s="911" t="s">
        <v>3555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2147</v>
      </c>
      <c r="I2207" s="477" t="s">
        <v>2148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  <c r="T2207" s="1249">
        <f>base[[#This Row],[Data de liquidação]]</f>
        <v>46158.703587962962</v>
      </c>
    </row>
    <row r="2208" spans="2:22" ht="15" customHeight="1">
      <c r="B2208" s="791" t="s">
        <v>2504</v>
      </c>
      <c r="C2208" s="911" t="s">
        <v>3555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1665</v>
      </c>
      <c r="I2208" s="477" t="s">
        <v>1759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  <c r="T2208" s="1249">
        <f>base[[#This Row],[Data de liquidação]]</f>
        <v>46158.703611111108</v>
      </c>
    </row>
    <row r="2209" spans="2:22" ht="15" customHeight="1">
      <c r="B2209" s="791" t="s">
        <v>2503</v>
      </c>
      <c r="C2209" s="911" t="s">
        <v>3555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1665</v>
      </c>
      <c r="I2209" s="477" t="s">
        <v>2330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  <c r="T2209" s="1249">
        <f>base[[#This Row],[Data de liquidação]]</f>
        <v>46158.704502314817</v>
      </c>
    </row>
    <row r="2210" spans="2:22" ht="15" customHeight="1">
      <c r="B2210" s="791" t="s">
        <v>2502</v>
      </c>
      <c r="C2210" s="911" t="s">
        <v>3555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1665</v>
      </c>
      <c r="I2210" s="477" t="s">
        <v>1716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1210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  <c r="T2210" s="1249">
        <f>base[[#This Row],[Data de liquidação]]</f>
        <v>46158.704548611109</v>
      </c>
    </row>
    <row r="2211" spans="2:22" ht="15" customHeight="1">
      <c r="B2211" s="791" t="s">
        <v>2501</v>
      </c>
      <c r="C2211" s="911" t="s">
        <v>3555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627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1210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  <c r="T2211" s="1249">
        <f>base[[#This Row],[Data de liquidação]]</f>
        <v>46158.70484953704</v>
      </c>
    </row>
    <row r="2212" spans="2:22" ht="15" customHeight="1">
      <c r="B2212" s="791" t="s">
        <v>2500</v>
      </c>
      <c r="C2212" s="911" t="s">
        <v>3555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1665</v>
      </c>
      <c r="I2212" s="477" t="s">
        <v>1758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  <c r="T2212" s="1249">
        <f>base[[#This Row],[Data de liquidação]]</f>
        <v>46158.705208333333</v>
      </c>
    </row>
    <row r="2213" spans="2:22" ht="15" customHeight="1">
      <c r="B2213" s="791" t="s">
        <v>2499</v>
      </c>
      <c r="C2213" s="911" t="s">
        <v>3555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1665</v>
      </c>
      <c r="I2213" s="477" t="s">
        <v>2361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  <c r="T2213" s="1249">
        <f>base[[#This Row],[Data de liquidação]]</f>
        <v>46158.763645833336</v>
      </c>
    </row>
    <row r="2214" spans="2:22" ht="15" customHeight="1">
      <c r="B2214" s="791" t="s">
        <v>2498</v>
      </c>
      <c r="C2214" s="911" t="s">
        <v>3555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391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1202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1249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1" t="s">
        <v>2498</v>
      </c>
      <c r="C2215" s="911" t="s">
        <v>3555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1665</v>
      </c>
      <c r="I2215" s="477" t="s">
        <v>1716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1249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1" t="s">
        <v>2497</v>
      </c>
      <c r="C2216" s="911" t="s">
        <v>3555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1665</v>
      </c>
      <c r="I2216" s="477" t="s">
        <v>1557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  <c r="T2216" s="1249">
        <f>base[[#This Row],[Data de liquidação]]</f>
        <v>46158.797303240739</v>
      </c>
    </row>
    <row r="2217" spans="2:22" ht="15" customHeight="1">
      <c r="B2217" s="791" t="s">
        <v>2496</v>
      </c>
      <c r="C2217" s="911" t="s">
        <v>3555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  <c r="T2217" s="1249">
        <f>base[[#This Row],[Data de liquidação]]</f>
        <v>46158.799421296295</v>
      </c>
    </row>
    <row r="2218" spans="2:22" ht="15" customHeight="1">
      <c r="B2218" s="791" t="s">
        <v>2495</v>
      </c>
      <c r="C2218" s="911" t="s">
        <v>3555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  <c r="T2218" s="1249">
        <f>base[[#This Row],[Data de liquidação]]</f>
        <v>46158.816261574073</v>
      </c>
    </row>
    <row r="2219" spans="2:22" ht="15" customHeight="1">
      <c r="B2219" s="791" t="s">
        <v>2494</v>
      </c>
      <c r="C2219" s="911" t="s">
        <v>3555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1665</v>
      </c>
      <c r="I2219" s="477" t="s">
        <v>1557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  <c r="T2219" s="1249">
        <f>base[[#This Row],[Data de liquidação]]</f>
        <v>46158.822997685187</v>
      </c>
    </row>
    <row r="2220" spans="2:22" ht="15" customHeight="1">
      <c r="B2220" s="791" t="s">
        <v>2493</v>
      </c>
      <c r="C2220" s="911" t="s">
        <v>3555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  <c r="T2220" s="1249">
        <f>base[[#This Row],[Data de liquidação]]</f>
        <v>46158.844861111109</v>
      </c>
    </row>
    <row r="2221" spans="2:22" ht="15" customHeight="1">
      <c r="B2221" s="791" t="s">
        <v>2492</v>
      </c>
      <c r="C2221" s="911" t="s">
        <v>3555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1665</v>
      </c>
      <c r="I2221" s="477" t="s">
        <v>1757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  <c r="T2221" s="1249">
        <f>base[[#This Row],[Data de liquidação]]</f>
        <v>46158.850694444445</v>
      </c>
    </row>
    <row r="2222" spans="2:22" ht="15" customHeight="1">
      <c r="B2222" s="791" t="s">
        <v>2491</v>
      </c>
      <c r="C2222" s="911" t="s">
        <v>3555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1665</v>
      </c>
      <c r="I2222" s="477" t="s">
        <v>1776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  <c r="T2222" s="1249">
        <f>base[[#This Row],[Data de liquidação]]</f>
        <v>46158.852430555555</v>
      </c>
    </row>
    <row r="2223" spans="2:22" ht="15" customHeight="1">
      <c r="B2223" s="791" t="s">
        <v>2490</v>
      </c>
      <c r="C2223" s="911" t="s">
        <v>3555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1665</v>
      </c>
      <c r="I2223" s="477" t="s">
        <v>2330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  <c r="T2223" s="1249">
        <f>base[[#This Row],[Data de liquidação]]</f>
        <v>46158.8749537037</v>
      </c>
    </row>
    <row r="2224" spans="2:22" ht="15" customHeight="1">
      <c r="B2224" s="791" t="s">
        <v>2489</v>
      </c>
      <c r="C2224" s="911" t="s">
        <v>3555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1665</v>
      </c>
      <c r="I2224" s="477" t="s">
        <v>1714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  <c r="T2224" s="1249">
        <f>base[[#This Row],[Data de liquidação]]</f>
        <v>46158.942743055559</v>
      </c>
    </row>
    <row r="2225" spans="2:22" ht="15" customHeight="1">
      <c r="B2225" s="791" t="s">
        <v>2488</v>
      </c>
      <c r="C2225" s="911" t="s">
        <v>3555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1665</v>
      </c>
      <c r="I2225" s="477" t="s">
        <v>1662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  <c r="T2225" s="1249">
        <f>base[[#This Row],[Data de liquidação]]</f>
        <v>46158.94290509259</v>
      </c>
    </row>
    <row r="2226" spans="2:22" ht="15" customHeight="1">
      <c r="B2226" s="791" t="s">
        <v>2487</v>
      </c>
      <c r="C2226" s="911" t="s">
        <v>3555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1665</v>
      </c>
      <c r="I2226" s="477" t="s">
        <v>1758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  <c r="T2226" s="1249">
        <f>base[[#This Row],[Data de liquidação]]</f>
        <v>46158.942916666667</v>
      </c>
    </row>
    <row r="2227" spans="2:22" ht="15" customHeight="1">
      <c r="B2227" s="791" t="s">
        <v>2486</v>
      </c>
      <c r="C2227" s="911" t="s">
        <v>3555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1665</v>
      </c>
      <c r="I2227" s="477" t="s">
        <v>1757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  <c r="T2227" s="1249">
        <f>base[[#This Row],[Data de liquidação]]</f>
        <v>46158.942997685182</v>
      </c>
    </row>
    <row r="2228" spans="2:22" ht="15" customHeight="1">
      <c r="B2228" s="791" t="s">
        <v>2486</v>
      </c>
      <c r="C2228" s="911" t="s">
        <v>3555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2147</v>
      </c>
      <c r="I2228" s="477" t="s">
        <v>2148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1249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1" t="s">
        <v>2485</v>
      </c>
      <c r="C2229" s="911" t="s">
        <v>3555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1665</v>
      </c>
      <c r="I2229" s="477" t="s">
        <v>1714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  <c r="T2229" s="1249">
        <f>base[[#This Row],[Data de liquidação]]</f>
        <v>46158.943009259259</v>
      </c>
    </row>
    <row r="2230" spans="2:22" ht="15" customHeight="1">
      <c r="B2230" s="791" t="s">
        <v>2484</v>
      </c>
      <c r="C2230" s="911" t="s">
        <v>3555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  <c r="T2230" s="1249">
        <f>base[[#This Row],[Data de liquidação]]</f>
        <v>46158.957303240742</v>
      </c>
    </row>
    <row r="2231" spans="2:22" ht="15" customHeight="1">
      <c r="B2231" s="791" t="s">
        <v>2483</v>
      </c>
      <c r="C2231" s="911" t="s">
        <v>3555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1665</v>
      </c>
      <c r="I2231" s="477" t="s">
        <v>1757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  <c r="T2231" s="1249">
        <f>base[[#This Row],[Data de liquidação]]</f>
        <v>46158.957592592589</v>
      </c>
    </row>
    <row r="2232" spans="2:22" ht="15" customHeight="1">
      <c r="B2232" s="791" t="s">
        <v>2482</v>
      </c>
      <c r="C2232" s="911" t="s">
        <v>3555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1665</v>
      </c>
      <c r="I2232" s="477" t="s">
        <v>1557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  <c r="T2232" s="1249">
        <f>base[[#This Row],[Data de liquidação]]</f>
        <v>46158.970069444447</v>
      </c>
    </row>
    <row r="2233" spans="2:22" ht="15" customHeight="1">
      <c r="B2233" s="791" t="s">
        <v>2649</v>
      </c>
      <c r="C2233" s="911" t="s">
        <v>3555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1665</v>
      </c>
      <c r="I2233" s="477" t="s">
        <v>1715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  <c r="T2233" s="1249">
        <f>base[[#This Row],[Data de liquidação]]</f>
        <v>46159.013807870368</v>
      </c>
    </row>
    <row r="2234" spans="2:22" ht="15" customHeight="1">
      <c r="B2234" s="791" t="s">
        <v>2648</v>
      </c>
      <c r="C2234" s="911" t="s">
        <v>3555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1665</v>
      </c>
      <c r="I2234" s="477" t="s">
        <v>1714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  <c r="T2234" s="1249">
        <f>base[[#This Row],[Data de liquidação]]</f>
        <v>46159.015416666669</v>
      </c>
    </row>
    <row r="2235" spans="2:22" ht="15" customHeight="1">
      <c r="B2235" s="791" t="s">
        <v>2647</v>
      </c>
      <c r="C2235" s="911" t="s">
        <v>3555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  <c r="T2235" s="1249">
        <f>base[[#This Row],[Data de liquidação]]</f>
        <v>46159.015532407408</v>
      </c>
    </row>
    <row r="2236" spans="2:22" ht="15" customHeight="1">
      <c r="B2236" s="791" t="s">
        <v>2646</v>
      </c>
      <c r="C2236" s="911" t="s">
        <v>3555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1665</v>
      </c>
      <c r="I2236" s="477" t="s">
        <v>1662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  <c r="T2236" s="1249">
        <f>base[[#This Row],[Data de liquidação]]</f>
        <v>46159.0155787037</v>
      </c>
    </row>
    <row r="2237" spans="2:22" ht="15" customHeight="1">
      <c r="B2237" s="791" t="s">
        <v>2645</v>
      </c>
      <c r="C2237" s="911" t="s">
        <v>3555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1665</v>
      </c>
      <c r="I2237" s="477" t="s">
        <v>1557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  <c r="T2237" s="1249">
        <f>base[[#This Row],[Data de liquidação]]</f>
        <v>46159.424791666665</v>
      </c>
    </row>
    <row r="2238" spans="2:22" ht="15" customHeight="1">
      <c r="B2238" s="791" t="s">
        <v>2644</v>
      </c>
      <c r="C2238" s="911" t="s">
        <v>3555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1665</v>
      </c>
      <c r="I2238" s="477" t="s">
        <v>1557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  <c r="T2238" s="1249">
        <f>base[[#This Row],[Data de liquidação]]</f>
        <v>46159.425983796296</v>
      </c>
    </row>
    <row r="2239" spans="2:22" ht="15" customHeight="1">
      <c r="B2239" s="791" t="s">
        <v>2643</v>
      </c>
      <c r="C2239" s="911" t="s">
        <v>3555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1665</v>
      </c>
      <c r="I2239" s="477" t="s">
        <v>1794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  <c r="T2239" s="1249">
        <f>base[[#This Row],[Data de liquidação]]</f>
        <v>46159.45140046296</v>
      </c>
    </row>
    <row r="2240" spans="2:22" ht="15" customHeight="1">
      <c r="B2240" s="791" t="s">
        <v>2642</v>
      </c>
      <c r="C2240" s="911" t="s">
        <v>3555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1665</v>
      </c>
      <c r="I2240" s="477" t="s">
        <v>1758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  <c r="T2240" s="1249">
        <f>base[[#This Row],[Data de liquidação]]</f>
        <v>46159.4534375</v>
      </c>
    </row>
    <row r="2241" spans="2:22" ht="15" customHeight="1">
      <c r="B2241" s="791" t="s">
        <v>2641</v>
      </c>
      <c r="C2241" s="911" t="s">
        <v>3555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1665</v>
      </c>
      <c r="I2241" s="477" t="s">
        <v>1557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  <c r="T2241" s="1249">
        <f>base[[#This Row],[Data de liquidação]]</f>
        <v>46159.456250000003</v>
      </c>
    </row>
    <row r="2242" spans="2:22" ht="15" customHeight="1">
      <c r="B2242" s="791" t="s">
        <v>2640</v>
      </c>
      <c r="C2242" s="911" t="s">
        <v>3555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1665</v>
      </c>
      <c r="I2242" s="477" t="s">
        <v>2361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  <c r="T2242" s="1249">
        <f>base[[#This Row],[Data de liquidação]]</f>
        <v>46159.463460648149</v>
      </c>
    </row>
    <row r="2243" spans="2:22" ht="15" customHeight="1">
      <c r="B2243" s="791" t="s">
        <v>2639</v>
      </c>
      <c r="C2243" s="911" t="s">
        <v>3555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1665</v>
      </c>
      <c r="I2243" s="477" t="s">
        <v>2361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  <c r="T2243" s="1249">
        <f>base[[#This Row],[Data de liquidação]]</f>
        <v>46159.463923611111</v>
      </c>
    </row>
    <row r="2244" spans="2:22" ht="15" customHeight="1">
      <c r="B2244" s="791" t="s">
        <v>2638</v>
      </c>
      <c r="C2244" s="911" t="s">
        <v>3555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1665</v>
      </c>
      <c r="I2244" s="477" t="s">
        <v>2563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  <c r="T2244" s="1249">
        <f>base[[#This Row],[Data de liquidação]]</f>
        <v>46159.472407407404</v>
      </c>
    </row>
    <row r="2245" spans="2:22" ht="15" customHeight="1">
      <c r="B2245" s="791" t="s">
        <v>2637</v>
      </c>
      <c r="C2245" s="911" t="s">
        <v>3555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  <c r="T2245" s="1249">
        <f>base[[#This Row],[Data de liquidação]]</f>
        <v>46159.472453703704</v>
      </c>
    </row>
    <row r="2246" spans="2:22" ht="15" customHeight="1">
      <c r="B2246" s="791" t="s">
        <v>2636</v>
      </c>
      <c r="C2246" s="911" t="s">
        <v>3555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1665</v>
      </c>
      <c r="I2246" s="477" t="s">
        <v>1757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  <c r="T2246" s="1249">
        <f>base[[#This Row],[Data de liquidação]]</f>
        <v>46159.475462962961</v>
      </c>
    </row>
    <row r="2247" spans="2:22" ht="15" customHeight="1">
      <c r="B2247" s="791" t="s">
        <v>2635</v>
      </c>
      <c r="C2247" s="911" t="s">
        <v>3555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1665</v>
      </c>
      <c r="I2247" s="477" t="s">
        <v>1759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  <c r="T2247" s="1249">
        <f>base[[#This Row],[Data de liquidação]]</f>
        <v>46159.475983796299</v>
      </c>
    </row>
    <row r="2248" spans="2:22" ht="15" customHeight="1">
      <c r="B2248" s="791" t="s">
        <v>2634</v>
      </c>
      <c r="C2248" s="911" t="s">
        <v>3555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1665</v>
      </c>
      <c r="I2248" s="477" t="s">
        <v>1557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  <c r="T2248" s="1249">
        <f>base[[#This Row],[Data de liquidação]]</f>
        <v>46159.484398148146</v>
      </c>
    </row>
    <row r="2249" spans="2:22" ht="15" customHeight="1">
      <c r="B2249" s="791" t="s">
        <v>2633</v>
      </c>
      <c r="C2249" s="911" t="s">
        <v>3555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1665</v>
      </c>
      <c r="I2249" s="477" t="s">
        <v>1662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  <c r="T2249" s="1249">
        <f>base[[#This Row],[Data de liquidação]]</f>
        <v>46159.485902777778</v>
      </c>
    </row>
    <row r="2250" spans="2:22" ht="15" customHeight="1">
      <c r="B2250" s="791" t="s">
        <v>2632</v>
      </c>
      <c r="C2250" s="911" t="s">
        <v>3555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1665</v>
      </c>
      <c r="I2250" s="477" t="s">
        <v>1557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  <c r="T2250" s="1249">
        <f>base[[#This Row],[Data de liquidação]]</f>
        <v>46159.492476851854</v>
      </c>
    </row>
    <row r="2251" spans="2:22" ht="15" customHeight="1">
      <c r="B2251" s="791" t="s">
        <v>2631</v>
      </c>
      <c r="C2251" s="911" t="s">
        <v>3555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1665</v>
      </c>
      <c r="I2251" s="477" t="s">
        <v>1716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  <c r="T2251" s="1249">
        <f>base[[#This Row],[Data de liquidação]]</f>
        <v>46159.500335648147</v>
      </c>
    </row>
    <row r="2252" spans="2:22" ht="15" customHeight="1">
      <c r="B2252" s="791" t="s">
        <v>2630</v>
      </c>
      <c r="C2252" s="911" t="s">
        <v>3555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1665</v>
      </c>
      <c r="I2252" s="477" t="s">
        <v>1557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  <c r="T2252" s="1249">
        <f>base[[#This Row],[Data de liquidação]]</f>
        <v>46159.505509259259</v>
      </c>
    </row>
    <row r="2253" spans="2:22" ht="15" customHeight="1">
      <c r="B2253" s="791" t="s">
        <v>2629</v>
      </c>
      <c r="C2253" s="911" t="s">
        <v>3555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1665</v>
      </c>
      <c r="I2253" s="477" t="s">
        <v>1557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  <c r="T2253" s="1249">
        <f>base[[#This Row],[Data de liquidação]]</f>
        <v>46159.513240740744</v>
      </c>
    </row>
    <row r="2254" spans="2:22" ht="15" customHeight="1">
      <c r="B2254" s="791" t="s">
        <v>2628</v>
      </c>
      <c r="C2254" s="911" t="s">
        <v>3555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1665</v>
      </c>
      <c r="I2254" s="477" t="s">
        <v>1758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1249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1" t="s">
        <v>2628</v>
      </c>
      <c r="C2255" s="911" t="s">
        <v>3555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1665</v>
      </c>
      <c r="I2255" s="477" t="s">
        <v>1757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1249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1" t="s">
        <v>2627</v>
      </c>
      <c r="C2256" s="911" t="s">
        <v>3555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1665</v>
      </c>
      <c r="I2256" s="477" t="s">
        <v>1557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  <c r="T2256" s="1249">
        <f>base[[#This Row],[Data de liquidação]]</f>
        <v>46159.516921296294</v>
      </c>
    </row>
    <row r="2257" spans="2:22" ht="15" customHeight="1">
      <c r="B2257" s="791" t="s">
        <v>2626</v>
      </c>
      <c r="C2257" s="911" t="s">
        <v>3555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1593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1211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  <c r="T2257" s="1249">
        <f>base[[#This Row],[Data de liquidação]]</f>
        <v>46159.516932870371</v>
      </c>
    </row>
    <row r="2258" spans="2:22" ht="15" customHeight="1">
      <c r="B2258" s="791" t="s">
        <v>2625</v>
      </c>
      <c r="C2258" s="911" t="s">
        <v>3555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1665</v>
      </c>
      <c r="I2258" s="477" t="s">
        <v>1716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  <c r="T2258" s="1249">
        <f>base[[#This Row],[Data de liquidação]]</f>
        <v>46159.517129629632</v>
      </c>
    </row>
    <row r="2259" spans="2:22" ht="15" customHeight="1">
      <c r="B2259" s="791" t="s">
        <v>2624</v>
      </c>
      <c r="C2259" s="911" t="s">
        <v>3555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1665</v>
      </c>
      <c r="I2259" s="477" t="s">
        <v>1757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1249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1" t="s">
        <v>2624</v>
      </c>
      <c r="C2260" s="911" t="s">
        <v>3555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1665</v>
      </c>
      <c r="I2260" s="477" t="s">
        <v>2330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1249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1" t="s">
        <v>2623</v>
      </c>
      <c r="C2261" s="911" t="s">
        <v>3555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1593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1211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  <c r="T2261" s="1249">
        <f>base[[#This Row],[Data de liquidação]]</f>
        <v>46159.52065972222</v>
      </c>
    </row>
    <row r="2262" spans="2:22" ht="15" customHeight="1">
      <c r="B2262" s="791" t="s">
        <v>2622</v>
      </c>
      <c r="C2262" s="911" t="s">
        <v>3555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1665</v>
      </c>
      <c r="I2262" s="477" t="s">
        <v>1714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  <c r="T2262" s="1249">
        <f>base[[#This Row],[Data de liquidação]]</f>
        <v>46159.536006944443</v>
      </c>
    </row>
    <row r="2263" spans="2:22" ht="15" customHeight="1">
      <c r="B2263" s="791" t="s">
        <v>2621</v>
      </c>
      <c r="C2263" s="911" t="s">
        <v>3555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  <c r="T2263" s="1249">
        <f>base[[#This Row],[Data de liquidação]]</f>
        <v>46159.540821759256</v>
      </c>
    </row>
    <row r="2264" spans="2:22" ht="15" customHeight="1">
      <c r="B2264" s="791" t="s">
        <v>2620</v>
      </c>
      <c r="C2264" s="911" t="s">
        <v>3555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1593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1200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  <c r="T2264" s="1249">
        <f>base[[#This Row],[Data de liquidação]]</f>
        <v>46159.543344907404</v>
      </c>
    </row>
    <row r="2265" spans="2:22" ht="15" customHeight="1">
      <c r="B2265" s="791" t="s">
        <v>2619</v>
      </c>
      <c r="C2265" s="911" t="s">
        <v>3555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1665</v>
      </c>
      <c r="I2265" s="477" t="s">
        <v>1758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  <c r="T2265" s="1249">
        <f>base[[#This Row],[Data de liquidação]]</f>
        <v>46159.558657407404</v>
      </c>
    </row>
    <row r="2266" spans="2:22" ht="15" customHeight="1">
      <c r="B2266" s="791" t="s">
        <v>2618</v>
      </c>
      <c r="C2266" s="911" t="s">
        <v>3555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1665</v>
      </c>
      <c r="I2266" s="477" t="s">
        <v>1714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  <c r="T2266" s="1249">
        <f>base[[#This Row],[Data de liquidação]]</f>
        <v>46159.559513888889</v>
      </c>
    </row>
    <row r="2267" spans="2:22" ht="15" customHeight="1">
      <c r="B2267" s="791" t="s">
        <v>2617</v>
      </c>
      <c r="C2267" s="911" t="s">
        <v>3555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1665</v>
      </c>
      <c r="I2267" s="477" t="s">
        <v>1557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  <c r="T2267" s="1249">
        <f>base[[#This Row],[Data de liquidação]]</f>
        <v>46159.576099537036</v>
      </c>
    </row>
    <row r="2268" spans="2:22" ht="15" customHeight="1">
      <c r="B2268" s="791" t="s">
        <v>2616</v>
      </c>
      <c r="C2268" s="911" t="s">
        <v>3555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1665</v>
      </c>
      <c r="I2268" s="477" t="s">
        <v>1557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  <c r="T2268" s="1249">
        <f>base[[#This Row],[Data de liquidação]]</f>
        <v>46159.577627314815</v>
      </c>
    </row>
    <row r="2269" spans="2:22" ht="15" customHeight="1">
      <c r="B2269" s="791" t="s">
        <v>2616</v>
      </c>
      <c r="C2269" s="911" t="s">
        <v>3555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1665</v>
      </c>
      <c r="I2269" s="477" t="s">
        <v>2362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  <c r="T2269" s="1249">
        <f>base[[#This Row],[Data de liquidação]]</f>
        <v>46159.577627314815</v>
      </c>
    </row>
    <row r="2270" spans="2:22" ht="15" customHeight="1">
      <c r="B2270" s="791" t="s">
        <v>2615</v>
      </c>
      <c r="C2270" s="911" t="s">
        <v>3555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1665</v>
      </c>
      <c r="I2270" s="477" t="s">
        <v>1664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  <c r="T2270" s="1249">
        <f>base[[#This Row],[Data de liquidação]]</f>
        <v>46159.599502314813</v>
      </c>
    </row>
    <row r="2271" spans="2:22" ht="15" customHeight="1">
      <c r="B2271" s="791" t="s">
        <v>2614</v>
      </c>
      <c r="C2271" s="911" t="s">
        <v>3555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1665</v>
      </c>
      <c r="I2271" s="477" t="s">
        <v>1759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  <c r="T2271" s="1249">
        <f>base[[#This Row],[Data de liquidação]]</f>
        <v>46159.608958333331</v>
      </c>
    </row>
    <row r="2272" spans="2:22" ht="15" customHeight="1">
      <c r="B2272" s="791" t="s">
        <v>2613</v>
      </c>
      <c r="C2272" s="911" t="s">
        <v>3555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1665</v>
      </c>
      <c r="I2272" s="477" t="s">
        <v>1557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  <c r="T2272" s="1249">
        <f>base[[#This Row],[Data de liquidação]]</f>
        <v>46159.610578703701</v>
      </c>
    </row>
    <row r="2273" spans="2:20" ht="15" customHeight="1">
      <c r="B2273" s="791" t="s">
        <v>2612</v>
      </c>
      <c r="C2273" s="911" t="s">
        <v>3555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1665</v>
      </c>
      <c r="I2273" s="477" t="s">
        <v>1714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  <c r="T2273" s="1249">
        <f>base[[#This Row],[Data de liquidação]]</f>
        <v>46159.620069444441</v>
      </c>
    </row>
    <row r="2274" spans="2:20" ht="15" customHeight="1">
      <c r="B2274" s="791" t="s">
        <v>2611</v>
      </c>
      <c r="C2274" s="911" t="s">
        <v>3555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1665</v>
      </c>
      <c r="I2274" s="477" t="s">
        <v>1664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  <c r="T2274" s="1249">
        <f>base[[#This Row],[Data de liquidação]]</f>
        <v>46159.620381944442</v>
      </c>
    </row>
    <row r="2275" spans="2:20" ht="15" customHeight="1">
      <c r="B2275" s="791" t="s">
        <v>2610</v>
      </c>
      <c r="C2275" s="911" t="s">
        <v>3555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1665</v>
      </c>
      <c r="I2275" s="477" t="s">
        <v>2330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  <c r="T2275" s="1249">
        <f>base[[#This Row],[Data de liquidação]]</f>
        <v>46159.620752314811</v>
      </c>
    </row>
    <row r="2276" spans="2:20" ht="15" customHeight="1">
      <c r="B2276" s="791" t="s">
        <v>2609</v>
      </c>
      <c r="C2276" s="911" t="s">
        <v>3555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1665</v>
      </c>
      <c r="I2276" s="477" t="s">
        <v>1664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  <c r="T2276" s="1249">
        <f>base[[#This Row],[Data de liquidação]]</f>
        <v>46159.622743055559</v>
      </c>
    </row>
    <row r="2277" spans="2:20" ht="15" customHeight="1">
      <c r="B2277" s="791" t="s">
        <v>2608</v>
      </c>
      <c r="C2277" s="911" t="s">
        <v>3555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1665</v>
      </c>
      <c r="I2277" s="477" t="s">
        <v>1557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  <c r="T2277" s="1249">
        <f>base[[#This Row],[Data de liquidação]]</f>
        <v>46159.662835648145</v>
      </c>
    </row>
    <row r="2278" spans="2:20" ht="15" customHeight="1">
      <c r="B2278" s="791" t="s">
        <v>2607</v>
      </c>
      <c r="C2278" s="911" t="s">
        <v>3555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1665</v>
      </c>
      <c r="I2278" s="477" t="s">
        <v>2330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  <c r="T2278" s="1249">
        <f>base[[#This Row],[Data de liquidação]]</f>
        <v>46159.664722222224</v>
      </c>
    </row>
    <row r="2279" spans="2:20" ht="15" customHeight="1">
      <c r="B2279" s="791" t="s">
        <v>2606</v>
      </c>
      <c r="C2279" s="911" t="s">
        <v>3555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  <c r="T2279" s="1249">
        <f>base[[#This Row],[Data de liquidação]]</f>
        <v>46159.666493055556</v>
      </c>
    </row>
    <row r="2280" spans="2:20" ht="15" customHeight="1">
      <c r="B2280" s="791" t="s">
        <v>2605</v>
      </c>
      <c r="C2280" s="911" t="s">
        <v>3555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1665</v>
      </c>
      <c r="I2280" s="477" t="s">
        <v>1758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  <c r="T2280" s="1249">
        <f>base[[#This Row],[Data de liquidação]]</f>
        <v>46159.666550925926</v>
      </c>
    </row>
    <row r="2281" spans="2:20" ht="15" customHeight="1">
      <c r="B2281" s="791" t="s">
        <v>2604</v>
      </c>
      <c r="C2281" s="911" t="s">
        <v>3555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1665</v>
      </c>
      <c r="I2281" s="477" t="s">
        <v>1714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  <c r="T2281" s="1249">
        <f>base[[#This Row],[Data de liquidação]]</f>
        <v>46159.666817129626</v>
      </c>
    </row>
    <row r="2282" spans="2:20" ht="15" customHeight="1">
      <c r="B2282" s="791" t="s">
        <v>2603</v>
      </c>
      <c r="C2282" s="911" t="s">
        <v>3555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1665</v>
      </c>
      <c r="I2282" s="477" t="s">
        <v>1715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  <c r="T2282" s="1249">
        <f>base[[#This Row],[Data de liquidação]]</f>
        <v>46159.667094907411</v>
      </c>
    </row>
    <row r="2283" spans="2:20" ht="15" customHeight="1">
      <c r="B2283" s="791" t="s">
        <v>2602</v>
      </c>
      <c r="C2283" s="911" t="s">
        <v>3555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  <c r="T2283" s="1249">
        <f>base[[#This Row],[Data de liquidação]]</f>
        <v>46159.675196759257</v>
      </c>
    </row>
    <row r="2284" spans="2:20" ht="15" customHeight="1">
      <c r="B2284" s="791" t="s">
        <v>2601</v>
      </c>
      <c r="C2284" s="911" t="s">
        <v>3555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1665</v>
      </c>
      <c r="I2284" s="477" t="s">
        <v>2361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  <c r="T2284" s="1249">
        <f>base[[#This Row],[Data de liquidação]]</f>
        <v>46159.676817129628</v>
      </c>
    </row>
    <row r="2285" spans="2:20" ht="15" customHeight="1">
      <c r="B2285" s="791" t="s">
        <v>2600</v>
      </c>
      <c r="C2285" s="911" t="s">
        <v>3555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1665</v>
      </c>
      <c r="I2285" s="477" t="s">
        <v>1794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  <c r="T2285" s="1249">
        <f>base[[#This Row],[Data de liquidação]]</f>
        <v>46159.699421296296</v>
      </c>
    </row>
    <row r="2286" spans="2:20" ht="15" customHeight="1">
      <c r="B2286" s="791" t="s">
        <v>2599</v>
      </c>
      <c r="C2286" s="911" t="s">
        <v>3555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1665</v>
      </c>
      <c r="I2286" s="477" t="s">
        <v>2330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  <c r="T2286" s="1249">
        <f>base[[#This Row],[Data de liquidação]]</f>
        <v>46159.708657407406</v>
      </c>
    </row>
    <row r="2287" spans="2:20" ht="15" customHeight="1">
      <c r="B2287" s="791" t="s">
        <v>2598</v>
      </c>
      <c r="C2287" s="911" t="s">
        <v>3555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1665</v>
      </c>
      <c r="I2287" s="477" t="s">
        <v>1557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  <c r="T2287" s="1249">
        <f>base[[#This Row],[Data de liquidação]]</f>
        <v>46159.736747685187</v>
      </c>
    </row>
    <row r="2288" spans="2:20" ht="15" customHeight="1">
      <c r="B2288" s="791" t="s">
        <v>2597</v>
      </c>
      <c r="C2288" s="911" t="s">
        <v>3555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1665</v>
      </c>
      <c r="I2288" s="477" t="s">
        <v>2362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  <c r="T2288" s="1249">
        <f>base[[#This Row],[Data de liquidação]]</f>
        <v>46159.742326388892</v>
      </c>
    </row>
    <row r="2289" spans="2:20" ht="15" customHeight="1">
      <c r="B2289" s="791" t="s">
        <v>2596</v>
      </c>
      <c r="C2289" s="911" t="s">
        <v>3555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  <c r="T2289" s="1249">
        <f>base[[#This Row],[Data de liquidação]]</f>
        <v>46159.744976851849</v>
      </c>
    </row>
    <row r="2290" spans="2:20" ht="15" customHeight="1">
      <c r="B2290" s="791" t="s">
        <v>2595</v>
      </c>
      <c r="C2290" s="911" t="s">
        <v>3555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1665</v>
      </c>
      <c r="I2290" s="477" t="s">
        <v>2563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  <c r="T2290" s="1249">
        <f>base[[#This Row],[Data de liquidação]]</f>
        <v>46159.745023148149</v>
      </c>
    </row>
    <row r="2291" spans="2:20" ht="15" customHeight="1">
      <c r="B2291" s="791" t="s">
        <v>2594</v>
      </c>
      <c r="C2291" s="911" t="s">
        <v>3555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1665</v>
      </c>
      <c r="I2291" s="477" t="s">
        <v>1662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  <c r="T2291" s="1249">
        <f>base[[#This Row],[Data de liquidação]]</f>
        <v>46159.745034722226</v>
      </c>
    </row>
    <row r="2292" spans="2:20" ht="15" customHeight="1">
      <c r="B2292" s="791" t="s">
        <v>2593</v>
      </c>
      <c r="C2292" s="911" t="s">
        <v>3555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1665</v>
      </c>
      <c r="I2292" s="477" t="s">
        <v>1757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  <c r="T2292" s="1249">
        <f>base[[#This Row],[Data de liquidação]]</f>
        <v>46159.749826388892</v>
      </c>
    </row>
    <row r="2293" spans="2:20" ht="15" customHeight="1">
      <c r="B2293" s="791" t="s">
        <v>2592</v>
      </c>
      <c r="C2293" s="911" t="s">
        <v>3555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1665</v>
      </c>
      <c r="I2293" s="477" t="s">
        <v>1716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  <c r="T2293" s="1249">
        <f>base[[#This Row],[Data de liquidação]]</f>
        <v>46159.757314814815</v>
      </c>
    </row>
    <row r="2294" spans="2:20" ht="15" customHeight="1">
      <c r="B2294" s="791" t="s">
        <v>2591</v>
      </c>
      <c r="C2294" s="911" t="s">
        <v>3555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1665</v>
      </c>
      <c r="I2294" s="477" t="s">
        <v>1716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  <c r="T2294" s="1249">
        <f>base[[#This Row],[Data de liquidação]]</f>
        <v>46159.810613425929</v>
      </c>
    </row>
    <row r="2295" spans="2:20" ht="15" customHeight="1">
      <c r="B2295" s="791" t="s">
        <v>2590</v>
      </c>
      <c r="C2295" s="911" t="s">
        <v>3555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1665</v>
      </c>
      <c r="I2295" s="477" t="s">
        <v>2300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  <c r="T2295" s="1249">
        <f>base[[#This Row],[Data de liquidação]]</f>
        <v>46159.828009259261</v>
      </c>
    </row>
    <row r="2296" spans="2:20" ht="15" customHeight="1">
      <c r="B2296" s="791" t="s">
        <v>2589</v>
      </c>
      <c r="C2296" s="911" t="s">
        <v>3555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1665</v>
      </c>
      <c r="I2296" s="477" t="s">
        <v>1557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  <c r="T2296" s="1249">
        <f>base[[#This Row],[Data de liquidação]]</f>
        <v>46159.830810185187</v>
      </c>
    </row>
    <row r="2297" spans="2:20" ht="15" customHeight="1">
      <c r="B2297" s="791" t="s">
        <v>2588</v>
      </c>
      <c r="C2297" s="911" t="s">
        <v>3555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1665</v>
      </c>
      <c r="I2297" s="477" t="s">
        <v>2330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  <c r="T2297" s="1249">
        <f>base[[#This Row],[Data de liquidação]]</f>
        <v>46159.831238425926</v>
      </c>
    </row>
    <row r="2298" spans="2:20" ht="15" customHeight="1">
      <c r="B2298" s="791" t="s">
        <v>2587</v>
      </c>
      <c r="C2298" s="911" t="s">
        <v>3555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  <c r="T2298" s="1249">
        <f>base[[#This Row],[Data de liquidação]]</f>
        <v>46159.860312500001</v>
      </c>
    </row>
    <row r="2299" spans="2:20" ht="15" customHeight="1">
      <c r="B2299" s="791" t="s">
        <v>2586</v>
      </c>
      <c r="C2299" s="911" t="s">
        <v>3555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1665</v>
      </c>
      <c r="I2299" s="477" t="s">
        <v>2330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  <c r="T2299" s="1249">
        <f>base[[#This Row],[Data de liquidação]]</f>
        <v>46159.882395833331</v>
      </c>
    </row>
    <row r="2300" spans="2:20" ht="15" customHeight="1">
      <c r="B2300" s="791" t="s">
        <v>2585</v>
      </c>
      <c r="C2300" s="911" t="s">
        <v>3555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1665</v>
      </c>
      <c r="I2300" s="477" t="s">
        <v>1758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  <c r="T2300" s="1249">
        <f>base[[#This Row],[Data de liquidação]]</f>
        <v>46160.003553240742</v>
      </c>
    </row>
    <row r="2301" spans="2:20" ht="15" customHeight="1">
      <c r="B2301" s="792" t="s">
        <v>2671</v>
      </c>
      <c r="C2301" s="911" t="s">
        <v>3555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2147</v>
      </c>
      <c r="I2301" s="482" t="s">
        <v>1794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  <c r="T2301" s="1249">
        <f>base[[#This Row],[Data de liquidação]]</f>
        <v>46160.576215277775</v>
      </c>
    </row>
    <row r="2302" spans="2:20" ht="15" customHeight="1">
      <c r="B2302" s="792" t="s">
        <v>2671</v>
      </c>
      <c r="C2302" s="911" t="s">
        <v>3555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2147</v>
      </c>
      <c r="I2302" s="482" t="s">
        <v>1794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  <c r="T2302" s="1249">
        <f>base[[#This Row],[Data de liquidação]]</f>
        <v>46160.576215277775</v>
      </c>
    </row>
    <row r="2303" spans="2:20" ht="15" customHeight="1">
      <c r="B2303" s="792" t="s">
        <v>2673</v>
      </c>
      <c r="C2303" s="911" t="s">
        <v>3555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2147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  <c r="T2303" s="1249">
        <f>base[[#This Row],[Data de liquidação]]</f>
        <v>46160.576215277775</v>
      </c>
    </row>
    <row r="2304" spans="2:20" ht="15" customHeight="1">
      <c r="B2304" s="792" t="s">
        <v>2670</v>
      </c>
      <c r="C2304" s="911" t="s">
        <v>3555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2147</v>
      </c>
      <c r="I2304" s="482" t="s">
        <v>2148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  <c r="T2304" s="1249">
        <f>base[[#This Row],[Data de liquidação]]</f>
        <v>46160.597488425927</v>
      </c>
    </row>
    <row r="2305" spans="2:22" ht="15" customHeight="1">
      <c r="B2305" s="792" t="s">
        <v>2669</v>
      </c>
      <c r="C2305" s="911" t="s">
        <v>3555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2147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  <c r="T2305" s="1249">
        <f>base[[#This Row],[Data de liquidação]]</f>
        <v>46160.610682870371</v>
      </c>
    </row>
    <row r="2306" spans="2:22" ht="15" customHeight="1">
      <c r="B2306" s="792" t="s">
        <v>2668</v>
      </c>
      <c r="C2306" s="911" t="s">
        <v>3555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1665</v>
      </c>
      <c r="I2306" s="482" t="s">
        <v>1664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  <c r="T2306" s="1249">
        <f>base[[#This Row],[Data de liquidação]]</f>
        <v>46160.613715277781</v>
      </c>
    </row>
    <row r="2307" spans="2:22" ht="15" customHeight="1">
      <c r="B2307" s="792" t="s">
        <v>2668</v>
      </c>
      <c r="C2307" s="911" t="s">
        <v>3555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1249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2" t="s">
        <v>2667</v>
      </c>
      <c r="C2308" s="911" t="s">
        <v>3555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2147</v>
      </c>
      <c r="I2308" s="482" t="s">
        <v>2148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  <c r="T2308" s="1249">
        <f>base[[#This Row],[Data de liquidação]]</f>
        <v>46160.641956018517</v>
      </c>
    </row>
    <row r="2309" spans="2:22" ht="15" customHeight="1">
      <c r="B2309" s="792" t="s">
        <v>2666</v>
      </c>
      <c r="C2309" s="911" t="s">
        <v>3555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2147</v>
      </c>
      <c r="I2309" s="482" t="s">
        <v>1794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  <c r="T2309" s="1249">
        <f>base[[#This Row],[Data de liquidação]]</f>
        <v>46160.661041666666</v>
      </c>
    </row>
    <row r="2310" spans="2:22" ht="15" customHeight="1">
      <c r="B2310" s="792" t="s">
        <v>2664</v>
      </c>
      <c r="C2310" s="911" t="s">
        <v>3555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2147</v>
      </c>
      <c r="I2310" s="482" t="s">
        <v>2148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  <c r="T2310" s="1249">
        <f>base[[#This Row],[Data de liquidação]]</f>
        <v>46160.662928240738</v>
      </c>
    </row>
    <row r="2311" spans="2:22" ht="15" customHeight="1">
      <c r="B2311" s="792" t="s">
        <v>2665</v>
      </c>
      <c r="C2311" s="911" t="s">
        <v>3555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2147</v>
      </c>
      <c r="I2311" s="482" t="s">
        <v>2672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  <c r="T2311" s="1249">
        <f>base[[#This Row],[Data de liquidação]]</f>
        <v>46160.662928240738</v>
      </c>
    </row>
    <row r="2312" spans="2:22" ht="15" customHeight="1">
      <c r="B2312" s="792" t="s">
        <v>2663</v>
      </c>
      <c r="C2312" s="911" t="s">
        <v>3555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1665</v>
      </c>
      <c r="I2312" s="482" t="s">
        <v>1714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  <c r="T2312" s="1249">
        <f>base[[#This Row],[Data de liquidação]]</f>
        <v>46160.66741898148</v>
      </c>
    </row>
    <row r="2313" spans="2:22" ht="15" customHeight="1">
      <c r="B2313" s="792" t="s">
        <v>2662</v>
      </c>
      <c r="C2313" s="911" t="s">
        <v>3555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2147</v>
      </c>
      <c r="I2313" s="482" t="s">
        <v>2148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  <c r="T2313" s="1249">
        <f>base[[#This Row],[Data de liquidação]]</f>
        <v>46160.687268518515</v>
      </c>
    </row>
    <row r="2314" spans="2:22" ht="15" customHeight="1">
      <c r="B2314" s="792" t="s">
        <v>2661</v>
      </c>
      <c r="C2314" s="911" t="s">
        <v>3555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1843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  <c r="T2314" s="1249">
        <f>base[[#This Row],[Data de liquidação]]</f>
        <v>46160.693472222221</v>
      </c>
    </row>
    <row r="2315" spans="2:22" ht="15" customHeight="1">
      <c r="B2315" s="792" t="s">
        <v>2660</v>
      </c>
      <c r="C2315" s="911" t="s">
        <v>3555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2147</v>
      </c>
      <c r="I2315" s="482" t="s">
        <v>2672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  <c r="T2315" s="1249">
        <f>base[[#This Row],[Data de liquidação]]</f>
        <v>46160.715949074074</v>
      </c>
    </row>
    <row r="2316" spans="2:22" ht="15" customHeight="1">
      <c r="B2316" s="792" t="s">
        <v>2659</v>
      </c>
      <c r="C2316" s="911" t="s">
        <v>3555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1665</v>
      </c>
      <c r="I2316" s="482" t="s">
        <v>2300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  <c r="T2316" s="1249">
        <f>base[[#This Row],[Data de liquidação]]</f>
        <v>46160.722500000003</v>
      </c>
    </row>
    <row r="2317" spans="2:22" ht="15" customHeight="1">
      <c r="B2317" s="792" t="s">
        <v>2658</v>
      </c>
      <c r="C2317" s="911" t="s">
        <v>3555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391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1200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  <c r="T2317" s="1249">
        <f>base[[#This Row],[Data de liquidação]]</f>
        <v>46160.74827546296</v>
      </c>
    </row>
    <row r="2318" spans="2:22" ht="15" customHeight="1">
      <c r="B2318" s="792" t="s">
        <v>2657</v>
      </c>
      <c r="C2318" s="911" t="s">
        <v>3555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1665</v>
      </c>
      <c r="I2318" s="482" t="s">
        <v>1557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  <c r="T2318" s="1249">
        <f>base[[#This Row],[Data de liquidação]]</f>
        <v>46160.748414351852</v>
      </c>
    </row>
    <row r="2319" spans="2:22" ht="15" customHeight="1">
      <c r="B2319" s="792" t="s">
        <v>2656</v>
      </c>
      <c r="C2319" s="911" t="s">
        <v>3555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2147</v>
      </c>
      <c r="I2319" s="482" t="s">
        <v>2148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  <c r="T2319" s="1249">
        <f>base[[#This Row],[Data de liquidação]]</f>
        <v>46160.848483796297</v>
      </c>
    </row>
    <row r="2320" spans="2:22" ht="15" customHeight="1">
      <c r="B2320" s="793" t="s">
        <v>2722</v>
      </c>
      <c r="C2320" s="911" t="s">
        <v>3555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2147</v>
      </c>
      <c r="I2320" s="494" t="s">
        <v>2150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  <c r="T2320" s="1249">
        <f>base[[#This Row],[Data de liquidação]]</f>
        <v>46161.583078703705</v>
      </c>
    </row>
    <row r="2321" spans="2:22" ht="15" customHeight="1">
      <c r="B2321" s="793" t="s">
        <v>2721</v>
      </c>
      <c r="C2321" s="911" t="s">
        <v>3555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2147</v>
      </c>
      <c r="I2321" s="482" t="s">
        <v>1794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  <c r="T2321" s="1249">
        <f>base[[#This Row],[Data de liquidação]]</f>
        <v>46161.588645833333</v>
      </c>
    </row>
    <row r="2322" spans="2:22" ht="15" customHeight="1">
      <c r="B2322" s="793" t="s">
        <v>2720</v>
      </c>
      <c r="C2322" s="911" t="s">
        <v>3555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2147</v>
      </c>
      <c r="I2322" s="482" t="s">
        <v>1794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  <c r="T2322" s="1249">
        <f>base[[#This Row],[Data de liquidação]]</f>
        <v>46161.617280092592</v>
      </c>
    </row>
    <row r="2323" spans="2:22" ht="15" customHeight="1">
      <c r="B2323" s="793" t="s">
        <v>2719</v>
      </c>
      <c r="C2323" s="911" t="s">
        <v>3555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2147</v>
      </c>
      <c r="I2323" s="482" t="s">
        <v>2148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  <c r="T2323" s="1249">
        <f>base[[#This Row],[Data de liquidação]]</f>
        <v>46161.70653935185</v>
      </c>
    </row>
    <row r="2324" spans="2:22" ht="15" customHeight="1">
      <c r="B2324" s="793" t="s">
        <v>2718</v>
      </c>
      <c r="C2324" s="911" t="s">
        <v>3555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1665</v>
      </c>
      <c r="I2324" s="494" t="s">
        <v>2563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  <c r="T2324" s="1249">
        <f>base[[#This Row],[Data de liquidação]]</f>
        <v>46161.724699074075</v>
      </c>
    </row>
    <row r="2325" spans="2:22" ht="15" customHeight="1">
      <c r="B2325" s="793" t="s">
        <v>2717</v>
      </c>
      <c r="C2325" s="911" t="s">
        <v>3555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1665</v>
      </c>
      <c r="I2325" s="494" t="s">
        <v>1557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  <c r="T2325" s="1249">
        <f>base[[#This Row],[Data de liquidação]]</f>
        <v>46161.724710648145</v>
      </c>
    </row>
    <row r="2326" spans="2:22" ht="15" customHeight="1">
      <c r="B2326" s="793" t="s">
        <v>2716</v>
      </c>
      <c r="C2326" s="911" t="s">
        <v>3555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1665</v>
      </c>
      <c r="I2326" s="494" t="s">
        <v>1662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  <c r="T2326" s="1249">
        <f>base[[#This Row],[Data de liquidação]]</f>
        <v>46161.725925925923</v>
      </c>
    </row>
    <row r="2327" spans="2:22" ht="15" customHeight="1">
      <c r="B2327" s="793" t="s">
        <v>2715</v>
      </c>
      <c r="C2327" s="911" t="s">
        <v>3555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1665</v>
      </c>
      <c r="I2327" s="494" t="s">
        <v>2330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  <c r="T2327" s="1249">
        <f>base[[#This Row],[Data de liquidação]]</f>
        <v>46161.756828703707</v>
      </c>
    </row>
    <row r="2328" spans="2:22" ht="15" customHeight="1">
      <c r="B2328" s="793" t="s">
        <v>2714</v>
      </c>
      <c r="C2328" s="911" t="s">
        <v>3555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2723</v>
      </c>
      <c r="I2328" s="494" t="s">
        <v>1554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  <c r="T2328" s="1249">
        <f>base[[#This Row],[Data de liquidação]]</f>
        <v>46161.872187499997</v>
      </c>
    </row>
    <row r="2329" spans="2:22" ht="15" customHeight="1">
      <c r="B2329" s="793" t="s">
        <v>2713</v>
      </c>
      <c r="C2329" s="911" t="s">
        <v>3555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2723</v>
      </c>
      <c r="I2329" s="494" t="s">
        <v>1554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  <c r="T2329" s="1249">
        <f>base[[#This Row],[Data de liquidação]]</f>
        <v>46161.874131944445</v>
      </c>
    </row>
    <row r="2330" spans="2:22" ht="15" customHeight="1">
      <c r="B2330" s="793" t="s">
        <v>2712</v>
      </c>
      <c r="C2330" s="911" t="s">
        <v>3555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2723</v>
      </c>
      <c r="I2330" s="494" t="s">
        <v>1554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  <c r="T2330" s="1249">
        <f>base[[#This Row],[Data de liquidação]]</f>
        <v>46161.939027777778</v>
      </c>
    </row>
    <row r="2331" spans="2:22" ht="15" customHeight="1">
      <c r="B2331" s="793" t="s">
        <v>2711</v>
      </c>
      <c r="C2331" s="911" t="s">
        <v>3555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2723</v>
      </c>
      <c r="I2331" s="494" t="s">
        <v>1554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1249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3" t="s">
        <v>2711</v>
      </c>
      <c r="C2332" s="911" t="s">
        <v>3555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2147</v>
      </c>
      <c r="I2332" s="494" t="s">
        <v>2148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1249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3" t="s">
        <v>2710</v>
      </c>
      <c r="C2333" s="911" t="s">
        <v>3555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2723</v>
      </c>
      <c r="I2333" s="494" t="s">
        <v>2724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  <c r="T2333" s="1249">
        <f>base[[#This Row],[Data de liquidação]]</f>
        <v>46161.974560185183</v>
      </c>
    </row>
    <row r="2334" spans="2:22" ht="15" customHeight="1">
      <c r="B2334" s="794" t="s">
        <v>2820</v>
      </c>
      <c r="C2334" s="911" t="s">
        <v>3555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2147</v>
      </c>
      <c r="I2334" s="524" t="s">
        <v>2148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  <c r="T2334" s="1249">
        <f>base[[#This Row],[Data de liquidação]]</f>
        <v>46162.337395833332</v>
      </c>
    </row>
    <row r="2335" spans="2:22" ht="15" customHeight="1">
      <c r="B2335" s="794" t="s">
        <v>2813</v>
      </c>
      <c r="C2335" s="911" t="s">
        <v>3555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1665</v>
      </c>
      <c r="I2335" s="524" t="s">
        <v>1557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  <c r="T2335" s="1249">
        <f>base[[#This Row],[Data de liquidação]]</f>
        <v>46162.385312500002</v>
      </c>
    </row>
    <row r="2336" spans="2:22" ht="15" customHeight="1">
      <c r="B2336" s="794" t="s">
        <v>2812</v>
      </c>
      <c r="C2336" s="911" t="s">
        <v>3555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1665</v>
      </c>
      <c r="I2336" s="524" t="s">
        <v>1557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  <c r="T2336" s="1249">
        <f>base[[#This Row],[Data de liquidação]]</f>
        <v>46162.389490740738</v>
      </c>
    </row>
    <row r="2337" spans="2:20" ht="15" customHeight="1">
      <c r="B2337" s="794" t="s">
        <v>2811</v>
      </c>
      <c r="C2337" s="911" t="s">
        <v>3555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2147</v>
      </c>
      <c r="I2337" s="524" t="s">
        <v>2148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  <c r="T2337" s="1249">
        <f>base[[#This Row],[Data de liquidação]]</f>
        <v>46162.445162037038</v>
      </c>
    </row>
    <row r="2338" spans="2:20" ht="15" customHeight="1">
      <c r="B2338" s="794" t="s">
        <v>2810</v>
      </c>
      <c r="C2338" s="911" t="s">
        <v>3555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2723</v>
      </c>
      <c r="I2338" s="494" t="s">
        <v>1554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  <c r="T2338" s="1249">
        <f>base[[#This Row],[Data de liquidação]]</f>
        <v>46162.454062500001</v>
      </c>
    </row>
    <row r="2339" spans="2:20" ht="15" customHeight="1">
      <c r="B2339" s="794" t="s">
        <v>2809</v>
      </c>
      <c r="C2339" s="911" t="s">
        <v>3555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2147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  <c r="T2339" s="1249">
        <f>base[[#This Row],[Data de liquidação]]</f>
        <v>46162.45412037037</v>
      </c>
    </row>
    <row r="2340" spans="2:20" ht="15" customHeight="1">
      <c r="B2340" s="794" t="s">
        <v>2808</v>
      </c>
      <c r="C2340" s="911" t="s">
        <v>3555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2147</v>
      </c>
      <c r="I2340" s="524" t="s">
        <v>1794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  <c r="T2340" s="1249">
        <f>base[[#This Row],[Data de liquidação]]</f>
        <v>46162.501805555556</v>
      </c>
    </row>
    <row r="2341" spans="2:20" ht="15" customHeight="1">
      <c r="B2341" s="794" t="s">
        <v>2807</v>
      </c>
      <c r="C2341" s="911" t="s">
        <v>3555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2147</v>
      </c>
      <c r="I2341" s="524" t="s">
        <v>1794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  <c r="T2341" s="1249">
        <f>base[[#This Row],[Data de liquidação]]</f>
        <v>46162.512650462966</v>
      </c>
    </row>
    <row r="2342" spans="2:20" ht="15" customHeight="1">
      <c r="B2342" s="794" t="s">
        <v>2806</v>
      </c>
      <c r="C2342" s="911" t="s">
        <v>3555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2147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  <c r="T2342" s="1249">
        <f>base[[#This Row],[Data de liquidação]]</f>
        <v>46162.512800925928</v>
      </c>
    </row>
    <row r="2343" spans="2:20" ht="15" customHeight="1">
      <c r="B2343" s="794" t="s">
        <v>2805</v>
      </c>
      <c r="C2343" s="911" t="s">
        <v>3555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2147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  <c r="T2343" s="1249">
        <f>base[[#This Row],[Data de liquidação]]</f>
        <v>46162.529108796298</v>
      </c>
    </row>
    <row r="2344" spans="2:20" ht="15" customHeight="1">
      <c r="B2344" s="794" t="s">
        <v>2804</v>
      </c>
      <c r="C2344" s="911" t="s">
        <v>3555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2723</v>
      </c>
      <c r="I2344" s="524" t="s">
        <v>2814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  <c r="T2344" s="1249">
        <f>base[[#This Row],[Data de liquidação]]</f>
        <v>46162.531898148147</v>
      </c>
    </row>
    <row r="2345" spans="2:20" ht="15" customHeight="1">
      <c r="B2345" s="794" t="s">
        <v>2803</v>
      </c>
      <c r="C2345" s="911" t="s">
        <v>3555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2723</v>
      </c>
      <c r="I2345" s="524" t="s">
        <v>2814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  <c r="T2345" s="1249">
        <f>base[[#This Row],[Data de liquidação]]</f>
        <v>46162.57309027778</v>
      </c>
    </row>
    <row r="2346" spans="2:20" ht="15" customHeight="1">
      <c r="B2346" s="794" t="s">
        <v>2802</v>
      </c>
      <c r="C2346" s="911" t="s">
        <v>3555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2147</v>
      </c>
      <c r="I2346" s="524" t="s">
        <v>1794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  <c r="T2346" s="1249">
        <f>base[[#This Row],[Data de liquidação]]</f>
        <v>46162.574282407404</v>
      </c>
    </row>
    <row r="2347" spans="2:20" ht="15" customHeight="1">
      <c r="B2347" s="794" t="s">
        <v>2801</v>
      </c>
      <c r="C2347" s="911" t="s">
        <v>3555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2723</v>
      </c>
      <c r="I2347" s="494" t="s">
        <v>1554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  <c r="T2347" s="1249">
        <f>base[[#This Row],[Data de liquidação]]</f>
        <v>46162.577835648146</v>
      </c>
    </row>
    <row r="2348" spans="2:20" ht="15" customHeight="1">
      <c r="B2348" s="794" t="s">
        <v>2800</v>
      </c>
      <c r="C2348" s="911" t="s">
        <v>3555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2723</v>
      </c>
      <c r="I2348" s="524" t="s">
        <v>2815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  <c r="T2348" s="1249">
        <f>base[[#This Row],[Data de liquidação]]</f>
        <v>46162.62027777778</v>
      </c>
    </row>
    <row r="2349" spans="2:20" ht="15" customHeight="1">
      <c r="B2349" s="794" t="s">
        <v>2799</v>
      </c>
      <c r="C2349" s="911" t="s">
        <v>3555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2723</v>
      </c>
      <c r="I2349" s="524" t="s">
        <v>2817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  <c r="T2349" s="1249">
        <f>base[[#This Row],[Data de liquidação]]</f>
        <v>46162.621331018519</v>
      </c>
    </row>
    <row r="2350" spans="2:20" ht="15" customHeight="1">
      <c r="B2350" s="794" t="s">
        <v>2798</v>
      </c>
      <c r="C2350" s="911" t="s">
        <v>3555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2723</v>
      </c>
      <c r="I2350" s="524" t="s">
        <v>2816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  <c r="T2350" s="1249">
        <f>base[[#This Row],[Data de liquidação]]</f>
        <v>46162.627743055556</v>
      </c>
    </row>
    <row r="2351" spans="2:20" ht="15" customHeight="1">
      <c r="B2351" s="794" t="s">
        <v>2797</v>
      </c>
      <c r="C2351" s="911" t="s">
        <v>3555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2147</v>
      </c>
      <c r="I2351" s="524" t="s">
        <v>1794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  <c r="T2351" s="1249">
        <f>base[[#This Row],[Data de liquidação]]</f>
        <v>46162.63</v>
      </c>
    </row>
    <row r="2352" spans="2:20" ht="15" customHeight="1">
      <c r="B2352" s="794" t="s">
        <v>2796</v>
      </c>
      <c r="C2352" s="911" t="s">
        <v>3555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  <c r="T2352" s="1249">
        <f>base[[#This Row],[Data de liquidação]]</f>
        <v>46162.63076388889</v>
      </c>
    </row>
    <row r="2353" spans="2:22" ht="15" customHeight="1">
      <c r="B2353" s="794" t="s">
        <v>2795</v>
      </c>
      <c r="C2353" s="911" t="s">
        <v>3555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2147</v>
      </c>
      <c r="I2353" s="524" t="s">
        <v>1794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  <c r="T2353" s="1249">
        <f>base[[#This Row],[Data de liquidação]]</f>
        <v>46162.644490740742</v>
      </c>
    </row>
    <row r="2354" spans="2:22" ht="15" customHeight="1">
      <c r="B2354" s="794" t="s">
        <v>2794</v>
      </c>
      <c r="C2354" s="911" t="s">
        <v>3555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2723</v>
      </c>
      <c r="I2354" s="524" t="s">
        <v>2817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  <c r="T2354" s="1249">
        <f>base[[#This Row],[Data de liquidação]]</f>
        <v>46162.65185185185</v>
      </c>
    </row>
    <row r="2355" spans="2:22" ht="15" customHeight="1">
      <c r="B2355" s="794" t="s">
        <v>2793</v>
      </c>
      <c r="C2355" s="911" t="s">
        <v>3555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2147</v>
      </c>
      <c r="I2355" s="524" t="s">
        <v>1794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  <c r="T2355" s="1249">
        <f>base[[#This Row],[Data de liquidação]]</f>
        <v>46162.656898148147</v>
      </c>
    </row>
    <row r="2356" spans="2:22" ht="15" customHeight="1">
      <c r="B2356" s="794" t="s">
        <v>2792</v>
      </c>
      <c r="C2356" s="911" t="s">
        <v>3555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2723</v>
      </c>
      <c r="I2356" s="494" t="s">
        <v>1554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1249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4" t="s">
        <v>2792</v>
      </c>
      <c r="C2357" s="911" t="s">
        <v>3555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1665</v>
      </c>
      <c r="I2357" s="524" t="s">
        <v>1758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1249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4" t="s">
        <v>2791</v>
      </c>
      <c r="C2358" s="911" t="s">
        <v>3555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  <c r="T2358" s="1249">
        <f>base[[#This Row],[Data de liquidação]]</f>
        <v>46162.662106481483</v>
      </c>
    </row>
    <row r="2359" spans="2:22" ht="15" customHeight="1">
      <c r="B2359" s="794" t="s">
        <v>2790</v>
      </c>
      <c r="C2359" s="911" t="s">
        <v>3555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2147</v>
      </c>
      <c r="I2359" s="524" t="s">
        <v>2150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  <c r="T2359" s="1249">
        <f>base[[#This Row],[Data de liquidação]]</f>
        <v>46162.662476851852</v>
      </c>
    </row>
    <row r="2360" spans="2:22" ht="15" customHeight="1">
      <c r="B2360" s="794" t="s">
        <v>2789</v>
      </c>
      <c r="C2360" s="911" t="s">
        <v>3555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2723</v>
      </c>
      <c r="I2360" s="524" t="s">
        <v>2724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1249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4" t="s">
        <v>2789</v>
      </c>
      <c r="C2361" s="911" t="s">
        <v>3555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2723</v>
      </c>
      <c r="I2361" s="524" t="s">
        <v>1554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1249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4" t="s">
        <v>2788</v>
      </c>
      <c r="C2362" s="911" t="s">
        <v>3555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1665</v>
      </c>
      <c r="I2362" s="524" t="s">
        <v>1557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  <c r="T2362" s="1249">
        <f>base[[#This Row],[Data de liquidação]]</f>
        <v>46162.687430555554</v>
      </c>
    </row>
    <row r="2363" spans="2:22" ht="15" customHeight="1">
      <c r="B2363" s="794" t="s">
        <v>2787</v>
      </c>
      <c r="C2363" s="911" t="s">
        <v>3555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2147</v>
      </c>
      <c r="I2363" s="524" t="s">
        <v>1794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  <c r="T2363" s="1249">
        <f>base[[#This Row],[Data de liquidação]]</f>
        <v>46162.691574074073</v>
      </c>
    </row>
    <row r="2364" spans="2:22" ht="15" customHeight="1">
      <c r="B2364" s="794" t="s">
        <v>2786</v>
      </c>
      <c r="C2364" s="911" t="s">
        <v>3555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2147</v>
      </c>
      <c r="I2364" s="524" t="s">
        <v>1794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  <c r="T2364" s="1249">
        <f>base[[#This Row],[Data de liquidação]]</f>
        <v>46162.69630787037</v>
      </c>
    </row>
    <row r="2365" spans="2:22" ht="15" customHeight="1">
      <c r="B2365" s="794" t="s">
        <v>2785</v>
      </c>
      <c r="C2365" s="911" t="s">
        <v>3555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391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2031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  <c r="T2365" s="1249">
        <f>base[[#This Row],[Data de liquidação]]</f>
        <v>46162.698680555557</v>
      </c>
    </row>
    <row r="2366" spans="2:22" ht="15" customHeight="1">
      <c r="B2366" s="794" t="s">
        <v>2785</v>
      </c>
      <c r="C2366" s="911" t="s">
        <v>3555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2147</v>
      </c>
      <c r="I2366" s="524" t="s">
        <v>2150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  <c r="T2366" s="1249">
        <f>base[[#This Row],[Data de liquidação]]</f>
        <v>46162.698680555557</v>
      </c>
    </row>
    <row r="2367" spans="2:22" ht="15" customHeight="1">
      <c r="B2367" s="794" t="s">
        <v>2784</v>
      </c>
      <c r="C2367" s="911" t="s">
        <v>3555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1665</v>
      </c>
      <c r="I2367" s="524" t="s">
        <v>1557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  <c r="T2367" s="1249">
        <f>base[[#This Row],[Data de liquidação]]</f>
        <v>46162.704282407409</v>
      </c>
    </row>
    <row r="2368" spans="2:22" ht="15" customHeight="1">
      <c r="B2368" s="794" t="s">
        <v>2783</v>
      </c>
      <c r="C2368" s="911" t="s">
        <v>3555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2147</v>
      </c>
      <c r="I2368" s="524" t="s">
        <v>2815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  <c r="T2368" s="1249">
        <f>base[[#This Row],[Data de liquidação]]</f>
        <v>46162.706944444442</v>
      </c>
    </row>
    <row r="2369" spans="2:20" ht="15" customHeight="1">
      <c r="B2369" s="794" t="s">
        <v>2782</v>
      </c>
      <c r="C2369" s="911" t="s">
        <v>3555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1665</v>
      </c>
      <c r="I2369" s="524" t="s">
        <v>1758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  <c r="T2369" s="1249">
        <f>base[[#This Row],[Data de liquidação]]</f>
        <v>46162.707974537036</v>
      </c>
    </row>
    <row r="2370" spans="2:20" ht="15" customHeight="1">
      <c r="B2370" s="794" t="s">
        <v>2781</v>
      </c>
      <c r="C2370" s="911" t="s">
        <v>3555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1665</v>
      </c>
      <c r="I2370" s="524" t="s">
        <v>1664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  <c r="T2370" s="1249">
        <f>base[[#This Row],[Data de liquidação]]</f>
        <v>46162.708020833335</v>
      </c>
    </row>
    <row r="2371" spans="2:20" ht="15" customHeight="1">
      <c r="B2371" s="794" t="s">
        <v>1948</v>
      </c>
      <c r="C2371" s="911" t="s">
        <v>3555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2147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  <c r="T2371" s="1249">
        <f>base[[#This Row],[Data de liquidação]]</f>
        <v>46162.718449074076</v>
      </c>
    </row>
    <row r="2372" spans="2:20" ht="15" customHeight="1">
      <c r="B2372" s="794" t="s">
        <v>2780</v>
      </c>
      <c r="C2372" s="911" t="s">
        <v>3555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2147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  <c r="T2372" s="1249">
        <f>base[[#This Row],[Data de liquidação]]</f>
        <v>46162.744513888887</v>
      </c>
    </row>
    <row r="2373" spans="2:20" ht="15" customHeight="1">
      <c r="B2373" s="794" t="s">
        <v>2779</v>
      </c>
      <c r="C2373" s="911" t="s">
        <v>3555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2723</v>
      </c>
      <c r="I2373" s="524" t="s">
        <v>2148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  <c r="T2373" s="1249">
        <f>base[[#This Row],[Data de liquidação]]</f>
        <v>46162.78565972222</v>
      </c>
    </row>
    <row r="2374" spans="2:20" ht="15" customHeight="1">
      <c r="B2374" s="794" t="s">
        <v>2778</v>
      </c>
      <c r="C2374" s="911" t="s">
        <v>3555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2723</v>
      </c>
      <c r="I2374" s="524" t="s">
        <v>1554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  <c r="T2374" s="1249">
        <f>base[[#This Row],[Data de liquidação]]</f>
        <v>46162.789525462962</v>
      </c>
    </row>
    <row r="2375" spans="2:20" ht="15" customHeight="1">
      <c r="B2375" s="794" t="s">
        <v>2777</v>
      </c>
      <c r="C2375" s="911" t="s">
        <v>3555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2723</v>
      </c>
      <c r="I2375" s="524" t="s">
        <v>1554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  <c r="T2375" s="1249">
        <f>base[[#This Row],[Data de liquidação]]</f>
        <v>46162.871724537035</v>
      </c>
    </row>
    <row r="2376" spans="2:20" ht="15" customHeight="1">
      <c r="B2376" s="794" t="s">
        <v>2776</v>
      </c>
      <c r="C2376" s="911" t="s">
        <v>3555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2147</v>
      </c>
      <c r="I2376" s="524" t="s">
        <v>2148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  <c r="T2376" s="1249">
        <f>base[[#This Row],[Data de liquidação]]</f>
        <v>46162.977384259262</v>
      </c>
    </row>
    <row r="2377" spans="2:20" ht="15" customHeight="1">
      <c r="B2377" s="794" t="s">
        <v>2775</v>
      </c>
      <c r="C2377" s="911" t="s">
        <v>3555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391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2818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  <c r="T2377" s="1249">
        <f>base[[#This Row],[Data de liquidação]]</f>
        <v>46162.980358796296</v>
      </c>
    </row>
    <row r="2378" spans="2:20" ht="15" customHeight="1">
      <c r="B2378" s="794" t="s">
        <v>2774</v>
      </c>
      <c r="C2378" s="911" t="s">
        <v>3555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  <c r="T2378" s="1249">
        <f>base[[#This Row],[Data de liquidação]]</f>
        <v>46162.980451388888</v>
      </c>
    </row>
    <row r="2379" spans="2:20" ht="15" customHeight="1">
      <c r="B2379" s="795" t="s">
        <v>2867</v>
      </c>
      <c r="C2379" s="911" t="s">
        <v>3555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2147</v>
      </c>
      <c r="I2379" s="524" t="s">
        <v>2148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  <c r="T2379" s="1249">
        <f>base[[#This Row],[Data de liquidação]]</f>
        <v>46163.399062500001</v>
      </c>
    </row>
    <row r="2380" spans="2:20" ht="15" customHeight="1">
      <c r="B2380" s="795" t="s">
        <v>2866</v>
      </c>
      <c r="C2380" s="911" t="s">
        <v>3555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1665</v>
      </c>
      <c r="I2380" s="539" t="s">
        <v>1776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  <c r="T2380" s="1249">
        <f>base[[#This Row],[Data de liquidação]]</f>
        <v>46163.47892361111</v>
      </c>
    </row>
    <row r="2381" spans="2:20" ht="15" customHeight="1">
      <c r="B2381" s="795" t="s">
        <v>2865</v>
      </c>
      <c r="C2381" s="911" t="s">
        <v>3555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2147</v>
      </c>
      <c r="I2381" s="524" t="s">
        <v>2148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  <c r="T2381" s="1249">
        <f>base[[#This Row],[Data de liquidação]]</f>
        <v>46163.573842592596</v>
      </c>
    </row>
    <row r="2382" spans="2:20" ht="15" customHeight="1">
      <c r="B2382" s="795" t="s">
        <v>2864</v>
      </c>
      <c r="C2382" s="911" t="s">
        <v>3555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2147</v>
      </c>
      <c r="I2382" s="539" t="s">
        <v>1794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  <c r="T2382" s="1249">
        <f>base[[#This Row],[Data de liquidação]]</f>
        <v>46163.590370370373</v>
      </c>
    </row>
    <row r="2383" spans="2:20" ht="15" customHeight="1">
      <c r="B2383" s="795" t="s">
        <v>2863</v>
      </c>
      <c r="C2383" s="911" t="s">
        <v>3555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2147</v>
      </c>
      <c r="I2383" s="539" t="s">
        <v>1794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  <c r="T2383" s="1249">
        <f>base[[#This Row],[Data de liquidação]]</f>
        <v>46163.628495370373</v>
      </c>
    </row>
    <row r="2384" spans="2:20" ht="15" customHeight="1">
      <c r="B2384" s="795" t="s">
        <v>2862</v>
      </c>
      <c r="C2384" s="911" t="s">
        <v>3555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  <c r="T2384" s="1249">
        <f>base[[#This Row],[Data de liquidação]]</f>
        <v>46163.652627314812</v>
      </c>
    </row>
    <row r="2385" spans="2:20" ht="15" customHeight="1">
      <c r="B2385" s="795" t="s">
        <v>2861</v>
      </c>
      <c r="C2385" s="911" t="s">
        <v>3555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2147</v>
      </c>
      <c r="I2385" s="539" t="s">
        <v>1794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  <c r="T2385" s="1249">
        <f>base[[#This Row],[Data de liquidação]]</f>
        <v>46163.659687500003</v>
      </c>
    </row>
    <row r="2386" spans="2:20" ht="15" customHeight="1">
      <c r="B2386" s="795" t="s">
        <v>2860</v>
      </c>
      <c r="C2386" s="911" t="s">
        <v>3555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1665</v>
      </c>
      <c r="I2386" s="524" t="s">
        <v>1557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  <c r="T2386" s="1249">
        <f>base[[#This Row],[Data de liquidação]]</f>
        <v>46163.677071759259</v>
      </c>
    </row>
    <row r="2387" spans="2:20" ht="15" customHeight="1">
      <c r="B2387" s="795" t="s">
        <v>2859</v>
      </c>
      <c r="C2387" s="911" t="s">
        <v>3555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1665</v>
      </c>
      <c r="I2387" s="524" t="s">
        <v>1557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  <c r="T2387" s="1249">
        <f>base[[#This Row],[Data de liquidação]]</f>
        <v>46163.694016203706</v>
      </c>
    </row>
    <row r="2388" spans="2:20" ht="15" customHeight="1">
      <c r="B2388" s="795" t="s">
        <v>2858</v>
      </c>
      <c r="C2388" s="911" t="s">
        <v>3555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1665</v>
      </c>
      <c r="I2388" s="539" t="s">
        <v>2362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  <c r="T2388" s="1249">
        <f>base[[#This Row],[Data de liquidação]]</f>
        <v>46163.697291666664</v>
      </c>
    </row>
    <row r="2389" spans="2:20" ht="15" customHeight="1">
      <c r="B2389" s="795" t="s">
        <v>2857</v>
      </c>
      <c r="C2389" s="911" t="s">
        <v>3555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2147</v>
      </c>
      <c r="I2389" s="539" t="s">
        <v>1794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  <c r="T2389" s="1249">
        <f>base[[#This Row],[Data de liquidação]]</f>
        <v>46163.701666666668</v>
      </c>
    </row>
    <row r="2390" spans="2:20" ht="15" customHeight="1">
      <c r="B2390" s="795" t="s">
        <v>2856</v>
      </c>
      <c r="C2390" s="911" t="s">
        <v>3555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627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1210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  <c r="T2390" s="1249">
        <f>base[[#This Row],[Data de liquidação]]</f>
        <v>46163.705682870372</v>
      </c>
    </row>
    <row r="2391" spans="2:20" ht="15" customHeight="1">
      <c r="B2391" s="795" t="s">
        <v>2855</v>
      </c>
      <c r="C2391" s="911" t="s">
        <v>3555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391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1210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  <c r="T2391" s="1249">
        <f>base[[#This Row],[Data de liquidação]]</f>
        <v>46163.70579861111</v>
      </c>
    </row>
    <row r="2392" spans="2:20" ht="15" customHeight="1">
      <c r="B2392" s="795" t="s">
        <v>2854</v>
      </c>
      <c r="C2392" s="911" t="s">
        <v>3555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1665</v>
      </c>
      <c r="I2392" s="539" t="s">
        <v>1714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  <c r="T2392" s="1249">
        <f>base[[#This Row],[Data de liquidação]]</f>
        <v>46163.705995370372</v>
      </c>
    </row>
    <row r="2393" spans="2:20" ht="15" customHeight="1">
      <c r="B2393" s="795" t="s">
        <v>2853</v>
      </c>
      <c r="C2393" s="911" t="s">
        <v>3555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390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1210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  <c r="T2393" s="1249">
        <f>base[[#This Row],[Data de liquidação]]</f>
        <v>46163.706064814818</v>
      </c>
    </row>
    <row r="2394" spans="2:20" ht="15" customHeight="1">
      <c r="B2394" s="795" t="s">
        <v>2852</v>
      </c>
      <c r="C2394" s="911" t="s">
        <v>3555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  <c r="T2394" s="1249">
        <f>base[[#This Row],[Data de liquidação]]</f>
        <v>46163.725949074076</v>
      </c>
    </row>
    <row r="2395" spans="2:20" ht="15" customHeight="1">
      <c r="B2395" s="795" t="s">
        <v>2851</v>
      </c>
      <c r="C2395" s="911" t="s">
        <v>3555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1665</v>
      </c>
      <c r="I2395" s="539" t="s">
        <v>1662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  <c r="T2395" s="1249">
        <f>base[[#This Row],[Data de liquidação]]</f>
        <v>46163.726990740739</v>
      </c>
    </row>
    <row r="2396" spans="2:20" ht="15" customHeight="1">
      <c r="B2396" s="795" t="s">
        <v>2850</v>
      </c>
      <c r="C2396" s="911" t="s">
        <v>3555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1665</v>
      </c>
      <c r="I2396" s="539" t="s">
        <v>1714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  <c r="T2396" s="1249">
        <f>base[[#This Row],[Data de liquidação]]</f>
        <v>46163.747488425928</v>
      </c>
    </row>
    <row r="2397" spans="2:20" ht="15" customHeight="1">
      <c r="B2397" s="795" t="s">
        <v>2849</v>
      </c>
      <c r="C2397" s="911" t="s">
        <v>3555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2147</v>
      </c>
      <c r="I2397" s="524" t="s">
        <v>2148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  <c r="T2397" s="1249">
        <f>base[[#This Row],[Data de liquidação]]</f>
        <v>46163.747627314813</v>
      </c>
    </row>
    <row r="2398" spans="2:20" ht="15" customHeight="1">
      <c r="B2398" s="795" t="s">
        <v>2848</v>
      </c>
      <c r="C2398" s="911" t="s">
        <v>3555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  <c r="T2398" s="1249">
        <f>base[[#This Row],[Data de liquidação]]</f>
        <v>46163.810567129629</v>
      </c>
    </row>
    <row r="2399" spans="2:20" ht="15" customHeight="1">
      <c r="B2399" s="795" t="s">
        <v>2847</v>
      </c>
      <c r="C2399" s="911" t="s">
        <v>3555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2147</v>
      </c>
      <c r="I2399" s="524" t="s">
        <v>2148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  <c r="T2399" s="1249">
        <f>base[[#This Row],[Data de liquidação]]</f>
        <v>46163.97587962963</v>
      </c>
    </row>
    <row r="2400" spans="2:20" ht="15" customHeight="1">
      <c r="B2400" s="795" t="s">
        <v>2846</v>
      </c>
      <c r="C2400" s="911" t="s">
        <v>3555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2147</v>
      </c>
      <c r="I2400" s="539" t="s">
        <v>1794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  <c r="T2400" s="1249">
        <f>base[[#This Row],[Data de liquidação]]</f>
        <v>46163.998020833336</v>
      </c>
    </row>
    <row r="2401" spans="2:20" ht="15" customHeight="1">
      <c r="B2401" s="795" t="s">
        <v>2880</v>
      </c>
      <c r="C2401" s="911" t="s">
        <v>3555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  <c r="T2401" s="1249">
        <f>base[[#This Row],[Data de liquidação]]</f>
        <v>46164.046990740739</v>
      </c>
    </row>
    <row r="2402" spans="2:20" ht="15" customHeight="1">
      <c r="B2402" s="795" t="s">
        <v>2879</v>
      </c>
      <c r="C2402" s="911" t="s">
        <v>3555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1665</v>
      </c>
      <c r="I2402" s="539" t="s">
        <v>1776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  <c r="T2402" s="1249">
        <f>base[[#This Row],[Data de liquidação]]</f>
        <v>46164.470983796295</v>
      </c>
    </row>
    <row r="2403" spans="2:20" ht="15" customHeight="1">
      <c r="B2403" s="795" t="s">
        <v>2878</v>
      </c>
      <c r="C2403" s="911" t="s">
        <v>3555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1665</v>
      </c>
      <c r="I2403" s="539" t="s">
        <v>2330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  <c r="T2403" s="1249">
        <f>base[[#This Row],[Data de liquidação]]</f>
        <v>46164.534421296295</v>
      </c>
    </row>
    <row r="2404" spans="2:20" ht="15" customHeight="1">
      <c r="B2404" s="795" t="s">
        <v>2877</v>
      </c>
      <c r="C2404" s="911" t="s">
        <v>3555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1665</v>
      </c>
      <c r="I2404" s="539" t="s">
        <v>2300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  <c r="T2404" s="1249">
        <f>base[[#This Row],[Data de liquidação]]</f>
        <v>46164.676921296297</v>
      </c>
    </row>
    <row r="2405" spans="2:20" ht="15" customHeight="1">
      <c r="B2405" s="795" t="s">
        <v>2876</v>
      </c>
      <c r="C2405" s="911" t="s">
        <v>3555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1665</v>
      </c>
      <c r="I2405" s="539" t="s">
        <v>1557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  <c r="T2405" s="1249">
        <f>base[[#This Row],[Data de liquidação]]</f>
        <v>46164.700312499997</v>
      </c>
    </row>
    <row r="2406" spans="2:20" ht="15" customHeight="1">
      <c r="B2406" s="795" t="s">
        <v>2875</v>
      </c>
      <c r="C2406" s="911" t="s">
        <v>3555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1665</v>
      </c>
      <c r="I2406" s="539" t="s">
        <v>2300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  <c r="T2406" s="1249">
        <f>base[[#This Row],[Data de liquidação]]</f>
        <v>46164.721006944441</v>
      </c>
    </row>
    <row r="2407" spans="2:20" ht="15" customHeight="1">
      <c r="B2407" s="795" t="s">
        <v>2874</v>
      </c>
      <c r="C2407" s="911" t="s">
        <v>3555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1665</v>
      </c>
      <c r="I2407" s="539" t="s">
        <v>1557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  <c r="T2407" s="1249">
        <f>base[[#This Row],[Data de liquidação]]</f>
        <v>46164.726354166669</v>
      </c>
    </row>
    <row r="2408" spans="2:20" ht="15" customHeight="1">
      <c r="B2408" s="795" t="s">
        <v>2873</v>
      </c>
      <c r="C2408" s="911" t="s">
        <v>3555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1665</v>
      </c>
      <c r="I2408" s="539" t="s">
        <v>1758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  <c r="T2408" s="1249">
        <f>base[[#This Row],[Data de liquidação]]</f>
        <v>46164.733819444446</v>
      </c>
    </row>
    <row r="2409" spans="2:20" ht="15" customHeight="1">
      <c r="B2409" s="795" t="s">
        <v>2872</v>
      </c>
      <c r="C2409" s="911" t="s">
        <v>3555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1665</v>
      </c>
      <c r="I2409" s="539" t="s">
        <v>1662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  <c r="T2409" s="1249">
        <f>base[[#This Row],[Data de liquidação]]</f>
        <v>46164.733935185184</v>
      </c>
    </row>
    <row r="2410" spans="2:20" ht="15" customHeight="1">
      <c r="B2410" s="795" t="s">
        <v>2871</v>
      </c>
      <c r="C2410" s="911" t="s">
        <v>3555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391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2151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  <c r="T2410" s="1249">
        <f>base[[#This Row],[Data de liquidação]]</f>
        <v>46164.74722222222</v>
      </c>
    </row>
    <row r="2411" spans="2:20" ht="15" customHeight="1">
      <c r="B2411" s="795" t="s">
        <v>2870</v>
      </c>
      <c r="C2411" s="911" t="s">
        <v>3555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2881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  <c r="T2411" s="1249">
        <f>base[[#This Row],[Data de liquidação]]</f>
        <v>46164.75277777778</v>
      </c>
    </row>
    <row r="2412" spans="2:20" ht="15" customHeight="1">
      <c r="B2412" s="795" t="s">
        <v>2869</v>
      </c>
      <c r="C2412" s="911" t="s">
        <v>3555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1665</v>
      </c>
      <c r="I2412" s="539" t="s">
        <v>2882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  <c r="T2412" s="1249">
        <f>base[[#This Row],[Data de liquidação]]</f>
        <v>46164.760439814818</v>
      </c>
    </row>
    <row r="2413" spans="2:20" ht="15" customHeight="1">
      <c r="B2413" s="795" t="s">
        <v>2868</v>
      </c>
      <c r="C2413" s="911" t="s">
        <v>3555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391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2031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  <c r="T2413" s="1249">
        <f>base[[#This Row],[Data de liquidação]]</f>
        <v>46164.761053240742</v>
      </c>
    </row>
    <row r="2414" spans="2:20" ht="15" customHeight="1">
      <c r="B2414" s="795" t="s">
        <v>2946</v>
      </c>
      <c r="C2414" s="911" t="s">
        <v>3555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1665</v>
      </c>
      <c r="I2414" s="539" t="s">
        <v>1758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  <c r="T2414" s="1249">
        <f>base[[#This Row],[Data de liquidação]]</f>
        <v>46165.372025462966</v>
      </c>
    </row>
    <row r="2415" spans="2:20" ht="15" customHeight="1">
      <c r="B2415" s="795" t="s">
        <v>2945</v>
      </c>
      <c r="C2415" s="911" t="s">
        <v>3555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1665</v>
      </c>
      <c r="I2415" s="539" t="s">
        <v>1715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  <c r="T2415" s="1249">
        <f>base[[#This Row],[Data de liquidação]]</f>
        <v>46165.372037037036</v>
      </c>
    </row>
    <row r="2416" spans="2:20" ht="15" customHeight="1">
      <c r="B2416" s="795" t="s">
        <v>2944</v>
      </c>
      <c r="C2416" s="911" t="s">
        <v>3555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1665</v>
      </c>
      <c r="I2416" s="539" t="s">
        <v>2949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  <c r="T2416" s="1249">
        <f>base[[#This Row],[Data de liquidação]]</f>
        <v>46165.373749999999</v>
      </c>
    </row>
    <row r="2417" spans="2:22" ht="15" customHeight="1">
      <c r="B2417" s="795" t="s">
        <v>2943</v>
      </c>
      <c r="C2417" s="911" t="s">
        <v>3555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1665</v>
      </c>
      <c r="I2417" s="539" t="s">
        <v>2950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  <c r="T2417" s="1249">
        <f>base[[#This Row],[Data de liquidação]]</f>
        <v>46165.41547453704</v>
      </c>
    </row>
    <row r="2418" spans="2:22" ht="15" customHeight="1">
      <c r="B2418" s="795" t="s">
        <v>2942</v>
      </c>
      <c r="C2418" s="911" t="s">
        <v>3555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1665</v>
      </c>
      <c r="I2418" s="539" t="s">
        <v>1557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  <c r="T2418" s="1249">
        <f>base[[#This Row],[Data de liquidação]]</f>
        <v>46165.427847222221</v>
      </c>
    </row>
    <row r="2419" spans="2:22" ht="15" customHeight="1">
      <c r="B2419" s="795" t="s">
        <v>2941</v>
      </c>
      <c r="C2419" s="911" t="s">
        <v>3555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1665</v>
      </c>
      <c r="I2419" s="539" t="s">
        <v>1714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1249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5" t="s">
        <v>2941</v>
      </c>
      <c r="C2420" s="911" t="s">
        <v>3555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1665</v>
      </c>
      <c r="I2420" s="539" t="s">
        <v>2950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1249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5" t="s">
        <v>2940</v>
      </c>
      <c r="C2421" s="911" t="s">
        <v>3555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1665</v>
      </c>
      <c r="I2421" s="539" t="s">
        <v>1557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  <c r="T2421" s="1249">
        <f>base[[#This Row],[Data de liquidação]]</f>
        <v>46165.466458333336</v>
      </c>
    </row>
    <row r="2422" spans="2:22" ht="15" customHeight="1">
      <c r="B2422" s="795" t="s">
        <v>2939</v>
      </c>
      <c r="C2422" s="911" t="s">
        <v>3555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1665</v>
      </c>
      <c r="I2422" s="539" t="s">
        <v>2330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  <c r="T2422" s="1249">
        <f>base[[#This Row],[Data de liquidação]]</f>
        <v>46165.495000000003</v>
      </c>
    </row>
    <row r="2423" spans="2:22" ht="15" customHeight="1">
      <c r="B2423" s="795" t="s">
        <v>2938</v>
      </c>
      <c r="C2423" s="911" t="s">
        <v>3555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1665</v>
      </c>
      <c r="I2423" s="539" t="s">
        <v>2882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  <c r="T2423" s="1249">
        <f>base[[#This Row],[Data de liquidação]]</f>
        <v>46165.495081018518</v>
      </c>
    </row>
    <row r="2424" spans="2:22" ht="15" customHeight="1">
      <c r="B2424" s="795" t="s">
        <v>2937</v>
      </c>
      <c r="C2424" s="911" t="s">
        <v>3555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  <c r="T2424" s="1249">
        <f>base[[#This Row],[Data de liquidação]]</f>
        <v>46165.495127314818</v>
      </c>
    </row>
    <row r="2425" spans="2:22" ht="15" customHeight="1">
      <c r="B2425" s="795" t="s">
        <v>2936</v>
      </c>
      <c r="C2425" s="911" t="s">
        <v>3555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1665</v>
      </c>
      <c r="I2425" s="539" t="s">
        <v>2330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  <c r="T2425" s="1249">
        <f>base[[#This Row],[Data de liquidação]]</f>
        <v>46165.496759259258</v>
      </c>
    </row>
    <row r="2426" spans="2:22" ht="15" customHeight="1">
      <c r="B2426" s="795" t="s">
        <v>2935</v>
      </c>
      <c r="C2426" s="911" t="s">
        <v>3555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1665</v>
      </c>
      <c r="I2426" s="539" t="s">
        <v>2330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  <c r="T2426" s="1249">
        <f>base[[#This Row],[Data de liquidação]]</f>
        <v>46165.53765046296</v>
      </c>
    </row>
    <row r="2427" spans="2:22" ht="15" customHeight="1">
      <c r="B2427" s="795" t="s">
        <v>2934</v>
      </c>
      <c r="C2427" s="911" t="s">
        <v>3555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1665</v>
      </c>
      <c r="I2427" s="539" t="s">
        <v>1776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  <c r="T2427" s="1249">
        <f>base[[#This Row],[Data de liquidação]]</f>
        <v>46165.538553240738</v>
      </c>
    </row>
    <row r="2428" spans="2:22" ht="15" customHeight="1">
      <c r="B2428" s="795" t="s">
        <v>2933</v>
      </c>
      <c r="C2428" s="911" t="s">
        <v>3555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1665</v>
      </c>
      <c r="I2428" s="539" t="s">
        <v>1557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  <c r="T2428" s="1249">
        <f>base[[#This Row],[Data de liquidação]]</f>
        <v>46165.549293981479</v>
      </c>
    </row>
    <row r="2429" spans="2:22" ht="15" customHeight="1">
      <c r="B2429" s="795" t="s">
        <v>2932</v>
      </c>
      <c r="C2429" s="911" t="s">
        <v>3555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1665</v>
      </c>
      <c r="I2429" s="539" t="s">
        <v>1662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  <c r="T2429" s="1249">
        <f>base[[#This Row],[Data de liquidação]]</f>
        <v>46165.576203703706</v>
      </c>
    </row>
    <row r="2430" spans="2:22" ht="15" customHeight="1">
      <c r="B2430" s="795" t="s">
        <v>2931</v>
      </c>
      <c r="C2430" s="911" t="s">
        <v>3555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1665</v>
      </c>
      <c r="I2430" s="539" t="s">
        <v>1557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  <c r="T2430" s="1249">
        <f>base[[#This Row],[Data de liquidação]]</f>
        <v>46165.586168981485</v>
      </c>
    </row>
    <row r="2431" spans="2:22" ht="15" customHeight="1">
      <c r="B2431" s="795" t="s">
        <v>2930</v>
      </c>
      <c r="C2431" s="911" t="s">
        <v>3555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1665</v>
      </c>
      <c r="I2431" s="539" t="s">
        <v>1557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  <c r="T2431" s="1249">
        <f>base[[#This Row],[Data de liquidação]]</f>
        <v>46165.601157407407</v>
      </c>
    </row>
    <row r="2432" spans="2:22" ht="15" customHeight="1">
      <c r="B2432" s="795" t="s">
        <v>2929</v>
      </c>
      <c r="C2432" s="911" t="s">
        <v>3555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1665</v>
      </c>
      <c r="I2432" s="539" t="s">
        <v>1794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  <c r="T2432" s="1249">
        <f>base[[#This Row],[Data de liquidação]]</f>
        <v>46165.605439814812</v>
      </c>
    </row>
    <row r="2433" spans="2:22" ht="15" customHeight="1">
      <c r="B2433" s="795" t="s">
        <v>2928</v>
      </c>
      <c r="C2433" s="911" t="s">
        <v>3555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1665</v>
      </c>
      <c r="I2433" s="539" t="s">
        <v>1714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  <c r="T2433" s="1249">
        <f>base[[#This Row],[Data de liquidação]]</f>
        <v>46165.60696759259</v>
      </c>
    </row>
    <row r="2434" spans="2:22" ht="15" customHeight="1">
      <c r="B2434" s="795" t="s">
        <v>2927</v>
      </c>
      <c r="C2434" s="911" t="s">
        <v>3555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1665</v>
      </c>
      <c r="I2434" s="539" t="s">
        <v>1758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  <c r="T2434" s="1249">
        <f>base[[#This Row],[Data de liquidação]]</f>
        <v>46165.607071759259</v>
      </c>
    </row>
    <row r="2435" spans="2:22" ht="15" customHeight="1">
      <c r="B2435" s="795" t="s">
        <v>2926</v>
      </c>
      <c r="C2435" s="911" t="s">
        <v>3555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1665</v>
      </c>
      <c r="I2435" s="539" t="s">
        <v>1758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  <c r="T2435" s="1249">
        <f>base[[#This Row],[Data de liquidação]]</f>
        <v>46165.683599537035</v>
      </c>
    </row>
    <row r="2436" spans="2:22" ht="15" customHeight="1">
      <c r="B2436" s="795" t="s">
        <v>2925</v>
      </c>
      <c r="C2436" s="911" t="s">
        <v>3555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1843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  <c r="T2436" s="1249">
        <f>base[[#This Row],[Data de liquidação]]</f>
        <v>46165.695960648147</v>
      </c>
    </row>
    <row r="2437" spans="2:22" ht="15" customHeight="1">
      <c r="B2437" s="795" t="s">
        <v>2924</v>
      </c>
      <c r="C2437" s="911" t="s">
        <v>3555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1665</v>
      </c>
      <c r="I2437" s="539" t="s">
        <v>2361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  <c r="T2437" s="1249">
        <f>base[[#This Row],[Data de liquidação]]</f>
        <v>46165.69734953704</v>
      </c>
    </row>
    <row r="2438" spans="2:22" ht="15" customHeight="1">
      <c r="B2438" s="795" t="s">
        <v>2923</v>
      </c>
      <c r="C2438" s="911" t="s">
        <v>3555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1665</v>
      </c>
      <c r="I2438" s="539" t="s">
        <v>2949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  <c r="T2438" s="1249">
        <f>base[[#This Row],[Data de liquidação]]</f>
        <v>46165.697453703702</v>
      </c>
    </row>
    <row r="2439" spans="2:22" ht="15" customHeight="1">
      <c r="B2439" s="795" t="s">
        <v>2922</v>
      </c>
      <c r="C2439" s="911" t="s">
        <v>3555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1665</v>
      </c>
      <c r="I2439" s="539" t="s">
        <v>2882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  <c r="T2439" s="1249">
        <f>base[[#This Row],[Data de liquidação]]</f>
        <v>46165.698449074072</v>
      </c>
    </row>
    <row r="2440" spans="2:22" ht="15" customHeight="1">
      <c r="B2440" s="795" t="s">
        <v>2921</v>
      </c>
      <c r="C2440" s="911" t="s">
        <v>3555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1665</v>
      </c>
      <c r="I2440" s="539" t="s">
        <v>2882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  <c r="T2440" s="1249">
        <f>base[[#This Row],[Data de liquidação]]</f>
        <v>46165.69939814815</v>
      </c>
    </row>
    <row r="2441" spans="2:22" ht="15" customHeight="1">
      <c r="B2441" s="795" t="s">
        <v>1584</v>
      </c>
      <c r="C2441" s="911" t="s">
        <v>3555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627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1199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  <c r="T2441" s="1249">
        <f>base[[#This Row],[Data de liquidação]]</f>
        <v>46165.706828703704</v>
      </c>
    </row>
    <row r="2442" spans="2:22" ht="15" customHeight="1">
      <c r="B2442" s="795" t="s">
        <v>1583</v>
      </c>
      <c r="C2442" s="911" t="s">
        <v>3555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391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1199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1249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5" t="s">
        <v>1583</v>
      </c>
      <c r="C2443" s="911" t="s">
        <v>3555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1554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1249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5" t="s">
        <v>2920</v>
      </c>
      <c r="C2444" s="911" t="s">
        <v>3555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1665</v>
      </c>
      <c r="I2444" s="539" t="s">
        <v>1557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  <c r="T2444" s="1249">
        <f>base[[#This Row],[Data de liquidação]]</f>
        <v>46165.715648148151</v>
      </c>
    </row>
    <row r="2445" spans="2:22" ht="15" customHeight="1">
      <c r="B2445" s="795" t="s">
        <v>2919</v>
      </c>
      <c r="C2445" s="911" t="s">
        <v>3555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  <c r="T2445" s="1249">
        <f>base[[#This Row],[Data de liquidação]]</f>
        <v>46165.716550925928</v>
      </c>
    </row>
    <row r="2446" spans="2:22" ht="15" customHeight="1">
      <c r="B2446" s="795" t="s">
        <v>2918</v>
      </c>
      <c r="C2446" s="911" t="s">
        <v>3555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1665</v>
      </c>
      <c r="I2446" s="539" t="s">
        <v>2361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  <c r="T2446" s="1249">
        <f>base[[#This Row],[Data de liquidação]]</f>
        <v>46165.72446759259</v>
      </c>
    </row>
    <row r="2447" spans="2:22" ht="15" customHeight="1">
      <c r="B2447" s="795" t="s">
        <v>2917</v>
      </c>
      <c r="C2447" s="911" t="s">
        <v>3555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1665</v>
      </c>
      <c r="I2447" s="539" t="s">
        <v>1557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  <c r="T2447" s="1249">
        <f>base[[#This Row],[Data de liquidação]]</f>
        <v>46165.729467592595</v>
      </c>
    </row>
    <row r="2448" spans="2:22" ht="15" customHeight="1">
      <c r="B2448" s="795" t="s">
        <v>2916</v>
      </c>
      <c r="C2448" s="911" t="s">
        <v>3555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  <c r="T2448" s="1249">
        <f>base[[#This Row],[Data de liquidação]]</f>
        <v>46165.733067129629</v>
      </c>
    </row>
    <row r="2449" spans="2:20" ht="15" customHeight="1">
      <c r="B2449" s="795" t="s">
        <v>2915</v>
      </c>
      <c r="C2449" s="911" t="s">
        <v>3555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1665</v>
      </c>
      <c r="I2449" s="539" t="s">
        <v>1714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  <c r="T2449" s="1249">
        <f>base[[#This Row],[Data de liquidação]]</f>
        <v>46165.737233796295</v>
      </c>
    </row>
    <row r="2450" spans="2:20" ht="15" customHeight="1">
      <c r="B2450" s="795" t="s">
        <v>2914</v>
      </c>
      <c r="C2450" s="911" t="s">
        <v>3555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1665</v>
      </c>
      <c r="I2450" s="539" t="s">
        <v>2951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  <c r="T2450" s="1249">
        <f>base[[#This Row],[Data de liquidação]]</f>
        <v>46165.737430555557</v>
      </c>
    </row>
    <row r="2451" spans="2:20" ht="15" customHeight="1">
      <c r="B2451" s="795" t="s">
        <v>2913</v>
      </c>
      <c r="C2451" s="911" t="s">
        <v>3555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1665</v>
      </c>
      <c r="I2451" s="539" t="s">
        <v>1714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  <c r="T2451" s="1249">
        <f>base[[#This Row],[Data de liquidação]]</f>
        <v>46165.741909722223</v>
      </c>
    </row>
    <row r="2452" spans="2:20" ht="15" customHeight="1">
      <c r="B2452" s="795" t="s">
        <v>2912</v>
      </c>
      <c r="C2452" s="911" t="s">
        <v>3555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1665</v>
      </c>
      <c r="I2452" s="539" t="s">
        <v>2330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  <c r="T2452" s="1249">
        <f>base[[#This Row],[Data de liquidação]]</f>
        <v>46165.742071759261</v>
      </c>
    </row>
    <row r="2453" spans="2:20" ht="15" customHeight="1">
      <c r="B2453" s="795" t="s">
        <v>2911</v>
      </c>
      <c r="C2453" s="911" t="s">
        <v>3555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  <c r="T2453" s="1249">
        <f>base[[#This Row],[Data de liquidação]]</f>
        <v>46165.742094907408</v>
      </c>
    </row>
    <row r="2454" spans="2:20" ht="15" customHeight="1">
      <c r="B2454" s="795" t="s">
        <v>2911</v>
      </c>
      <c r="C2454" s="911" t="s">
        <v>3555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1665</v>
      </c>
      <c r="I2454" s="539" t="s">
        <v>2882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  <c r="T2454" s="1249">
        <f>base[[#This Row],[Data de liquidação]]</f>
        <v>46165.742094907408</v>
      </c>
    </row>
    <row r="2455" spans="2:20" ht="15" customHeight="1">
      <c r="B2455" s="795" t="s">
        <v>2910</v>
      </c>
      <c r="C2455" s="911" t="s">
        <v>3555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1665</v>
      </c>
      <c r="I2455" s="539" t="s">
        <v>1716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  <c r="T2455" s="1249">
        <f>base[[#This Row],[Data de liquidação]]</f>
        <v>46165.747141203705</v>
      </c>
    </row>
    <row r="2456" spans="2:20" ht="15" customHeight="1">
      <c r="B2456" s="795" t="s">
        <v>2909</v>
      </c>
      <c r="C2456" s="911" t="s">
        <v>3555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1665</v>
      </c>
      <c r="I2456" s="539" t="s">
        <v>2950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  <c r="T2456" s="1249">
        <f>base[[#This Row],[Data de liquidação]]</f>
        <v>46165.748229166667</v>
      </c>
    </row>
    <row r="2457" spans="2:20" ht="15" customHeight="1">
      <c r="B2457" s="795" t="s">
        <v>2908</v>
      </c>
      <c r="C2457" s="911" t="s">
        <v>3555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1665</v>
      </c>
      <c r="I2457" s="539" t="s">
        <v>2951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  <c r="T2457" s="1249">
        <f>base[[#This Row],[Data de liquidação]]</f>
        <v>46165.748379629629</v>
      </c>
    </row>
    <row r="2458" spans="2:20" ht="15" customHeight="1">
      <c r="B2458" s="795" t="s">
        <v>2907</v>
      </c>
      <c r="C2458" s="911" t="s">
        <v>3555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1665</v>
      </c>
      <c r="I2458" s="539" t="s">
        <v>1757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  <c r="T2458" s="1249">
        <f>base[[#This Row],[Data de liquidação]]</f>
        <v>46165.748449074075</v>
      </c>
    </row>
    <row r="2459" spans="2:20" ht="15" customHeight="1">
      <c r="B2459" s="795" t="s">
        <v>2906</v>
      </c>
      <c r="C2459" s="911" t="s">
        <v>3555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1665</v>
      </c>
      <c r="I2459" s="539" t="s">
        <v>2949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  <c r="T2459" s="1249">
        <f>base[[#This Row],[Data de liquidação]]</f>
        <v>46165.751435185186</v>
      </c>
    </row>
    <row r="2460" spans="2:20" ht="15" customHeight="1">
      <c r="B2460" s="795" t="s">
        <v>2905</v>
      </c>
      <c r="C2460" s="911" t="s">
        <v>3555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1665</v>
      </c>
      <c r="I2460" s="539" t="s">
        <v>1662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  <c r="T2460" s="1249">
        <f>base[[#This Row],[Data de liquidação]]</f>
        <v>46165.751793981479</v>
      </c>
    </row>
    <row r="2461" spans="2:20" ht="15" customHeight="1">
      <c r="B2461" s="795" t="s">
        <v>2904</v>
      </c>
      <c r="C2461" s="911" t="s">
        <v>3555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1665</v>
      </c>
      <c r="I2461" s="539" t="s">
        <v>1715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  <c r="T2461" s="1249">
        <f>base[[#This Row],[Data de liquidação]]</f>
        <v>46165.791307870371</v>
      </c>
    </row>
    <row r="2462" spans="2:20" ht="15" customHeight="1">
      <c r="B2462" s="795" t="s">
        <v>2903</v>
      </c>
      <c r="C2462" s="911" t="s">
        <v>3555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1593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1369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  <c r="T2462" s="1249">
        <f>base[[#This Row],[Data de liquidação]]</f>
        <v>46165.792905092596</v>
      </c>
    </row>
    <row r="2463" spans="2:20" ht="15" customHeight="1">
      <c r="B2463" s="795" t="s">
        <v>2902</v>
      </c>
      <c r="C2463" s="911" t="s">
        <v>3555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  <c r="T2463" s="1249">
        <f>base[[#This Row],[Data de liquidação]]</f>
        <v>46165.793506944443</v>
      </c>
    </row>
    <row r="2464" spans="2:20" ht="15" customHeight="1">
      <c r="B2464" s="795" t="s">
        <v>2901</v>
      </c>
      <c r="C2464" s="911" t="s">
        <v>3555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1665</v>
      </c>
      <c r="I2464" s="539" t="s">
        <v>1714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  <c r="T2464" s="1249">
        <f>base[[#This Row],[Data de liquidação]]</f>
        <v>46165.820081018515</v>
      </c>
    </row>
    <row r="2465" spans="2:20" ht="15" customHeight="1">
      <c r="B2465" s="795" t="s">
        <v>2900</v>
      </c>
      <c r="C2465" s="911" t="s">
        <v>3555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391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2954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  <c r="T2465" s="1249">
        <f>base[[#This Row],[Data de liquidação]]</f>
        <v>46165.855324074073</v>
      </c>
    </row>
    <row r="2466" spans="2:20" ht="15" customHeight="1">
      <c r="B2466" s="795" t="s">
        <v>2899</v>
      </c>
      <c r="C2466" s="911" t="s">
        <v>3555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1593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1369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  <c r="T2466" s="1249">
        <f>base[[#This Row],[Data de liquidação]]</f>
        <v>46165.874432870369</v>
      </c>
    </row>
    <row r="2467" spans="2:20" ht="15" customHeight="1">
      <c r="B2467" s="795" t="s">
        <v>2898</v>
      </c>
      <c r="C2467" s="911" t="s">
        <v>3555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1287" t="s">
        <v>4378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1369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  <c r="T2467" s="1249">
        <f>base[[#This Row],[Data de liquidação]]</f>
        <v>46165.875694444447</v>
      </c>
    </row>
    <row r="2468" spans="2:20" ht="15" customHeight="1">
      <c r="B2468" s="795" t="s">
        <v>2897</v>
      </c>
      <c r="C2468" s="911" t="s">
        <v>3555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  <c r="T2468" s="1249">
        <f>base[[#This Row],[Data de liquidação]]</f>
        <v>46165.875914351855</v>
      </c>
    </row>
    <row r="2469" spans="2:20" ht="15" customHeight="1">
      <c r="B2469" s="795" t="s">
        <v>2896</v>
      </c>
      <c r="C2469" s="911" t="s">
        <v>3555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1665</v>
      </c>
      <c r="I2469" s="539" t="s">
        <v>1714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  <c r="T2469" s="1249">
        <f>base[[#This Row],[Data de liquidação]]</f>
        <v>46165.87945601852</v>
      </c>
    </row>
    <row r="2470" spans="2:20" ht="15" customHeight="1">
      <c r="B2470" s="795" t="s">
        <v>2895</v>
      </c>
      <c r="C2470" s="911" t="s">
        <v>3555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1665</v>
      </c>
      <c r="I2470" s="539" t="s">
        <v>1557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  <c r="T2470" s="1249">
        <f>base[[#This Row],[Data de liquidação]]</f>
        <v>46165.891180555554</v>
      </c>
    </row>
    <row r="2471" spans="2:20" ht="15" customHeight="1">
      <c r="B2471" s="795" t="s">
        <v>2894</v>
      </c>
      <c r="C2471" s="911" t="s">
        <v>3555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  <c r="T2471" s="1249">
        <f>base[[#This Row],[Data de liquidação]]</f>
        <v>46165.893541666665</v>
      </c>
    </row>
    <row r="2472" spans="2:20" ht="15" customHeight="1">
      <c r="B2472" s="795" t="s">
        <v>2893</v>
      </c>
      <c r="C2472" s="911" t="s">
        <v>3555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1665</v>
      </c>
      <c r="I2472" s="539" t="s">
        <v>1794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  <c r="T2472" s="1249">
        <f>base[[#This Row],[Data de liquidação]]</f>
        <v>46165.918611111112</v>
      </c>
    </row>
    <row r="2473" spans="2:20" ht="15" customHeight="1">
      <c r="B2473" s="795" t="s">
        <v>2891</v>
      </c>
      <c r="C2473" s="911" t="s">
        <v>3555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1665</v>
      </c>
      <c r="I2473" s="539" t="s">
        <v>1757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  <c r="T2473" s="1249">
        <f>base[[#This Row],[Data de liquidação]]</f>
        <v>46165.940104166664</v>
      </c>
    </row>
    <row r="2474" spans="2:20" ht="15" customHeight="1">
      <c r="B2474" s="795" t="s">
        <v>2892</v>
      </c>
      <c r="C2474" s="911" t="s">
        <v>3555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1665</v>
      </c>
      <c r="I2474" s="539" t="s">
        <v>2882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  <c r="T2474" s="1249">
        <f>base[[#This Row],[Data de liquidação]]</f>
        <v>46165.940104166664</v>
      </c>
    </row>
    <row r="2475" spans="2:20" ht="15" customHeight="1">
      <c r="B2475" s="795" t="s">
        <v>2890</v>
      </c>
      <c r="C2475" s="911" t="s">
        <v>3555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1665</v>
      </c>
      <c r="I2475" s="539" t="s">
        <v>1557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  <c r="T2475" s="1249">
        <f>base[[#This Row],[Data de liquidação]]</f>
        <v>46165.940138888887</v>
      </c>
    </row>
    <row r="2476" spans="2:20" ht="15" customHeight="1">
      <c r="B2476" s="795" t="s">
        <v>2890</v>
      </c>
      <c r="C2476" s="911" t="s">
        <v>3555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1665</v>
      </c>
      <c r="I2476" s="539" t="s">
        <v>1715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  <c r="T2476" s="1249">
        <f>base[[#This Row],[Data de liquidação]]</f>
        <v>46165.940138888887</v>
      </c>
    </row>
    <row r="2477" spans="2:20" ht="15" customHeight="1">
      <c r="B2477" s="795" t="s">
        <v>2889</v>
      </c>
      <c r="C2477" s="911" t="s">
        <v>3555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1843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  <c r="T2477" s="1249">
        <f>base[[#This Row],[Data de liquidação]]</f>
        <v>46165.961168981485</v>
      </c>
    </row>
    <row r="2478" spans="2:20" ht="15" customHeight="1">
      <c r="B2478" s="795" t="s">
        <v>2888</v>
      </c>
      <c r="C2478" s="911" t="s">
        <v>3555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1665</v>
      </c>
      <c r="I2478" s="539" t="s">
        <v>1557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  <c r="T2478" s="1249">
        <f>base[[#This Row],[Data de liquidação]]</f>
        <v>46165.9765625</v>
      </c>
    </row>
    <row r="2479" spans="2:20" ht="15" customHeight="1">
      <c r="B2479" s="795" t="s">
        <v>3019</v>
      </c>
      <c r="C2479" s="911" t="s">
        <v>3555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1665</v>
      </c>
      <c r="I2479" s="539" t="s">
        <v>1662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  <c r="T2479" s="1249">
        <f>base[[#This Row],[Data de liquidação]]</f>
        <v>46166.005254629628</v>
      </c>
    </row>
    <row r="2480" spans="2:20" ht="15" customHeight="1">
      <c r="B2480" s="795" t="s">
        <v>3018</v>
      </c>
      <c r="C2480" s="911" t="s">
        <v>3555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1665</v>
      </c>
      <c r="I2480" s="539" t="s">
        <v>2361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  <c r="T2480" s="1249">
        <f>base[[#This Row],[Data de liquidação]]</f>
        <v>46166.009560185186</v>
      </c>
    </row>
    <row r="2481" spans="2:20" ht="15" customHeight="1">
      <c r="B2481" s="795" t="s">
        <v>3017</v>
      </c>
      <c r="C2481" s="911" t="s">
        <v>3555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1665</v>
      </c>
      <c r="I2481" s="539" t="s">
        <v>1557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  <c r="T2481" s="1249">
        <f>base[[#This Row],[Data de liquidação]]</f>
        <v>46166.01489583333</v>
      </c>
    </row>
    <row r="2482" spans="2:20" ht="15" customHeight="1">
      <c r="B2482" s="795" t="s">
        <v>3016</v>
      </c>
      <c r="C2482" s="911" t="s">
        <v>3555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1665</v>
      </c>
      <c r="I2482" s="539" t="s">
        <v>2300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  <c r="T2482" s="1249">
        <f>base[[#This Row],[Data de liquidação]]</f>
        <v>46166.305879629632</v>
      </c>
    </row>
    <row r="2483" spans="2:20" ht="15" customHeight="1">
      <c r="B2483" s="795" t="s">
        <v>3015</v>
      </c>
      <c r="C2483" s="911" t="s">
        <v>3555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1665</v>
      </c>
      <c r="I2483" s="539" t="s">
        <v>2950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  <c r="T2483" s="1249">
        <f>base[[#This Row],[Data de liquidação]]</f>
        <v>46166.3281712963</v>
      </c>
    </row>
    <row r="2484" spans="2:20" ht="15" customHeight="1">
      <c r="B2484" s="795" t="s">
        <v>3014</v>
      </c>
      <c r="C2484" s="911" t="s">
        <v>3555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1665</v>
      </c>
      <c r="I2484" s="539" t="s">
        <v>1557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  <c r="T2484" s="1249">
        <f>base[[#This Row],[Data de liquidação]]</f>
        <v>46166.366203703707</v>
      </c>
    </row>
    <row r="2485" spans="2:20" ht="15" customHeight="1">
      <c r="B2485" s="795" t="s">
        <v>3013</v>
      </c>
      <c r="C2485" s="911" t="s">
        <v>3555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1665</v>
      </c>
      <c r="I2485" s="539" t="s">
        <v>2882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  <c r="T2485" s="1249">
        <f>base[[#This Row],[Data de liquidação]]</f>
        <v>46166.366990740738</v>
      </c>
    </row>
    <row r="2486" spans="2:20" ht="15" customHeight="1">
      <c r="B2486" s="795" t="s">
        <v>3012</v>
      </c>
      <c r="C2486" s="911" t="s">
        <v>3555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1665</v>
      </c>
      <c r="I2486" s="539" t="s">
        <v>1664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  <c r="T2486" s="1249">
        <f>base[[#This Row],[Data de liquidação]]</f>
        <v>46166.446979166663</v>
      </c>
    </row>
    <row r="2487" spans="2:20" ht="15" customHeight="1">
      <c r="B2487" s="795" t="s">
        <v>3011</v>
      </c>
      <c r="C2487" s="911" t="s">
        <v>3555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1665</v>
      </c>
      <c r="I2487" s="539" t="s">
        <v>1557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  <c r="T2487" s="1249">
        <f>base[[#This Row],[Data de liquidação]]</f>
        <v>46166.490416666667</v>
      </c>
    </row>
    <row r="2488" spans="2:20" ht="15" customHeight="1">
      <c r="B2488" s="795" t="s">
        <v>3010</v>
      </c>
      <c r="C2488" s="911" t="s">
        <v>3555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1665</v>
      </c>
      <c r="I2488" s="539" t="s">
        <v>2882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  <c r="T2488" s="1249">
        <f>base[[#This Row],[Data de liquidação]]</f>
        <v>46166.493750000001</v>
      </c>
    </row>
    <row r="2489" spans="2:20" ht="15" customHeight="1">
      <c r="B2489" s="795" t="s">
        <v>3009</v>
      </c>
      <c r="C2489" s="911" t="s">
        <v>3555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1665</v>
      </c>
      <c r="I2489" s="539" t="s">
        <v>1664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  <c r="T2489" s="1249">
        <f>base[[#This Row],[Data de liquidação]]</f>
        <v>46166.497997685183</v>
      </c>
    </row>
    <row r="2490" spans="2:20" ht="15" customHeight="1">
      <c r="B2490" s="795" t="s">
        <v>3008</v>
      </c>
      <c r="C2490" s="911" t="s">
        <v>3555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1665</v>
      </c>
      <c r="I2490" s="539" t="s">
        <v>1794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  <c r="T2490" s="1249">
        <f>base[[#This Row],[Data de liquidação]]</f>
        <v>46166.518564814818</v>
      </c>
    </row>
    <row r="2491" spans="2:20" ht="15" customHeight="1">
      <c r="B2491" s="795" t="s">
        <v>3007</v>
      </c>
      <c r="C2491" s="911" t="s">
        <v>3555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1665</v>
      </c>
      <c r="I2491" s="539" t="s">
        <v>1557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  <c r="T2491" s="1249">
        <f>base[[#This Row],[Data de liquidação]]</f>
        <v>46166.532164351855</v>
      </c>
    </row>
    <row r="2492" spans="2:20" ht="15" customHeight="1">
      <c r="B2492" s="795" t="s">
        <v>3006</v>
      </c>
      <c r="C2492" s="911" t="s">
        <v>3555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1665</v>
      </c>
      <c r="I2492" s="539" t="s">
        <v>1557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  <c r="T2492" s="1249">
        <f>base[[#This Row],[Data de liquidação]]</f>
        <v>46166.547442129631</v>
      </c>
    </row>
    <row r="2493" spans="2:20" ht="15" customHeight="1">
      <c r="B2493" s="795" t="s">
        <v>3005</v>
      </c>
      <c r="C2493" s="911" t="s">
        <v>3555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1665</v>
      </c>
      <c r="I2493" s="539" t="s">
        <v>1557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  <c r="T2493" s="1249">
        <f>base[[#This Row],[Data de liquidação]]</f>
        <v>46166.549074074072</v>
      </c>
    </row>
    <row r="2494" spans="2:20" ht="15" customHeight="1">
      <c r="B2494" s="795" t="s">
        <v>3004</v>
      </c>
      <c r="C2494" s="911" t="s">
        <v>3555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1665</v>
      </c>
      <c r="I2494" s="539" t="s">
        <v>1664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  <c r="T2494" s="1249">
        <f>base[[#This Row],[Data de liquidação]]</f>
        <v>46166.549386574072</v>
      </c>
    </row>
    <row r="2495" spans="2:20" ht="15" customHeight="1">
      <c r="B2495" s="795" t="s">
        <v>3003</v>
      </c>
      <c r="C2495" s="911" t="s">
        <v>3555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1665</v>
      </c>
      <c r="I2495" s="539" t="s">
        <v>1716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  <c r="T2495" s="1249">
        <f>base[[#This Row],[Data de liquidação]]</f>
        <v>46166.552407407406</v>
      </c>
    </row>
    <row r="2496" spans="2:20" ht="15" customHeight="1">
      <c r="B2496" s="795" t="s">
        <v>3002</v>
      </c>
      <c r="C2496" s="911" t="s">
        <v>3555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1665</v>
      </c>
      <c r="I2496" s="539" t="s">
        <v>1557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  <c r="T2496" s="1249">
        <f>base[[#This Row],[Data de liquidação]]</f>
        <v>46166.552581018521</v>
      </c>
    </row>
    <row r="2497" spans="2:20" ht="15" customHeight="1">
      <c r="B2497" s="795" t="s">
        <v>3001</v>
      </c>
      <c r="C2497" s="911" t="s">
        <v>3555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1665</v>
      </c>
      <c r="I2497" s="539" t="s">
        <v>2882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  <c r="T2497" s="1249">
        <f>base[[#This Row],[Data de liquidação]]</f>
        <v>46166.553726851853</v>
      </c>
    </row>
    <row r="2498" spans="2:20" ht="15" customHeight="1">
      <c r="B2498" s="795" t="s">
        <v>3000</v>
      </c>
      <c r="C2498" s="911" t="s">
        <v>3555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1665</v>
      </c>
      <c r="I2498" s="539" t="s">
        <v>1557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  <c r="T2498" s="1249">
        <f>base[[#This Row],[Data de liquidação]]</f>
        <v>46166.571238425924</v>
      </c>
    </row>
    <row r="2499" spans="2:20" ht="15" customHeight="1">
      <c r="B2499" s="795" t="s">
        <v>2999</v>
      </c>
      <c r="C2499" s="911" t="s">
        <v>3555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  <c r="T2499" s="1249">
        <f>base[[#This Row],[Data de liquidação]]</f>
        <v>46166.580972222226</v>
      </c>
    </row>
    <row r="2500" spans="2:20" ht="15" customHeight="1">
      <c r="B2500" s="795" t="s">
        <v>2998</v>
      </c>
      <c r="C2500" s="911" t="s">
        <v>3555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1665</v>
      </c>
      <c r="I2500" s="539" t="s">
        <v>1662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  <c r="T2500" s="1249">
        <f>base[[#This Row],[Data de liquidação]]</f>
        <v>46166.581296296295</v>
      </c>
    </row>
    <row r="2501" spans="2:20" ht="15" customHeight="1">
      <c r="B2501" s="795" t="s">
        <v>2997</v>
      </c>
      <c r="C2501" s="911" t="s">
        <v>3555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1665</v>
      </c>
      <c r="I2501" s="539" t="s">
        <v>1662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  <c r="T2501" s="1249">
        <f>base[[#This Row],[Data de liquidação]]</f>
        <v>46166.581400462965</v>
      </c>
    </row>
    <row r="2502" spans="2:20" ht="15" customHeight="1">
      <c r="B2502" s="795" t="s">
        <v>2996</v>
      </c>
      <c r="C2502" s="911" t="s">
        <v>3555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1665</v>
      </c>
      <c r="I2502" s="539" t="s">
        <v>1662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  <c r="T2502" s="1249">
        <f>base[[#This Row],[Data de liquidação]]</f>
        <v>46166.583194444444</v>
      </c>
    </row>
    <row r="2503" spans="2:20" ht="15" customHeight="1">
      <c r="B2503" s="795" t="s">
        <v>2995</v>
      </c>
      <c r="C2503" s="911" t="s">
        <v>3555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1665</v>
      </c>
      <c r="I2503" s="539" t="s">
        <v>1664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  <c r="T2503" s="1249">
        <f>base[[#This Row],[Data de liquidação]]</f>
        <v>46166.583252314813</v>
      </c>
    </row>
    <row r="2504" spans="2:20" ht="15" customHeight="1">
      <c r="B2504" s="795" t="s">
        <v>2994</v>
      </c>
      <c r="C2504" s="911" t="s">
        <v>3555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  <c r="T2504" s="1249">
        <f>base[[#This Row],[Data de liquidação]]</f>
        <v>46166.585393518515</v>
      </c>
    </row>
    <row r="2505" spans="2:20" ht="15" customHeight="1">
      <c r="B2505" s="795" t="s">
        <v>2994</v>
      </c>
      <c r="C2505" s="911" t="s">
        <v>3555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1665</v>
      </c>
      <c r="I2505" s="539" t="s">
        <v>1664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  <c r="T2505" s="1249">
        <f>base[[#This Row],[Data de liquidação]]</f>
        <v>46166.585393518515</v>
      </c>
    </row>
    <row r="2506" spans="2:20" ht="15" customHeight="1">
      <c r="B2506" s="795" t="s">
        <v>2993</v>
      </c>
      <c r="C2506" s="911" t="s">
        <v>3555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1665</v>
      </c>
      <c r="I2506" s="539" t="s">
        <v>2951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  <c r="T2506" s="1249">
        <f>base[[#This Row],[Data de liquidação]]</f>
        <v>46166.585416666669</v>
      </c>
    </row>
    <row r="2507" spans="2:20" ht="15" customHeight="1">
      <c r="B2507" s="795" t="s">
        <v>2992</v>
      </c>
      <c r="C2507" s="911" t="s">
        <v>3555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1665</v>
      </c>
      <c r="I2507" s="539" t="s">
        <v>2362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  <c r="T2507" s="1249">
        <f>base[[#This Row],[Data de liquidação]]</f>
        <v>46166.597372685188</v>
      </c>
    </row>
    <row r="2508" spans="2:20" ht="15" customHeight="1">
      <c r="B2508" s="795" t="s">
        <v>2991</v>
      </c>
      <c r="C2508" s="911" t="s">
        <v>3555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1665</v>
      </c>
      <c r="I2508" s="539" t="s">
        <v>1557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  <c r="T2508" s="1249">
        <f>base[[#This Row],[Data de liquidação]]</f>
        <v>46166.599444444444</v>
      </c>
    </row>
    <row r="2509" spans="2:20" ht="15" customHeight="1">
      <c r="B2509" s="795" t="s">
        <v>2990</v>
      </c>
      <c r="C2509" s="911" t="s">
        <v>3555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1665</v>
      </c>
      <c r="I2509" s="539" t="s">
        <v>1557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  <c r="T2509" s="1249">
        <f>base[[#This Row],[Data de liquidação]]</f>
        <v>46166.604479166665</v>
      </c>
    </row>
    <row r="2510" spans="2:20" ht="15" customHeight="1">
      <c r="B2510" s="795" t="s">
        <v>2989</v>
      </c>
      <c r="C2510" s="911" t="s">
        <v>3555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1665</v>
      </c>
      <c r="I2510" s="539" t="s">
        <v>2949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  <c r="T2510" s="1249">
        <f>base[[#This Row],[Data de liquidação]]</f>
        <v>46166.620451388888</v>
      </c>
    </row>
    <row r="2511" spans="2:20" ht="15" customHeight="1">
      <c r="B2511" s="795" t="s">
        <v>2988</v>
      </c>
      <c r="C2511" s="911" t="s">
        <v>3555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1665</v>
      </c>
      <c r="I2511" s="539" t="s">
        <v>1715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  <c r="T2511" s="1249">
        <f>base[[#This Row],[Data de liquidação]]</f>
        <v>46166.62226851852</v>
      </c>
    </row>
    <row r="2512" spans="2:20" ht="15" customHeight="1">
      <c r="B2512" s="795" t="s">
        <v>2987</v>
      </c>
      <c r="C2512" s="911" t="s">
        <v>3555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1665</v>
      </c>
      <c r="I2512" s="539" t="s">
        <v>1776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  <c r="T2512" s="1249">
        <f>base[[#This Row],[Data de liquidação]]</f>
        <v>46166.622835648152</v>
      </c>
    </row>
    <row r="2513" spans="2:22" ht="15" customHeight="1">
      <c r="B2513" s="795" t="s">
        <v>2986</v>
      </c>
      <c r="C2513" s="911" t="s">
        <v>3555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1843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  <c r="T2513" s="1249">
        <f>base[[#This Row],[Data de liquidação]]</f>
        <v>46166.639652777776</v>
      </c>
    </row>
    <row r="2514" spans="2:22" ht="15" customHeight="1">
      <c r="B2514" s="795" t="s">
        <v>2985</v>
      </c>
      <c r="C2514" s="911" t="s">
        <v>3555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1665</v>
      </c>
      <c r="I2514" s="539" t="s">
        <v>2330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  <c r="T2514" s="1249">
        <f>base[[#This Row],[Data de liquidação]]</f>
        <v>46166.644097222219</v>
      </c>
    </row>
    <row r="2515" spans="2:22" ht="15" customHeight="1">
      <c r="B2515" s="795" t="s">
        <v>2984</v>
      </c>
      <c r="C2515" s="911" t="s">
        <v>3555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1665</v>
      </c>
      <c r="I2515" s="539" t="s">
        <v>1758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1249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5" t="s">
        <v>2984</v>
      </c>
      <c r="C2516" s="911" t="s">
        <v>3555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1665</v>
      </c>
      <c r="I2516" s="539" t="s">
        <v>2330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1249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5" t="s">
        <v>2983</v>
      </c>
      <c r="C2517" s="911" t="s">
        <v>3555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391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1214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  <c r="T2517" s="1249">
        <f>base[[#This Row],[Data de liquidação]]</f>
        <v>46166.645208333335</v>
      </c>
    </row>
    <row r="2518" spans="2:22" ht="15" customHeight="1">
      <c r="B2518" s="795" t="s">
        <v>2982</v>
      </c>
      <c r="C2518" s="911" t="s">
        <v>3555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1665</v>
      </c>
      <c r="I2518" s="539" t="s">
        <v>1758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  <c r="T2518" s="1249">
        <f>base[[#This Row],[Data de liquidação]]</f>
        <v>46166.645995370367</v>
      </c>
    </row>
    <row r="2519" spans="2:22" ht="15" customHeight="1">
      <c r="B2519" s="795" t="s">
        <v>2981</v>
      </c>
      <c r="C2519" s="911" t="s">
        <v>3555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1665</v>
      </c>
      <c r="I2519" s="539" t="s">
        <v>2949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  <c r="T2519" s="1249">
        <f>base[[#This Row],[Data de liquidação]]</f>
        <v>46166.646504629629</v>
      </c>
    </row>
    <row r="2520" spans="2:22" ht="15" customHeight="1">
      <c r="B2520" s="795" t="s">
        <v>2980</v>
      </c>
      <c r="C2520" s="911" t="s">
        <v>3555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1665</v>
      </c>
      <c r="I2520" s="539" t="s">
        <v>1794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  <c r="T2520" s="1249">
        <f>base[[#This Row],[Data de liquidação]]</f>
        <v>46166.686192129629</v>
      </c>
    </row>
    <row r="2521" spans="2:22" ht="15" customHeight="1">
      <c r="B2521" s="795" t="s">
        <v>2979</v>
      </c>
      <c r="C2521" s="911" t="s">
        <v>3555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1665</v>
      </c>
      <c r="I2521" s="539" t="s">
        <v>1662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  <c r="T2521" s="1249">
        <f>base[[#This Row],[Data de liquidação]]</f>
        <v>46166.697152777779</v>
      </c>
    </row>
    <row r="2522" spans="2:22" ht="15" customHeight="1">
      <c r="B2522" s="795" t="s">
        <v>2978</v>
      </c>
      <c r="C2522" s="911" t="s">
        <v>3555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  <c r="T2522" s="1249">
        <f>base[[#This Row],[Data de liquidação]]</f>
        <v>46166.709236111114</v>
      </c>
    </row>
    <row r="2523" spans="2:22" ht="15" customHeight="1">
      <c r="B2523" s="795" t="s">
        <v>2977</v>
      </c>
      <c r="C2523" s="911" t="s">
        <v>3555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1665</v>
      </c>
      <c r="I2523" s="539" t="s">
        <v>1557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  <c r="T2523" s="1249">
        <f>base[[#This Row],[Data de liquidação]]</f>
        <v>46166.712476851855</v>
      </c>
    </row>
    <row r="2524" spans="2:22" ht="15" customHeight="1">
      <c r="B2524" s="795" t="s">
        <v>2976</v>
      </c>
      <c r="C2524" s="911" t="s">
        <v>3555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1665</v>
      </c>
      <c r="I2524" s="539" t="s">
        <v>2949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  <c r="T2524" s="1249">
        <f>base[[#This Row],[Data de liquidação]]</f>
        <v>46166.714108796295</v>
      </c>
    </row>
    <row r="2525" spans="2:22" ht="15" customHeight="1">
      <c r="B2525" s="795" t="s">
        <v>2975</v>
      </c>
      <c r="C2525" s="911" t="s">
        <v>3555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  <c r="T2525" s="1249">
        <f>base[[#This Row],[Data de liquidação]]</f>
        <v>46166.714837962965</v>
      </c>
    </row>
    <row r="2526" spans="2:22" ht="15" customHeight="1">
      <c r="B2526" s="795" t="s">
        <v>2974</v>
      </c>
      <c r="C2526" s="911" t="s">
        <v>3555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1665</v>
      </c>
      <c r="I2526" s="539" t="s">
        <v>2950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  <c r="T2526" s="1249">
        <f>base[[#This Row],[Data de liquidação]]</f>
        <v>46166.717175925929</v>
      </c>
    </row>
    <row r="2527" spans="2:22" ht="15" customHeight="1">
      <c r="B2527" s="795" t="s">
        <v>2973</v>
      </c>
      <c r="C2527" s="911" t="s">
        <v>3555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1665</v>
      </c>
      <c r="I2527" s="539" t="s">
        <v>2330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  <c r="T2527" s="1249">
        <f>base[[#This Row],[Data de liquidação]]</f>
        <v>46166.717280092591</v>
      </c>
    </row>
    <row r="2528" spans="2:22" ht="15" customHeight="1">
      <c r="B2528" s="795" t="s">
        <v>2972</v>
      </c>
      <c r="C2528" s="911" t="s">
        <v>3555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1665</v>
      </c>
      <c r="I2528" s="539" t="s">
        <v>1557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  <c r="T2528" s="1249">
        <f>base[[#This Row],[Data de liquidação]]</f>
        <v>46166.733900462961</v>
      </c>
    </row>
    <row r="2529" spans="2:20" ht="15" customHeight="1">
      <c r="B2529" s="795" t="s">
        <v>2971</v>
      </c>
      <c r="C2529" s="911" t="s">
        <v>3555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1665</v>
      </c>
      <c r="I2529" s="539" t="s">
        <v>2950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  <c r="T2529" s="1249">
        <f>base[[#This Row],[Data de liquidação]]</f>
        <v>46166.748935185184</v>
      </c>
    </row>
    <row r="2530" spans="2:20" ht="15" customHeight="1">
      <c r="B2530" s="795" t="s">
        <v>2970</v>
      </c>
      <c r="C2530" s="911" t="s">
        <v>3555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391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1369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  <c r="T2530" s="1249">
        <f>base[[#This Row],[Data de liquidação]]</f>
        <v>46166.751805555556</v>
      </c>
    </row>
    <row r="2531" spans="2:20" ht="15" customHeight="1">
      <c r="B2531" s="795" t="s">
        <v>2969</v>
      </c>
      <c r="C2531" s="911" t="s">
        <v>3555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1665</v>
      </c>
      <c r="I2531" s="539" t="s">
        <v>1557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  <c r="T2531" s="1249">
        <f>base[[#This Row],[Data de liquidação]]</f>
        <v>46166.755370370367</v>
      </c>
    </row>
    <row r="2532" spans="2:20" ht="15" customHeight="1">
      <c r="B2532" s="795" t="s">
        <v>2968</v>
      </c>
      <c r="C2532" s="911" t="s">
        <v>3555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1665</v>
      </c>
      <c r="I2532" s="539" t="s">
        <v>1716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  <c r="T2532" s="1249">
        <f>base[[#This Row],[Data de liquidação]]</f>
        <v>46166.839097222219</v>
      </c>
    </row>
    <row r="2533" spans="2:20" ht="15" customHeight="1">
      <c r="B2533" s="795" t="s">
        <v>2967</v>
      </c>
      <c r="C2533" s="911" t="s">
        <v>3555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1665</v>
      </c>
      <c r="I2533" s="539" t="s">
        <v>2330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  <c r="T2533" s="1249">
        <f>base[[#This Row],[Data de liquidação]]</f>
        <v>46166.840370370373</v>
      </c>
    </row>
    <row r="2534" spans="2:20" ht="15" customHeight="1">
      <c r="B2534" s="795" t="s">
        <v>2966</v>
      </c>
      <c r="C2534" s="911" t="s">
        <v>3555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1665</v>
      </c>
      <c r="I2534" s="539" t="s">
        <v>2882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  <c r="T2534" s="1249">
        <f>base[[#This Row],[Data de liquidação]]</f>
        <v>46166.851053240738</v>
      </c>
    </row>
    <row r="2535" spans="2:20" ht="15" customHeight="1">
      <c r="B2535" s="795" t="s">
        <v>2965</v>
      </c>
      <c r="C2535" s="911" t="s">
        <v>3555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1665</v>
      </c>
      <c r="I2535" s="539" t="s">
        <v>2361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  <c r="T2535" s="1249">
        <f>base[[#This Row],[Data de liquidação]]</f>
        <v>46166.852858796294</v>
      </c>
    </row>
    <row r="2536" spans="2:20" ht="15" customHeight="1">
      <c r="B2536" s="795" t="s">
        <v>2964</v>
      </c>
      <c r="C2536" s="911" t="s">
        <v>3555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1665</v>
      </c>
      <c r="I2536" s="539" t="s">
        <v>2882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  <c r="T2536" s="1249">
        <f>base[[#This Row],[Data de liquidação]]</f>
        <v>46166.898113425923</v>
      </c>
    </row>
    <row r="2537" spans="2:20" ht="15" customHeight="1">
      <c r="B2537" s="795" t="s">
        <v>2963</v>
      </c>
      <c r="C2537" s="911" t="s">
        <v>3555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  <c r="T2537" s="1249">
        <f>base[[#This Row],[Data de liquidação]]</f>
        <v>46166.979351851849</v>
      </c>
    </row>
    <row r="2538" spans="2:20" ht="15" customHeight="1">
      <c r="B2538" s="796" t="s">
        <v>3057</v>
      </c>
      <c r="C2538" s="911" t="s">
        <v>3555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1665</v>
      </c>
      <c r="I2538" s="539" t="s">
        <v>1557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  <c r="T2538" s="1249">
        <f>base[[#This Row],[Data de liquidação]]</f>
        <v>46167.381041666667</v>
      </c>
    </row>
    <row r="2539" spans="2:20" ht="15" customHeight="1">
      <c r="B2539" s="796" t="s">
        <v>3056</v>
      </c>
      <c r="C2539" s="911" t="s">
        <v>3555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1665</v>
      </c>
      <c r="I2539" s="539" t="s">
        <v>2330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  <c r="T2539" s="1249">
        <f>base[[#This Row],[Data de liquidação]]</f>
        <v>46167.477083333331</v>
      </c>
    </row>
    <row r="2540" spans="2:20" ht="15" customHeight="1">
      <c r="B2540" s="796" t="s">
        <v>3055</v>
      </c>
      <c r="C2540" s="911" t="s">
        <v>3555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1665</v>
      </c>
      <c r="I2540" s="539" t="s">
        <v>1557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  <c r="T2540" s="1249">
        <f>base[[#This Row],[Data de liquidação]]</f>
        <v>46167.479930555557</v>
      </c>
    </row>
    <row r="2541" spans="2:20" ht="15" customHeight="1">
      <c r="B2541" s="796" t="s">
        <v>3054</v>
      </c>
      <c r="C2541" s="911" t="s">
        <v>3555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1665</v>
      </c>
      <c r="I2541" s="539" t="s">
        <v>1557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  <c r="T2541" s="1249">
        <f>base[[#This Row],[Data de liquidação]]</f>
        <v>46167.55133101852</v>
      </c>
    </row>
    <row r="2542" spans="2:20" ht="15" customHeight="1">
      <c r="B2542" s="796" t="s">
        <v>3053</v>
      </c>
      <c r="C2542" s="911" t="s">
        <v>3555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1665</v>
      </c>
      <c r="I2542" s="539" t="s">
        <v>1557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  <c r="T2542" s="1249">
        <f>base[[#This Row],[Data de liquidação]]</f>
        <v>46167.571458333332</v>
      </c>
    </row>
    <row r="2543" spans="2:20" ht="15" customHeight="1">
      <c r="B2543" s="796" t="s">
        <v>3052</v>
      </c>
      <c r="C2543" s="911" t="s">
        <v>3555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391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2031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  <c r="T2543" s="1249">
        <f>base[[#This Row],[Data de liquidação]]</f>
        <v>46167.577476851853</v>
      </c>
    </row>
    <row r="2544" spans="2:20" ht="15" customHeight="1">
      <c r="B2544" s="796" t="s">
        <v>3051</v>
      </c>
      <c r="C2544" s="911" t="s">
        <v>3555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1665</v>
      </c>
      <c r="I2544" s="539" t="s">
        <v>2330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  <c r="T2544" s="1249">
        <f>base[[#This Row],[Data de liquidação]]</f>
        <v>46167.578761574077</v>
      </c>
    </row>
    <row r="2545" spans="2:20" ht="15" customHeight="1">
      <c r="B2545" s="796" t="s">
        <v>3050</v>
      </c>
      <c r="C2545" s="911" t="s">
        <v>3555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391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3058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  <c r="T2545" s="1249">
        <f>base[[#This Row],[Data de liquidação]]</f>
        <v>46167.579131944447</v>
      </c>
    </row>
    <row r="2546" spans="2:20" ht="15" customHeight="1">
      <c r="B2546" s="796" t="s">
        <v>3049</v>
      </c>
      <c r="C2546" s="911" t="s">
        <v>3555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1665</v>
      </c>
      <c r="I2546" s="539" t="s">
        <v>1557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  <c r="T2546" s="1249">
        <f>base[[#This Row],[Data de liquidação]]</f>
        <v>46167.611724537041</v>
      </c>
    </row>
    <row r="2547" spans="2:20" ht="15" customHeight="1">
      <c r="B2547" s="796" t="s">
        <v>3048</v>
      </c>
      <c r="C2547" s="911" t="s">
        <v>3555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1665</v>
      </c>
      <c r="I2547" s="551" t="s">
        <v>2882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  <c r="T2547" s="1249">
        <f>base[[#This Row],[Data de liquidação]]</f>
        <v>46167.666956018518</v>
      </c>
    </row>
    <row r="2548" spans="2:20" ht="15" customHeight="1">
      <c r="B2548" s="796" t="s">
        <v>3047</v>
      </c>
      <c r="C2548" s="911" t="s">
        <v>3555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1665</v>
      </c>
      <c r="I2548" s="551" t="s">
        <v>1714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  <c r="T2548" s="1249">
        <f>base[[#This Row],[Data de liquidação]]</f>
        <v>46167.675150462965</v>
      </c>
    </row>
    <row r="2549" spans="2:20" ht="15" customHeight="1">
      <c r="B2549" s="796" t="s">
        <v>3046</v>
      </c>
      <c r="C2549" s="911" t="s">
        <v>3555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1665</v>
      </c>
      <c r="I2549" s="551" t="s">
        <v>1759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  <c r="T2549" s="1249">
        <f>base[[#This Row],[Data de liquidação]]</f>
        <v>46167.683634259258</v>
      </c>
    </row>
    <row r="2550" spans="2:20" ht="15" customHeight="1">
      <c r="B2550" s="796" t="s">
        <v>3045</v>
      </c>
      <c r="C2550" s="911" t="s">
        <v>3555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1843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  <c r="T2550" s="1249">
        <f>base[[#This Row],[Data de liquidação]]</f>
        <v>46167.706064814818</v>
      </c>
    </row>
    <row r="2551" spans="2:20" ht="15" customHeight="1">
      <c r="B2551" s="796" t="s">
        <v>3044</v>
      </c>
      <c r="C2551" s="911" t="s">
        <v>3555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1843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  <c r="T2551" s="1249">
        <f>base[[#This Row],[Data de liquidação]]</f>
        <v>46167.724166666667</v>
      </c>
    </row>
    <row r="2552" spans="2:20" ht="15" customHeight="1">
      <c r="B2552" s="796" t="s">
        <v>3043</v>
      </c>
      <c r="C2552" s="911" t="s">
        <v>3555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1665</v>
      </c>
      <c r="I2552" s="551" t="s">
        <v>1758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  <c r="T2552" s="1249">
        <f>base[[#This Row],[Data de liquidação]]</f>
        <v>46167.745810185188</v>
      </c>
    </row>
    <row r="2553" spans="2:20" ht="15" customHeight="1">
      <c r="B2553" s="796" t="s">
        <v>3042</v>
      </c>
      <c r="C2553" s="911" t="s">
        <v>3555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1665</v>
      </c>
      <c r="I2553" s="551" t="s">
        <v>2950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  <c r="T2553" s="1249">
        <f>base[[#This Row],[Data de liquidação]]</f>
        <v>46167.808483796296</v>
      </c>
    </row>
    <row r="2554" spans="2:20" ht="15" customHeight="1">
      <c r="B2554" s="796" t="s">
        <v>3041</v>
      </c>
      <c r="C2554" s="911" t="s">
        <v>3555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1665</v>
      </c>
      <c r="I2554" s="551" t="s">
        <v>2950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  <c r="T2554" s="1249">
        <f>base[[#This Row],[Data de liquidação]]</f>
        <v>46167.913113425922</v>
      </c>
    </row>
    <row r="2555" spans="2:20" ht="15" customHeight="1">
      <c r="B2555" s="797" t="s">
        <v>3066</v>
      </c>
      <c r="C2555" s="911" t="s">
        <v>3555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1843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  <c r="T2555" s="1249">
        <f>base[[#This Row],[Data de liquidação]]</f>
        <v>46168.699131944442</v>
      </c>
    </row>
    <row r="2556" spans="2:20" ht="15" customHeight="1">
      <c r="B2556" s="797" t="s">
        <v>3065</v>
      </c>
      <c r="C2556" s="911" t="s">
        <v>3555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1843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  <c r="T2556" s="1249">
        <f>base[[#This Row],[Data de liquidação]]</f>
        <v>46168.755613425928</v>
      </c>
    </row>
    <row r="2557" spans="2:20" ht="15" customHeight="1">
      <c r="B2557" s="797" t="s">
        <v>3064</v>
      </c>
      <c r="C2557" s="911" t="s">
        <v>3555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1843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  <c r="T2557" s="1249">
        <f>base[[#This Row],[Data de liquidação]]</f>
        <v>46168.874652777777</v>
      </c>
    </row>
    <row r="2558" spans="2:20" ht="15" customHeight="1">
      <c r="B2558" s="797" t="s">
        <v>3063</v>
      </c>
      <c r="C2558" s="911" t="s">
        <v>3555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627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2818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  <c r="T2558" s="1249">
        <f>base[[#This Row],[Data de liquidação]]</f>
        <v>46168.974340277775</v>
      </c>
    </row>
    <row r="2559" spans="2:20" ht="15" customHeight="1">
      <c r="B2559" s="797" t="s">
        <v>3062</v>
      </c>
      <c r="C2559" s="911" t="s">
        <v>3555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391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2818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  <c r="T2559" s="1249">
        <f>base[[#This Row],[Data de liquidação]]</f>
        <v>46168.974444444444</v>
      </c>
    </row>
    <row r="2560" spans="2:20" ht="15" customHeight="1">
      <c r="B2560" s="798" t="s">
        <v>3070</v>
      </c>
      <c r="C2560" s="911" t="s">
        <v>3555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391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2818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  <c r="T2560" s="1249">
        <f>base[[#This Row],[Data de liquidação]]</f>
        <v>46170.86996527778</v>
      </c>
    </row>
    <row r="2561" spans="2:20" ht="15" customHeight="1">
      <c r="B2561" s="798" t="s">
        <v>3069</v>
      </c>
      <c r="C2561" s="911" t="s">
        <v>3555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391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2818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  <c r="T2561" s="1249">
        <f>base[[#This Row],[Data de liquidação]]</f>
        <v>46170.978217592594</v>
      </c>
    </row>
    <row r="2562" spans="2:20" ht="15" customHeight="1">
      <c r="B2562" s="799" t="s">
        <v>3084</v>
      </c>
      <c r="C2562" s="911" t="s">
        <v>3555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1665</v>
      </c>
      <c r="I2562" s="577" t="s">
        <v>2951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  <c r="T2562" s="1249">
        <f>base[[#This Row],[Data de liquidação]]</f>
        <v>46171.434131944443</v>
      </c>
    </row>
    <row r="2563" spans="2:20" ht="15" customHeight="1">
      <c r="B2563" s="799" t="s">
        <v>3083</v>
      </c>
      <c r="C2563" s="911" t="s">
        <v>3555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1665</v>
      </c>
      <c r="I2563" s="539" t="s">
        <v>1557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  <c r="T2563" s="1249">
        <f>base[[#This Row],[Data de liquidação]]</f>
        <v>46171.641041666669</v>
      </c>
    </row>
    <row r="2564" spans="2:20" ht="15" customHeight="1">
      <c r="B2564" s="799" t="s">
        <v>3082</v>
      </c>
      <c r="C2564" s="911" t="s">
        <v>3555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1665</v>
      </c>
      <c r="I2564" s="577" t="s">
        <v>1662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  <c r="T2564" s="1249">
        <f>base[[#This Row],[Data de liquidação]]</f>
        <v>46171.644780092596</v>
      </c>
    </row>
    <row r="2565" spans="2:20" ht="15" customHeight="1">
      <c r="B2565" s="799" t="s">
        <v>3081</v>
      </c>
      <c r="C2565" s="911" t="s">
        <v>3555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1665</v>
      </c>
      <c r="I2565" s="539" t="s">
        <v>1557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  <c r="T2565" s="1249">
        <f>base[[#This Row],[Data de liquidação]]</f>
        <v>46171.696446759262</v>
      </c>
    </row>
    <row r="2566" spans="2:20" ht="15" customHeight="1">
      <c r="B2566" s="799" t="s">
        <v>3080</v>
      </c>
      <c r="C2566" s="911" t="s">
        <v>3555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1665</v>
      </c>
      <c r="I2566" s="577" t="s">
        <v>2882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  <c r="T2566" s="1249">
        <f>base[[#This Row],[Data de liquidação]]</f>
        <v>46171.715370370373</v>
      </c>
    </row>
    <row r="2567" spans="2:20" ht="15" customHeight="1">
      <c r="B2567" s="799" t="s">
        <v>3079</v>
      </c>
      <c r="C2567" s="911" t="s">
        <v>3555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1665</v>
      </c>
      <c r="I2567" s="577" t="s">
        <v>1714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  <c r="T2567" s="1249">
        <f>base[[#This Row],[Data de liquidação]]</f>
        <v>46171.735532407409</v>
      </c>
    </row>
    <row r="2568" spans="2:20" ht="15" customHeight="1">
      <c r="B2568" s="799" t="s">
        <v>3078</v>
      </c>
      <c r="C2568" s="911" t="s">
        <v>3555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1665</v>
      </c>
      <c r="I2568" s="577" t="s">
        <v>1714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  <c r="T2568" s="1249">
        <f>base[[#This Row],[Data de liquidação]]</f>
        <v>46171.747430555559</v>
      </c>
    </row>
    <row r="2569" spans="2:20" ht="15" customHeight="1">
      <c r="B2569" s="799" t="s">
        <v>3077</v>
      </c>
      <c r="C2569" s="911" t="s">
        <v>3555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1665</v>
      </c>
      <c r="I2569" s="577" t="s">
        <v>1757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  <c r="T2569" s="1249">
        <f>base[[#This Row],[Data de liquidação]]</f>
        <v>46171.747511574074</v>
      </c>
    </row>
    <row r="2570" spans="2:20" ht="15" customHeight="1">
      <c r="B2570" s="799" t="s">
        <v>3122</v>
      </c>
      <c r="C2570" s="911" t="s">
        <v>3555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1665</v>
      </c>
      <c r="I2570" s="577" t="s">
        <v>2882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  <c r="T2570" s="1249">
        <f>base[[#This Row],[Data de liquidação]]</f>
        <v>46172.324456018519</v>
      </c>
    </row>
    <row r="2571" spans="2:20" ht="15" customHeight="1">
      <c r="B2571" s="799" t="s">
        <v>3121</v>
      </c>
      <c r="C2571" s="911" t="s">
        <v>3555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1665</v>
      </c>
      <c r="I2571" s="577" t="s">
        <v>1714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  <c r="T2571" s="1249">
        <f>base[[#This Row],[Data de liquidação]]</f>
        <v>46172.375381944446</v>
      </c>
    </row>
    <row r="2572" spans="2:20" ht="15" customHeight="1">
      <c r="B2572" s="799" t="s">
        <v>3120</v>
      </c>
      <c r="C2572" s="911" t="s">
        <v>3555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1665</v>
      </c>
      <c r="I2572" s="539" t="s">
        <v>1557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  <c r="T2572" s="1249">
        <f>base[[#This Row],[Data de liquidação]]</f>
        <v>46172.416481481479</v>
      </c>
    </row>
    <row r="2573" spans="2:20" ht="15" customHeight="1">
      <c r="B2573" s="799" t="s">
        <v>3119</v>
      </c>
      <c r="C2573" s="911" t="s">
        <v>3555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1665</v>
      </c>
      <c r="I2573" s="577" t="s">
        <v>2951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  <c r="T2573" s="1249">
        <f>base[[#This Row],[Data de liquidação]]</f>
        <v>46172.418553240743</v>
      </c>
    </row>
    <row r="2574" spans="2:20" ht="15" customHeight="1">
      <c r="B2574" s="799" t="s">
        <v>3118</v>
      </c>
      <c r="C2574" s="911" t="s">
        <v>3555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1665</v>
      </c>
      <c r="I2574" s="539" t="s">
        <v>1557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  <c r="T2574" s="1249">
        <f>base[[#This Row],[Data de liquidação]]</f>
        <v>46172.440081018518</v>
      </c>
    </row>
    <row r="2575" spans="2:20" ht="15" customHeight="1">
      <c r="B2575" s="799" t="s">
        <v>3117</v>
      </c>
      <c r="C2575" s="911" t="s">
        <v>3555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1665</v>
      </c>
      <c r="I2575" s="577" t="s">
        <v>2951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  <c r="T2575" s="1249">
        <f>base[[#This Row],[Data de liquidação]]</f>
        <v>46172.440092592595</v>
      </c>
    </row>
    <row r="2576" spans="2:20" ht="15" customHeight="1">
      <c r="B2576" s="799" t="s">
        <v>3116</v>
      </c>
      <c r="C2576" s="911" t="s">
        <v>3555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1665</v>
      </c>
      <c r="I2576" s="539" t="s">
        <v>1557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  <c r="T2576" s="1249">
        <f>base[[#This Row],[Data de liquidação]]</f>
        <v>46172.445069444446</v>
      </c>
    </row>
    <row r="2577" spans="2:22" ht="15" customHeight="1">
      <c r="B2577" s="799" t="s">
        <v>3115</v>
      </c>
      <c r="C2577" s="911" t="s">
        <v>3555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1665</v>
      </c>
      <c r="I2577" s="577" t="s">
        <v>2882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  <c r="T2577" s="1249">
        <f>base[[#This Row],[Data de liquidação]]</f>
        <v>46172.492881944447</v>
      </c>
    </row>
    <row r="2578" spans="2:22" ht="15" customHeight="1">
      <c r="B2578" s="799" t="s">
        <v>3114</v>
      </c>
      <c r="C2578" s="911" t="s">
        <v>3555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1665</v>
      </c>
      <c r="I2578" s="577" t="s">
        <v>1758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  <c r="T2578" s="1249">
        <f>base[[#This Row],[Data de liquidação]]</f>
        <v>46172.495115740741</v>
      </c>
    </row>
    <row r="2579" spans="2:22" ht="15" customHeight="1">
      <c r="B2579" s="799" t="s">
        <v>3113</v>
      </c>
      <c r="C2579" s="911" t="s">
        <v>3555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1665</v>
      </c>
      <c r="I2579" s="577" t="s">
        <v>2951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  <c r="T2579" s="1249">
        <f>base[[#This Row],[Data de liquidação]]</f>
        <v>46172.498622685183</v>
      </c>
    </row>
    <row r="2580" spans="2:22" ht="15" customHeight="1">
      <c r="B2580" s="799" t="s">
        <v>3112</v>
      </c>
      <c r="C2580" s="911" t="s">
        <v>3555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1665</v>
      </c>
      <c r="I2580" s="577" t="s">
        <v>2951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  <c r="T2580" s="1249">
        <f>base[[#This Row],[Data de liquidação]]</f>
        <v>46172.5237037037</v>
      </c>
    </row>
    <row r="2581" spans="2:22" ht="15" customHeight="1">
      <c r="B2581" s="799" t="s">
        <v>3111</v>
      </c>
      <c r="C2581" s="911" t="s">
        <v>3555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1665</v>
      </c>
      <c r="I2581" s="577" t="s">
        <v>2330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  <c r="T2581" s="1249">
        <f>base[[#This Row],[Data de liquidação]]</f>
        <v>46172.540520833332</v>
      </c>
    </row>
    <row r="2582" spans="2:22" ht="15" customHeight="1">
      <c r="B2582" s="799" t="s">
        <v>3110</v>
      </c>
      <c r="C2582" s="911" t="s">
        <v>3555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1593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2031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  <c r="T2582" s="1249">
        <f>base[[#This Row],[Data de liquidação]]</f>
        <v>46172.540555555555</v>
      </c>
    </row>
    <row r="2583" spans="2:22" ht="15" customHeight="1">
      <c r="B2583" s="799" t="s">
        <v>3109</v>
      </c>
      <c r="C2583" s="911" t="s">
        <v>3555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1665</v>
      </c>
      <c r="I2583" s="577" t="s">
        <v>1758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  <c r="T2583" s="1249">
        <f>base[[#This Row],[Data de liquidação]]</f>
        <v>46172.550567129627</v>
      </c>
    </row>
    <row r="2584" spans="2:22" ht="15" customHeight="1">
      <c r="B2584" s="799" t="s">
        <v>3108</v>
      </c>
      <c r="C2584" s="911" t="s">
        <v>3555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1665</v>
      </c>
      <c r="I2584" s="539" t="s">
        <v>1557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  <c r="T2584" s="1249">
        <f>base[[#This Row],[Data de liquidação]]</f>
        <v>46172.55059027778</v>
      </c>
    </row>
    <row r="2585" spans="2:22" ht="15" customHeight="1">
      <c r="B2585" s="799" t="s">
        <v>3107</v>
      </c>
      <c r="C2585" s="911" t="s">
        <v>3555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1665</v>
      </c>
      <c r="I2585" s="577" t="s">
        <v>2300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  <c r="T2585" s="1249">
        <f>base[[#This Row],[Data de liquidação]]</f>
        <v>46172.564918981479</v>
      </c>
    </row>
    <row r="2586" spans="2:22" ht="15" customHeight="1">
      <c r="B2586" s="799" t="s">
        <v>3106</v>
      </c>
      <c r="C2586" s="911" t="s">
        <v>3555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1665</v>
      </c>
      <c r="I2586" s="577" t="s">
        <v>2882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  <c r="T2586" s="1249">
        <f>base[[#This Row],[Data de liquidação]]</f>
        <v>46172.595150462963</v>
      </c>
    </row>
    <row r="2587" spans="2:22" ht="15" customHeight="1">
      <c r="B2587" s="799" t="s">
        <v>3105</v>
      </c>
      <c r="C2587" s="911" t="s">
        <v>3555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1665</v>
      </c>
      <c r="I2587" s="539" t="s">
        <v>1557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  <c r="T2587" s="1249">
        <f>base[[#This Row],[Data de liquidação]]</f>
        <v>46172.701307870368</v>
      </c>
    </row>
    <row r="2588" spans="2:22" ht="15" customHeight="1">
      <c r="B2588" s="799" t="s">
        <v>3104</v>
      </c>
      <c r="C2588" s="911" t="s">
        <v>3555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1665</v>
      </c>
      <c r="I2588" s="577" t="s">
        <v>2882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  <c r="T2588" s="1249">
        <f>base[[#This Row],[Data de liquidação]]</f>
        <v>46172.740381944444</v>
      </c>
    </row>
    <row r="2589" spans="2:22" ht="15" customHeight="1">
      <c r="B2589" s="799" t="s">
        <v>3103</v>
      </c>
      <c r="C2589" s="911" t="s">
        <v>3555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391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1369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1249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9" t="s">
        <v>3103</v>
      </c>
      <c r="C2590" s="911" t="s">
        <v>3555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1665</v>
      </c>
      <c r="I2590" s="577" t="s">
        <v>1716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1249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9" t="s">
        <v>3102</v>
      </c>
      <c r="C2591" s="911" t="s">
        <v>3555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1593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1369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  <c r="T2591" s="1249">
        <f>base[[#This Row],[Data de liquidação]]</f>
        <v>46172.748645833337</v>
      </c>
    </row>
    <row r="2592" spans="2:22" ht="15" customHeight="1">
      <c r="B2592" s="799" t="s">
        <v>3101</v>
      </c>
      <c r="C2592" s="911" t="s">
        <v>3555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1665</v>
      </c>
      <c r="I2592" s="577" t="s">
        <v>1757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  <c r="T2592" s="1249">
        <f>base[[#This Row],[Data de liquidação]]</f>
        <v>46172.748680555553</v>
      </c>
    </row>
    <row r="2593" spans="2:20" ht="15" customHeight="1">
      <c r="B2593" s="799" t="s">
        <v>3100</v>
      </c>
      <c r="C2593" s="911" t="s">
        <v>3555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1665</v>
      </c>
      <c r="I2593" s="577" t="s">
        <v>2949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  <c r="T2593" s="1249">
        <f>base[[#This Row],[Data de liquidação]]</f>
        <v>46172.749074074076</v>
      </c>
    </row>
    <row r="2594" spans="2:20" ht="15" customHeight="1">
      <c r="B2594" s="799" t="s">
        <v>3099</v>
      </c>
      <c r="C2594" s="911" t="s">
        <v>3555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1665</v>
      </c>
      <c r="I2594" s="577" t="s">
        <v>2882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  <c r="T2594" s="1249">
        <f>base[[#This Row],[Data de liquidação]]</f>
        <v>46172.776122685187</v>
      </c>
    </row>
    <row r="2595" spans="2:20" ht="15" customHeight="1">
      <c r="B2595" s="799" t="s">
        <v>3097</v>
      </c>
      <c r="C2595" s="911" t="s">
        <v>3555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1665</v>
      </c>
      <c r="I2595" s="539" t="s">
        <v>1557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  <c r="T2595" s="1249">
        <f>base[[#This Row],[Data de liquidação]]</f>
        <v>46172.788090277776</v>
      </c>
    </row>
    <row r="2596" spans="2:20" ht="15" customHeight="1">
      <c r="B2596" s="799" t="s">
        <v>3097</v>
      </c>
      <c r="C2596" s="911" t="s">
        <v>3555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1665</v>
      </c>
      <c r="I2596" s="577" t="s">
        <v>2362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  <c r="T2596" s="1249">
        <f>base[[#This Row],[Data de liquidação]]</f>
        <v>46172.788090277776</v>
      </c>
    </row>
    <row r="2597" spans="2:20" ht="15" customHeight="1">
      <c r="B2597" s="799" t="s">
        <v>3098</v>
      </c>
      <c r="C2597" s="911" t="s">
        <v>3555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1665</v>
      </c>
      <c r="I2597" s="577" t="s">
        <v>2882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  <c r="T2597" s="1249">
        <f>base[[#This Row],[Data de liquidação]]</f>
        <v>46172.788090277776</v>
      </c>
    </row>
    <row r="2598" spans="2:20" ht="15" customHeight="1">
      <c r="B2598" s="799" t="s">
        <v>3096</v>
      </c>
      <c r="C2598" s="911" t="s">
        <v>3555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1665</v>
      </c>
      <c r="I2598" s="577" t="s">
        <v>1716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  <c r="T2598" s="1249">
        <f>base[[#This Row],[Data de liquidação]]</f>
        <v>46172.788101851853</v>
      </c>
    </row>
    <row r="2599" spans="2:20" ht="15" customHeight="1">
      <c r="B2599" s="799" t="s">
        <v>3095</v>
      </c>
      <c r="C2599" s="911" t="s">
        <v>3555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1665</v>
      </c>
      <c r="I2599" s="539" t="s">
        <v>1557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  <c r="T2599" s="1249">
        <f>base[[#This Row],[Data de liquidação]]</f>
        <v>46172.828449074077</v>
      </c>
    </row>
    <row r="2600" spans="2:20" ht="15" customHeight="1">
      <c r="B2600" s="799" t="s">
        <v>3094</v>
      </c>
      <c r="C2600" s="911" t="s">
        <v>3555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1665</v>
      </c>
      <c r="I2600" s="539" t="s">
        <v>1557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  <c r="T2600" s="1249">
        <f>base[[#This Row],[Data de liquidação]]</f>
        <v>46172.84883101852</v>
      </c>
    </row>
    <row r="2601" spans="2:20" ht="15" customHeight="1">
      <c r="B2601" s="799" t="s">
        <v>3093</v>
      </c>
      <c r="C2601" s="911" t="s">
        <v>3555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1665</v>
      </c>
      <c r="I2601" s="539" t="s">
        <v>1557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  <c r="T2601" s="1249">
        <f>base[[#This Row],[Data de liquidação]]</f>
        <v>46172.886597222219</v>
      </c>
    </row>
    <row r="2602" spans="2:20" ht="15" customHeight="1">
      <c r="B2602" s="799" t="s">
        <v>3092</v>
      </c>
      <c r="C2602" s="911" t="s">
        <v>3555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1665</v>
      </c>
      <c r="I2602" s="577" t="s">
        <v>2300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  <c r="T2602" s="1249">
        <f>base[[#This Row],[Data de liquidação]]</f>
        <v>46172.889502314814</v>
      </c>
    </row>
    <row r="2603" spans="2:20" ht="15" customHeight="1">
      <c r="B2603" s="799" t="s">
        <v>3091</v>
      </c>
      <c r="C2603" s="911" t="s">
        <v>3555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1665</v>
      </c>
      <c r="I2603" s="577" t="s">
        <v>1758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  <c r="T2603" s="1249">
        <f>base[[#This Row],[Data de liquidação]]</f>
        <v>46172.938506944447</v>
      </c>
    </row>
    <row r="2604" spans="2:20" ht="15" customHeight="1">
      <c r="B2604" s="799" t="s">
        <v>3090</v>
      </c>
      <c r="C2604" s="911" t="s">
        <v>3555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1665</v>
      </c>
      <c r="I2604" s="577" t="s">
        <v>2300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  <c r="T2604" s="1249">
        <f>base[[#This Row],[Data de liquidação]]</f>
        <v>46172.946400462963</v>
      </c>
    </row>
    <row r="2605" spans="2:20" ht="15" customHeight="1">
      <c r="B2605" s="799" t="s">
        <v>3089</v>
      </c>
      <c r="C2605" s="911" t="s">
        <v>3555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1665</v>
      </c>
      <c r="I2605" s="577" t="s">
        <v>2362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  <c r="T2605" s="1249">
        <f>base[[#This Row],[Data de liquidação]]</f>
        <v>46172.959849537037</v>
      </c>
    </row>
    <row r="2606" spans="2:20" ht="15" customHeight="1">
      <c r="B2606" s="799" t="s">
        <v>3088</v>
      </c>
      <c r="C2606" s="911" t="s">
        <v>3555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1665</v>
      </c>
      <c r="I2606" s="577" t="s">
        <v>1714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  <c r="T2606" s="1249">
        <f>base[[#This Row],[Data de liquidação]]</f>
        <v>46172.960300925923</v>
      </c>
    </row>
    <row r="2607" spans="2:20" ht="15" customHeight="1">
      <c r="B2607" s="799" t="s">
        <v>3087</v>
      </c>
      <c r="C2607" s="911" t="s">
        <v>3555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1665</v>
      </c>
      <c r="I2607" s="577" t="s">
        <v>1716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  <c r="T2607" s="1249">
        <f>base[[#This Row],[Data de liquidação]]</f>
        <v>46172.996527777781</v>
      </c>
    </row>
    <row r="2608" spans="2:20" ht="15" customHeight="1">
      <c r="B2608" s="799" t="s">
        <v>3165</v>
      </c>
      <c r="C2608" s="911" t="s">
        <v>3555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1665</v>
      </c>
      <c r="I2608" s="539" t="s">
        <v>1557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  <c r="T2608" s="1249">
        <f>base[[#This Row],[Data de liquidação]]</f>
        <v>46173.044525462959</v>
      </c>
    </row>
    <row r="2609" spans="2:20" ht="15" customHeight="1">
      <c r="B2609" s="799" t="s">
        <v>3164</v>
      </c>
      <c r="C2609" s="911" t="s">
        <v>3555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1665</v>
      </c>
      <c r="I2609" s="539" t="s">
        <v>1557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  <c r="T2609" s="1249">
        <f>base[[#This Row],[Data de liquidação]]</f>
        <v>46173.402754629627</v>
      </c>
    </row>
    <row r="2610" spans="2:20" ht="15" customHeight="1">
      <c r="B2610" s="799" t="s">
        <v>3163</v>
      </c>
      <c r="C2610" s="911" t="s">
        <v>3555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1665</v>
      </c>
      <c r="I2610" s="577" t="s">
        <v>1758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  <c r="T2610" s="1249">
        <f>base[[#This Row],[Data de liquidação]]</f>
        <v>46173.413946759261</v>
      </c>
    </row>
    <row r="2611" spans="2:20" ht="15" customHeight="1">
      <c r="B2611" s="799" t="s">
        <v>3162</v>
      </c>
      <c r="C2611" s="911" t="s">
        <v>3555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1665</v>
      </c>
      <c r="I2611" s="577" t="s">
        <v>2882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  <c r="T2611" s="1249">
        <f>base[[#This Row],[Data de liquidação]]</f>
        <v>46173.413958333331</v>
      </c>
    </row>
    <row r="2612" spans="2:20" ht="15" customHeight="1">
      <c r="B2612" s="799" t="s">
        <v>3161</v>
      </c>
      <c r="C2612" s="911" t="s">
        <v>3555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1665</v>
      </c>
      <c r="I2612" s="577" t="s">
        <v>2950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  <c r="T2612" s="1249">
        <f>base[[#This Row],[Data de liquidação]]</f>
        <v>46173.438472222224</v>
      </c>
    </row>
    <row r="2613" spans="2:20" ht="15" customHeight="1">
      <c r="B2613" s="799" t="s">
        <v>3160</v>
      </c>
      <c r="C2613" s="911" t="s">
        <v>3555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1665</v>
      </c>
      <c r="I2613" s="577" t="s">
        <v>1758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  <c r="T2613" s="1249">
        <f>base[[#This Row],[Data de liquidação]]</f>
        <v>46173.438784722224</v>
      </c>
    </row>
    <row r="2614" spans="2:20" ht="15" customHeight="1">
      <c r="B2614" s="799" t="s">
        <v>3159</v>
      </c>
      <c r="C2614" s="911" t="s">
        <v>3555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1665</v>
      </c>
      <c r="I2614" s="577" t="s">
        <v>2951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  <c r="T2614" s="1249">
        <f>base[[#This Row],[Data de liquidação]]</f>
        <v>46173.441643518519</v>
      </c>
    </row>
    <row r="2615" spans="2:20" ht="15" customHeight="1">
      <c r="B2615" s="799" t="s">
        <v>3158</v>
      </c>
      <c r="C2615" s="911" t="s">
        <v>3555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1665</v>
      </c>
      <c r="I2615" s="539" t="s">
        <v>1557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  <c r="T2615" s="1249">
        <f>base[[#This Row],[Data de liquidação]]</f>
        <v>46173.495844907404</v>
      </c>
    </row>
    <row r="2616" spans="2:20" ht="15" customHeight="1">
      <c r="B2616" s="799" t="s">
        <v>3157</v>
      </c>
      <c r="C2616" s="911" t="s">
        <v>3555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391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3337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  <c r="T2616" s="1249">
        <f>base[[#This Row],[Data de liquidação]]</f>
        <v>46173.496006944442</v>
      </c>
    </row>
    <row r="2617" spans="2:20" ht="15" customHeight="1">
      <c r="B2617" s="799" t="s">
        <v>3156</v>
      </c>
      <c r="C2617" s="911" t="s">
        <v>3555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391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3058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  <c r="T2617" s="1249">
        <f>base[[#This Row],[Data de liquidação]]</f>
        <v>46173.580289351848</v>
      </c>
    </row>
    <row r="2618" spans="2:20" ht="15" customHeight="1">
      <c r="B2618" s="799" t="s">
        <v>3155</v>
      </c>
      <c r="C2618" s="911" t="s">
        <v>3555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1665</v>
      </c>
      <c r="I2618" s="577" t="s">
        <v>2361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  <c r="T2618" s="1249">
        <f>base[[#This Row],[Data de liquidação]]</f>
        <v>46173.592800925922</v>
      </c>
    </row>
    <row r="2619" spans="2:20" ht="15" customHeight="1">
      <c r="B2619" s="799" t="s">
        <v>3154</v>
      </c>
      <c r="C2619" s="911" t="s">
        <v>3555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1665</v>
      </c>
      <c r="I2619" s="577" t="s">
        <v>1794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  <c r="T2619" s="1249">
        <f>base[[#This Row],[Data de liquidação]]</f>
        <v>46173.596273148149</v>
      </c>
    </row>
    <row r="2620" spans="2:20" ht="15" customHeight="1">
      <c r="B2620" s="799" t="s">
        <v>3153</v>
      </c>
      <c r="C2620" s="911" t="s">
        <v>3555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1665</v>
      </c>
      <c r="I2620" s="577" t="s">
        <v>2362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  <c r="T2620" s="1249">
        <f>base[[#This Row],[Data de liquidação]]</f>
        <v>46173.599004629628</v>
      </c>
    </row>
    <row r="2621" spans="2:20" ht="15" customHeight="1">
      <c r="B2621" s="799" t="s">
        <v>3152</v>
      </c>
      <c r="C2621" s="911" t="s">
        <v>3555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1665</v>
      </c>
      <c r="I2621" s="577" t="s">
        <v>2361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  <c r="T2621" s="1249">
        <f>base[[#This Row],[Data de liquidação]]</f>
        <v>46173.616597222222</v>
      </c>
    </row>
    <row r="2622" spans="2:20" ht="15" customHeight="1">
      <c r="B2622" s="799" t="s">
        <v>3151</v>
      </c>
      <c r="C2622" s="911" t="s">
        <v>3555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1665</v>
      </c>
      <c r="I2622" s="577" t="s">
        <v>1776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  <c r="T2622" s="1249">
        <f>base[[#This Row],[Data de liquidação]]</f>
        <v>46173.621458333335</v>
      </c>
    </row>
    <row r="2623" spans="2:20" ht="15" customHeight="1">
      <c r="B2623" s="799" t="s">
        <v>3150</v>
      </c>
      <c r="C2623" s="911" t="s">
        <v>3555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1665</v>
      </c>
      <c r="I2623" s="539" t="s">
        <v>1557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  <c r="T2623" s="1249">
        <f>base[[#This Row],[Data de liquidação]]</f>
        <v>46173.63003472222</v>
      </c>
    </row>
    <row r="2624" spans="2:20" ht="15" customHeight="1">
      <c r="B2624" s="799" t="s">
        <v>3149</v>
      </c>
      <c r="C2624" s="911" t="s">
        <v>3555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391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1214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  <c r="T2624" s="1249">
        <f>base[[#This Row],[Data de liquidação]]</f>
        <v>46173.640601851854</v>
      </c>
    </row>
    <row r="2625" spans="2:20" ht="15" customHeight="1">
      <c r="B2625" s="799" t="s">
        <v>3148</v>
      </c>
      <c r="C2625" s="911" t="s">
        <v>3555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1665</v>
      </c>
      <c r="I2625" s="577" t="s">
        <v>1758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  <c r="T2625" s="1249">
        <f>base[[#This Row],[Data de liquidação]]</f>
        <v>46173.642372685186</v>
      </c>
    </row>
    <row r="2626" spans="2:20" ht="15" customHeight="1">
      <c r="B2626" s="799" t="s">
        <v>3147</v>
      </c>
      <c r="C2626" s="911" t="s">
        <v>3555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1665</v>
      </c>
      <c r="I2626" s="577" t="s">
        <v>2882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  <c r="T2626" s="1249">
        <f>base[[#This Row],[Data de liquidação]]</f>
        <v>46173.644479166665</v>
      </c>
    </row>
    <row r="2627" spans="2:20" ht="15" customHeight="1">
      <c r="B2627" s="799" t="s">
        <v>3146</v>
      </c>
      <c r="C2627" s="911" t="s">
        <v>3555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391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1214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  <c r="T2627" s="1249">
        <f>base[[#This Row],[Data de liquidação]]</f>
        <v>46173.644502314812</v>
      </c>
    </row>
    <row r="2628" spans="2:20" ht="15" customHeight="1">
      <c r="B2628" s="799" t="s">
        <v>3145</v>
      </c>
      <c r="C2628" s="911" t="s">
        <v>3555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1665</v>
      </c>
      <c r="I2628" s="539" t="s">
        <v>1557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  <c r="T2628" s="1249">
        <f>base[[#This Row],[Data de liquidação]]</f>
        <v>46173.703159722223</v>
      </c>
    </row>
    <row r="2629" spans="2:20" ht="15" customHeight="1">
      <c r="B2629" s="799" t="s">
        <v>3144</v>
      </c>
      <c r="C2629" s="911" t="s">
        <v>3555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1665</v>
      </c>
      <c r="I2629" s="577" t="s">
        <v>1715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  <c r="T2629" s="1249">
        <f>base[[#This Row],[Data de liquidação]]</f>
        <v>46173.748148148145</v>
      </c>
    </row>
    <row r="2630" spans="2:20" ht="15" customHeight="1">
      <c r="B2630" s="799" t="s">
        <v>3143</v>
      </c>
      <c r="C2630" s="911" t="s">
        <v>3555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1665</v>
      </c>
      <c r="I2630" s="577" t="s">
        <v>2949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  <c r="T2630" s="1249">
        <f>base[[#This Row],[Data de liquidação]]</f>
        <v>46173.749293981484</v>
      </c>
    </row>
    <row r="2631" spans="2:20" ht="15" customHeight="1">
      <c r="B2631" s="799" t="s">
        <v>3142</v>
      </c>
      <c r="C2631" s="911" t="s">
        <v>3555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1665</v>
      </c>
      <c r="I2631" s="577" t="s">
        <v>1715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  <c r="T2631" s="1249">
        <f>base[[#This Row],[Data de liquidação]]</f>
        <v>46173.750937500001</v>
      </c>
    </row>
    <row r="2632" spans="2:20" ht="15" customHeight="1">
      <c r="B2632" s="799" t="s">
        <v>3141</v>
      </c>
      <c r="C2632" s="911" t="s">
        <v>3555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626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1369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  <c r="T2632" s="1249">
        <f>base[[#This Row],[Data de liquidação]]</f>
        <v>46173.757870370369</v>
      </c>
    </row>
    <row r="2633" spans="2:20" ht="15" customHeight="1">
      <c r="B2633" s="799" t="s">
        <v>3140</v>
      </c>
      <c r="C2633" s="911" t="s">
        <v>3555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391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1369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  <c r="T2633" s="1249">
        <f>base[[#This Row],[Data de liquidação]]</f>
        <v>46173.759062500001</v>
      </c>
    </row>
    <row r="2634" spans="2:20" ht="15" customHeight="1">
      <c r="B2634" s="799" t="s">
        <v>3139</v>
      </c>
      <c r="C2634" s="911" t="s">
        <v>3555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1665</v>
      </c>
      <c r="I2634" s="577" t="s">
        <v>2882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  <c r="T2634" s="1249">
        <f>base[[#This Row],[Data de liquidação]]</f>
        <v>46173.816284722219</v>
      </c>
    </row>
    <row r="2635" spans="2:20" ht="15" customHeight="1">
      <c r="B2635" s="799" t="s">
        <v>3138</v>
      </c>
      <c r="C2635" s="911" t="s">
        <v>3555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1665</v>
      </c>
      <c r="I2635" s="539" t="s">
        <v>1557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  <c r="T2635" s="1249">
        <f>base[[#This Row],[Data de liquidação]]</f>
        <v>46173.816296296296</v>
      </c>
    </row>
    <row r="2636" spans="2:20" ht="15" customHeight="1">
      <c r="B2636" s="799" t="s">
        <v>3137</v>
      </c>
      <c r="C2636" s="911" t="s">
        <v>3555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1665</v>
      </c>
      <c r="I2636" s="577" t="s">
        <v>2882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  <c r="T2636" s="1249">
        <f>base[[#This Row],[Data de liquidação]]</f>
        <v>46173.850752314815</v>
      </c>
    </row>
    <row r="2637" spans="2:20" ht="15" customHeight="1">
      <c r="B2637" s="799" t="s">
        <v>3136</v>
      </c>
      <c r="C2637" s="911" t="s">
        <v>3555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1665</v>
      </c>
      <c r="I2637" s="577" t="s">
        <v>1757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  <c r="T2637" s="1249">
        <f>base[[#This Row],[Data de liquidação]]</f>
        <v>46173.871412037035</v>
      </c>
    </row>
    <row r="2638" spans="2:20" ht="15" customHeight="1">
      <c r="B2638" s="799" t="s">
        <v>3135</v>
      </c>
      <c r="C2638" s="911" t="s">
        <v>3555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1665</v>
      </c>
      <c r="I2638" s="577" t="s">
        <v>1714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  <c r="T2638" s="1249">
        <f>base[[#This Row],[Data de liquidação]]</f>
        <v>46173.871493055558</v>
      </c>
    </row>
    <row r="2639" spans="2:20" ht="15" customHeight="1">
      <c r="B2639" s="799" t="s">
        <v>3134</v>
      </c>
      <c r="C2639" s="911" t="s">
        <v>3555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1665</v>
      </c>
      <c r="I2639" s="577" t="s">
        <v>2361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  <c r="T2639" s="1249">
        <f>base[[#This Row],[Data de liquidação]]</f>
        <v>46173.884432870371</v>
      </c>
    </row>
    <row r="2640" spans="2:20" ht="15" customHeight="1">
      <c r="B2640" s="799" t="s">
        <v>3133</v>
      </c>
      <c r="C2640" s="911" t="s">
        <v>3555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1665</v>
      </c>
      <c r="I2640" s="577" t="s">
        <v>2300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  <c r="T2640" s="1249">
        <f>base[[#This Row],[Data de liquidação]]</f>
        <v>46173.912766203706</v>
      </c>
    </row>
    <row r="2641" spans="2:20" ht="15" customHeight="1">
      <c r="B2641" s="799" t="s">
        <v>3132</v>
      </c>
      <c r="C2641" s="911" t="s">
        <v>3555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1665</v>
      </c>
      <c r="I2641" s="577" t="s">
        <v>2361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  <c r="T2641" s="1249">
        <f>base[[#This Row],[Data de liquidação]]</f>
        <v>46173.93509259259</v>
      </c>
    </row>
    <row r="2642" spans="2:20" ht="15" customHeight="1">
      <c r="B2642" s="799" t="s">
        <v>3131</v>
      </c>
      <c r="C2642" s="911" t="s">
        <v>3555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1665</v>
      </c>
      <c r="I2642" s="577" t="s">
        <v>2882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  <c r="T2642" s="1249">
        <f>base[[#This Row],[Data de liquidação]]</f>
        <v>46173.936203703706</v>
      </c>
    </row>
    <row r="2643" spans="2:20" ht="15" customHeight="1">
      <c r="B2643" s="799" t="s">
        <v>3130</v>
      </c>
      <c r="C2643" s="911" t="s">
        <v>3555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1665</v>
      </c>
      <c r="I2643" s="577" t="s">
        <v>1757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  <c r="T2643" s="1249">
        <f>base[[#This Row],[Data de liquidação]]</f>
        <v>46173.937858796293</v>
      </c>
    </row>
    <row r="2644" spans="2:20" ht="15" customHeight="1">
      <c r="B2644" s="799" t="s">
        <v>3129</v>
      </c>
      <c r="C2644" s="911" t="s">
        <v>3555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1665</v>
      </c>
      <c r="I2644" s="577" t="s">
        <v>1759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  <c r="T2644" s="1249">
        <f>base[[#This Row],[Data de liquidação]]</f>
        <v>46173.956759259258</v>
      </c>
    </row>
    <row r="2645" spans="2:20" ht="15" customHeight="1">
      <c r="B2645" s="800" t="s">
        <v>3180</v>
      </c>
      <c r="C2645" s="911" t="s">
        <v>3555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1665</v>
      </c>
      <c r="I2645" s="577" t="s">
        <v>1759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  <c r="T2645" s="1249">
        <f>base[[#This Row],[Data de liquidação]]</f>
        <v>46174.873194444444</v>
      </c>
    </row>
    <row r="2646" spans="2:20" ht="15" customHeight="1">
      <c r="B2646" s="800" t="s">
        <v>3179</v>
      </c>
      <c r="C2646" s="911" t="s">
        <v>3555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1665</v>
      </c>
      <c r="I2646" s="586" t="s">
        <v>2882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  <c r="T2646" s="1249">
        <f>base[[#This Row],[Data de liquidação]]</f>
        <v>46174.885567129626</v>
      </c>
    </row>
    <row r="2647" spans="2:20" ht="15" customHeight="1">
      <c r="B2647" s="800" t="s">
        <v>3178</v>
      </c>
      <c r="C2647" s="911" t="s">
        <v>3555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1665</v>
      </c>
      <c r="I2647" s="586" t="s">
        <v>2951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  <c r="T2647" s="1249">
        <f>base[[#This Row],[Data de liquidação]]</f>
        <v>46174.959363425929</v>
      </c>
    </row>
    <row r="2648" spans="2:20" ht="15" customHeight="1">
      <c r="B2648" s="801" t="s">
        <v>3186</v>
      </c>
      <c r="C2648" s="911" t="s">
        <v>3555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3187</v>
      </c>
      <c r="I2648" s="595" t="s">
        <v>1571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  <c r="T2648" s="1249">
        <f>base[[#This Row],[Data de liquidação]]</f>
        <v>46175.623518518521</v>
      </c>
    </row>
    <row r="2649" spans="2:20" ht="15" customHeight="1">
      <c r="B2649" s="801" t="s">
        <v>3185</v>
      </c>
      <c r="C2649" s="911" t="s">
        <v>3555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1665</v>
      </c>
      <c r="I2649" s="586" t="s">
        <v>2882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  <c r="T2649" s="1249">
        <f>base[[#This Row],[Data de liquidação]]</f>
        <v>46175.623726851853</v>
      </c>
    </row>
    <row r="2650" spans="2:20" ht="15" customHeight="1">
      <c r="B2650" s="801" t="s">
        <v>3184</v>
      </c>
      <c r="C2650" s="911" t="s">
        <v>3555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1665</v>
      </c>
      <c r="I2650" s="586" t="s">
        <v>2882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  <c r="T2650" s="1249">
        <f>base[[#This Row],[Data de liquidação]]</f>
        <v>46175.73709490741</v>
      </c>
    </row>
    <row r="2651" spans="2:20" ht="15" customHeight="1">
      <c r="B2651" s="802" t="s">
        <v>3207</v>
      </c>
      <c r="C2651" s="911" t="s">
        <v>3555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1665</v>
      </c>
      <c r="I2651" s="599" t="s">
        <v>1776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  <c r="T2651" s="1249">
        <f>base[[#This Row],[Data de liquidação]]</f>
        <v>46177.622361111113</v>
      </c>
    </row>
    <row r="2652" spans="2:20" ht="15" customHeight="1">
      <c r="B2652" s="802" t="s">
        <v>3206</v>
      </c>
      <c r="C2652" s="911" t="s">
        <v>3555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1665</v>
      </c>
      <c r="I2652" s="539" t="s">
        <v>1557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  <c r="T2652" s="1249">
        <f>base[[#This Row],[Data de liquidação]]</f>
        <v>46177.63480324074</v>
      </c>
    </row>
    <row r="2653" spans="2:20" ht="15" customHeight="1">
      <c r="B2653" s="802" t="s">
        <v>3205</v>
      </c>
      <c r="C2653" s="911" t="s">
        <v>3555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3187</v>
      </c>
      <c r="I2653" s="599" t="s">
        <v>497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  <c r="T2653" s="1249">
        <f>base[[#This Row],[Data de liquidação]]</f>
        <v>46177.64675925926</v>
      </c>
    </row>
    <row r="2654" spans="2:20" ht="15" customHeight="1">
      <c r="B2654" s="802" t="s">
        <v>3204</v>
      </c>
      <c r="C2654" s="911" t="s">
        <v>3555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1665</v>
      </c>
      <c r="I2654" s="599" t="s">
        <v>1716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  <c r="T2654" s="1249">
        <f>base[[#This Row],[Data de liquidação]]</f>
        <v>46178.038101851853</v>
      </c>
    </row>
    <row r="2655" spans="2:20" ht="15" customHeight="1">
      <c r="B2655" s="802" t="s">
        <v>3203</v>
      </c>
      <c r="C2655" s="911" t="s">
        <v>3555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3333</v>
      </c>
      <c r="I2655" s="599" t="s">
        <v>626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  <c r="T2655" s="1249">
        <f>base[[#This Row],[Data de liquidação]]</f>
        <v>46178.399976851855</v>
      </c>
    </row>
    <row r="2656" spans="2:20" ht="15" customHeight="1">
      <c r="B2656" s="802" t="s">
        <v>3202</v>
      </c>
      <c r="C2656" s="911" t="s">
        <v>3555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1665</v>
      </c>
      <c r="I2656" s="539" t="s">
        <v>1557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  <c r="T2656" s="1249">
        <f>base[[#This Row],[Data de liquidação]]</f>
        <v>46178.64571759259</v>
      </c>
    </row>
    <row r="2657" spans="2:20" ht="15" customHeight="1">
      <c r="B2657" s="802" t="s">
        <v>3201</v>
      </c>
      <c r="C2657" s="911" t="s">
        <v>3555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1665</v>
      </c>
      <c r="I2657" s="599" t="s">
        <v>2300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  <c r="T2657" s="1249">
        <f>base[[#This Row],[Data de liquidação]]</f>
        <v>46178.746458333335</v>
      </c>
    </row>
    <row r="2658" spans="2:20" ht="15" customHeight="1">
      <c r="B2658" s="802" t="s">
        <v>3200</v>
      </c>
      <c r="C2658" s="911" t="s">
        <v>3555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1665</v>
      </c>
      <c r="I2658" s="599" t="s">
        <v>1758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  <c r="T2658" s="1249">
        <f>base[[#This Row],[Data de liquidação]]</f>
        <v>46178.954583333332</v>
      </c>
    </row>
    <row r="2659" spans="2:20" ht="15" customHeight="1">
      <c r="B2659" s="802" t="s">
        <v>3199</v>
      </c>
      <c r="C2659" s="911" t="s">
        <v>3555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1665</v>
      </c>
      <c r="I2659" s="539" t="s">
        <v>1557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  <c r="T2659" s="1249">
        <f>base[[#This Row],[Data de liquidação]]</f>
        <v>46179.467962962961</v>
      </c>
    </row>
    <row r="2660" spans="2:20" ht="15" customHeight="1">
      <c r="B2660" s="802" t="s">
        <v>3198</v>
      </c>
      <c r="C2660" s="911" t="s">
        <v>3555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3208</v>
      </c>
      <c r="I2660" s="599" t="s">
        <v>3209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  <c r="T2660" s="1249">
        <f>base[[#This Row],[Data de liquidação]]</f>
        <v>46179.539074074077</v>
      </c>
    </row>
    <row r="2661" spans="2:20" ht="15" customHeight="1">
      <c r="B2661" s="802" t="s">
        <v>3197</v>
      </c>
      <c r="C2661" s="911" t="s">
        <v>3555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1665</v>
      </c>
      <c r="I2661" s="599" t="s">
        <v>2300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  <c r="T2661" s="1249">
        <f>base[[#This Row],[Data de liquidação]]</f>
        <v>46179.599560185183</v>
      </c>
    </row>
    <row r="2662" spans="2:20" ht="15" customHeight="1">
      <c r="B2662" s="802" t="s">
        <v>3196</v>
      </c>
      <c r="C2662" s="911" t="s">
        <v>3555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1665</v>
      </c>
      <c r="I2662" s="599" t="s">
        <v>2882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  <c r="T2662" s="1249">
        <f>base[[#This Row],[Data de liquidação]]</f>
        <v>46179.677418981482</v>
      </c>
    </row>
    <row r="2663" spans="2:20" ht="15" customHeight="1">
      <c r="B2663" s="802" t="s">
        <v>3195</v>
      </c>
      <c r="C2663" s="911" t="s">
        <v>3555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1665</v>
      </c>
      <c r="I2663" s="539" t="s">
        <v>1557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  <c r="T2663" s="1249">
        <f>base[[#This Row],[Data de liquidação]]</f>
        <v>46179.934074074074</v>
      </c>
    </row>
    <row r="2664" spans="2:20" ht="15" customHeight="1">
      <c r="B2664" s="802" t="s">
        <v>3194</v>
      </c>
      <c r="C2664" s="911" t="s">
        <v>3555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1665</v>
      </c>
      <c r="I2664" s="539" t="s">
        <v>1557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  <c r="T2664" s="1249">
        <f>base[[#This Row],[Data de liquidação]]</f>
        <v>46180.494351851848</v>
      </c>
    </row>
    <row r="2665" spans="2:20" ht="15" customHeight="1">
      <c r="B2665" s="802" t="s">
        <v>3193</v>
      </c>
      <c r="C2665" s="911" t="s">
        <v>3555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391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3058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  <c r="T2665" s="1249">
        <f>base[[#This Row],[Data de liquidação]]</f>
        <v>46180.581863425927</v>
      </c>
    </row>
    <row r="2666" spans="2:20" ht="15" customHeight="1">
      <c r="B2666" s="802" t="s">
        <v>3192</v>
      </c>
      <c r="C2666" s="911" t="s">
        <v>3555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1665</v>
      </c>
      <c r="I2666" s="599" t="s">
        <v>1758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  <c r="T2666" s="1249">
        <f>base[[#This Row],[Data de liquidação]]</f>
        <v>46180.750208333331</v>
      </c>
    </row>
    <row r="2667" spans="2:20" ht="15" customHeight="1">
      <c r="B2667" s="802" t="s">
        <v>3191</v>
      </c>
      <c r="C2667" s="911" t="s">
        <v>3555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3208</v>
      </c>
      <c r="I2667" s="599" t="s">
        <v>3210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  <c r="T2667" s="1249">
        <f>base[[#This Row],[Data de liquidação]]</f>
        <v>46180.752916666665</v>
      </c>
    </row>
    <row r="2668" spans="2:20" ht="15" customHeight="1">
      <c r="B2668" s="802" t="s">
        <v>3191</v>
      </c>
      <c r="C2668" s="911" t="s">
        <v>3555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1665</v>
      </c>
      <c r="I2668" s="599" t="s">
        <v>1714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  <c r="T2668" s="1249">
        <f>base[[#This Row],[Data de liquidação]]</f>
        <v>46180.752916666665</v>
      </c>
    </row>
    <row r="2669" spans="2:20" ht="15" customHeight="1">
      <c r="B2669" s="802" t="s">
        <v>3190</v>
      </c>
      <c r="C2669" s="911" t="s">
        <v>3555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1665</v>
      </c>
      <c r="I2669" s="599" t="s">
        <v>2882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  <c r="T2669" s="1249">
        <f>base[[#This Row],[Data de liquidação]]</f>
        <v>46180.768831018519</v>
      </c>
    </row>
    <row r="2670" spans="2:20" ht="15" customHeight="1">
      <c r="B2670" s="802" t="s">
        <v>3189</v>
      </c>
      <c r="C2670" s="911" t="s">
        <v>3555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1665</v>
      </c>
      <c r="I2670" s="539" t="s">
        <v>1557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  <c r="T2670" s="1249">
        <f>base[[#This Row],[Data de liquidação]]</f>
        <v>46180.797997685186</v>
      </c>
    </row>
    <row r="2671" spans="2:20" ht="15" customHeight="1">
      <c r="B2671" s="802" t="s">
        <v>3188</v>
      </c>
      <c r="C2671" s="911" t="s">
        <v>3555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1665</v>
      </c>
      <c r="I2671" s="539" t="s">
        <v>1557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  <c r="T2671" s="1249">
        <f>base[[#This Row],[Data de liquidação]]</f>
        <v>46180.890347222223</v>
      </c>
    </row>
    <row r="2672" spans="2:20" ht="15" customHeight="1">
      <c r="B2672" s="803" t="s">
        <v>3225</v>
      </c>
      <c r="C2672" s="911" t="s">
        <v>3555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1665</v>
      </c>
      <c r="I2672" s="539" t="s">
        <v>1557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  <c r="T2672" s="1249">
        <f>base[[#This Row],[Data de liquidação]]</f>
        <v>46181.738379629627</v>
      </c>
    </row>
    <row r="2673" spans="2:20" ht="15" customHeight="1">
      <c r="B2673" s="803" t="s">
        <v>3224</v>
      </c>
      <c r="C2673" s="911" t="s">
        <v>3555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3226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  <c r="T2673" s="1249">
        <f>base[[#This Row],[Data de liquidação]]</f>
        <v>46181.743483796294</v>
      </c>
    </row>
    <row r="2674" spans="2:20" ht="15" customHeight="1">
      <c r="B2674" s="803" t="s">
        <v>3223</v>
      </c>
      <c r="C2674" s="911" t="s">
        <v>3555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3333</v>
      </c>
      <c r="I2674" s="599" t="s">
        <v>626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  <c r="T2674" s="1249">
        <f>base[[#This Row],[Data de liquidação]]</f>
        <v>46181.876921296294</v>
      </c>
    </row>
    <row r="2675" spans="2:20" ht="15" customHeight="1">
      <c r="B2675" s="803" t="s">
        <v>3222</v>
      </c>
      <c r="C2675" s="911" t="s">
        <v>3555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3208</v>
      </c>
      <c r="I2675" s="608" t="s">
        <v>3210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  <c r="T2675" s="1249">
        <f>base[[#This Row],[Data de liquidação]]</f>
        <v>46181.919953703706</v>
      </c>
    </row>
    <row r="2676" spans="2:20" ht="15" customHeight="1">
      <c r="B2676" s="804" t="s">
        <v>3251</v>
      </c>
      <c r="C2676" s="911" t="s">
        <v>3555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1665</v>
      </c>
      <c r="I2676" s="599" t="s">
        <v>2882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  <c r="T2676" s="1249">
        <f>base[[#This Row],[Data de liquidação]]</f>
        <v>46182.577569444446</v>
      </c>
    </row>
    <row r="2677" spans="2:20" ht="15" customHeight="1">
      <c r="B2677" s="804" t="s">
        <v>3250</v>
      </c>
      <c r="C2677" s="911" t="s">
        <v>3555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1665</v>
      </c>
      <c r="I2677" s="599" t="s">
        <v>1714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  <c r="T2677" s="1249">
        <f>base[[#This Row],[Data de liquidação]]</f>
        <v>46182.580138888887</v>
      </c>
    </row>
    <row r="2678" spans="2:20" ht="15" customHeight="1">
      <c r="B2678" s="804" t="s">
        <v>3249</v>
      </c>
      <c r="C2678" s="911" t="s">
        <v>3555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1665</v>
      </c>
      <c r="I2678" s="539" t="s">
        <v>1557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  <c r="T2678" s="1249">
        <f>base[[#This Row],[Data de liquidação]]</f>
        <v>46182.63553240741</v>
      </c>
    </row>
    <row r="2679" spans="2:20" ht="15" customHeight="1">
      <c r="B2679" s="804" t="s">
        <v>3248</v>
      </c>
      <c r="C2679" s="911" t="s">
        <v>3555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3252</v>
      </c>
      <c r="I2679" s="616" t="s">
        <v>3253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  <c r="T2679" s="1249">
        <f>base[[#This Row],[Data de liquidação]]</f>
        <v>46182.660925925928</v>
      </c>
    </row>
    <row r="2680" spans="2:20" ht="15" customHeight="1">
      <c r="B2680" s="804" t="s">
        <v>3247</v>
      </c>
      <c r="C2680" s="911" t="s">
        <v>3555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3252</v>
      </c>
      <c r="I2680" s="616" t="s">
        <v>1554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  <c r="T2680" s="1249">
        <f>base[[#This Row],[Data de liquidação]]</f>
        <v>46182.661076388889</v>
      </c>
    </row>
    <row r="2681" spans="2:20" ht="15" customHeight="1">
      <c r="B2681" s="804" t="s">
        <v>3246</v>
      </c>
      <c r="C2681" s="911" t="s">
        <v>3555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1665</v>
      </c>
      <c r="I2681" s="616" t="s">
        <v>2330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  <c r="T2681" s="1249">
        <f>base[[#This Row],[Data de liquidação]]</f>
        <v>46182.664039351854</v>
      </c>
    </row>
    <row r="2682" spans="2:20" ht="15" customHeight="1">
      <c r="B2682" s="804" t="s">
        <v>3245</v>
      </c>
      <c r="C2682" s="911" t="s">
        <v>3555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1665</v>
      </c>
      <c r="I2682" s="616" t="s">
        <v>1776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  <c r="T2682" s="1249">
        <f>base[[#This Row],[Data de liquidação]]</f>
        <v>46182.666030092594</v>
      </c>
    </row>
    <row r="2683" spans="2:20" ht="15" customHeight="1">
      <c r="B2683" s="804" t="s">
        <v>3244</v>
      </c>
      <c r="C2683" s="911" t="s">
        <v>3555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3208</v>
      </c>
      <c r="I2683" s="616" t="s">
        <v>3210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  <c r="T2683" s="1249">
        <f>base[[#This Row],[Data de liquidação]]</f>
        <v>46182.751307870371</v>
      </c>
    </row>
    <row r="2684" spans="2:20" ht="15" customHeight="1">
      <c r="B2684" s="804" t="s">
        <v>3243</v>
      </c>
      <c r="C2684" s="911" t="s">
        <v>3555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3208</v>
      </c>
      <c r="I2684" s="616" t="s">
        <v>3209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  <c r="T2684" s="1249">
        <f>base[[#This Row],[Data de liquidação]]</f>
        <v>46182.876446759263</v>
      </c>
    </row>
    <row r="2685" spans="2:20" ht="15" customHeight="1">
      <c r="B2685" s="804" t="s">
        <v>3242</v>
      </c>
      <c r="C2685" s="911" t="s">
        <v>3555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1665</v>
      </c>
      <c r="I2685" s="599" t="s">
        <v>1714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  <c r="T2685" s="1249">
        <f>base[[#This Row],[Data de liquidação]]</f>
        <v>46182.924004629633</v>
      </c>
    </row>
    <row r="2686" spans="2:20" ht="15" customHeight="1">
      <c r="B2686" s="805" t="s">
        <v>3266</v>
      </c>
      <c r="C2686" s="911" t="s">
        <v>3555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3187</v>
      </c>
      <c r="I2686" s="620" t="s">
        <v>1571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  <c r="T2686" s="1249">
        <f>base[[#This Row],[Data de liquidação]]</f>
        <v>46183.661041666666</v>
      </c>
    </row>
    <row r="2687" spans="2:20" ht="15" customHeight="1">
      <c r="B2687" s="805" t="s">
        <v>3265</v>
      </c>
      <c r="C2687" s="911" t="s">
        <v>3555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391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2433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  <c r="T2687" s="1249">
        <f>base[[#This Row],[Data de liquidação]]</f>
        <v>46183.661874999998</v>
      </c>
    </row>
    <row r="2688" spans="2:20" ht="15" customHeight="1">
      <c r="B2688" s="805" t="s">
        <v>3264</v>
      </c>
      <c r="C2688" s="911" t="s">
        <v>3555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1665</v>
      </c>
      <c r="I2688" s="620" t="s">
        <v>2882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  <c r="T2688" s="1249">
        <f>base[[#This Row],[Data de liquidação]]</f>
        <v>46183.728194444448</v>
      </c>
    </row>
    <row r="2689" spans="2:22" ht="15" customHeight="1">
      <c r="B2689" s="805" t="s">
        <v>3263</v>
      </c>
      <c r="C2689" s="911" t="s">
        <v>3555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1665</v>
      </c>
      <c r="I2689" s="539" t="s">
        <v>1557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  <c r="T2689" s="1249">
        <f>base[[#This Row],[Data de liquidação]]</f>
        <v>46183.728217592594</v>
      </c>
    </row>
    <row r="2690" spans="2:22" ht="15" customHeight="1">
      <c r="B2690" s="805" t="s">
        <v>3262</v>
      </c>
      <c r="C2690" s="911" t="s">
        <v>3555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3187</v>
      </c>
      <c r="I2690" s="620" t="s">
        <v>1571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  <c r="T2690" s="1249">
        <f>base[[#This Row],[Data de liquidação]]</f>
        <v>46183.728356481479</v>
      </c>
    </row>
    <row r="2691" spans="2:22" ht="15" customHeight="1">
      <c r="B2691" s="805" t="s">
        <v>3261</v>
      </c>
      <c r="C2691" s="911" t="s">
        <v>3555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1665</v>
      </c>
      <c r="I2691" s="620" t="s">
        <v>1716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  <c r="T2691" s="1249">
        <f>base[[#This Row],[Data de liquidação]]</f>
        <v>46183.780798611115</v>
      </c>
    </row>
    <row r="2692" spans="2:22" ht="15" customHeight="1">
      <c r="B2692" s="805" t="s">
        <v>3260</v>
      </c>
      <c r="C2692" s="911" t="s">
        <v>3555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1665</v>
      </c>
      <c r="I2692" s="539" t="s">
        <v>1557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  <c r="T2692" s="1249">
        <f>base[[#This Row],[Data de liquidação]]</f>
        <v>46183.818460648145</v>
      </c>
    </row>
    <row r="2693" spans="2:22" ht="15" customHeight="1">
      <c r="B2693" s="805" t="s">
        <v>3259</v>
      </c>
      <c r="C2693" s="911" t="s">
        <v>3555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3267</v>
      </c>
      <c r="I2693" s="620" t="s">
        <v>1780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  <c r="T2693" s="1249">
        <f>base[[#This Row],[Data de liquidação]]</f>
        <v>46183.917662037034</v>
      </c>
    </row>
    <row r="2694" spans="2:22" ht="15" customHeight="1">
      <c r="B2694" s="805" t="s">
        <v>3258</v>
      </c>
      <c r="C2694" s="911" t="s">
        <v>3555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3187</v>
      </c>
      <c r="I2694" s="620" t="s">
        <v>497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  <c r="T2694" s="1249">
        <f>base[[#This Row],[Data de liquidação]]</f>
        <v>46183.931539351855</v>
      </c>
    </row>
    <row r="2695" spans="2:22" ht="15" customHeight="1">
      <c r="B2695" s="805" t="s">
        <v>3257</v>
      </c>
      <c r="C2695" s="911" t="s">
        <v>3555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3270</v>
      </c>
      <c r="I2695" s="620" t="s">
        <v>626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1249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5" t="s">
        <v>3257</v>
      </c>
      <c r="C2696" s="911" t="s">
        <v>3555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1665</v>
      </c>
      <c r="I2696" s="620" t="s">
        <v>2950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1249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5" t="s">
        <v>3256</v>
      </c>
      <c r="C2697" s="911" t="s">
        <v>3555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1665</v>
      </c>
      <c r="I2697" s="620" t="s">
        <v>1758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  <c r="T2697" s="1249">
        <f>base[[#This Row],[Data de liquidação]]</f>
        <v>46184.03943287037</v>
      </c>
    </row>
    <row r="2698" spans="2:22" ht="15" customHeight="1">
      <c r="B2698" s="805" t="s">
        <v>3255</v>
      </c>
      <c r="C2698" s="911" t="s">
        <v>3555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1665</v>
      </c>
      <c r="I2698" s="620" t="s">
        <v>2949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  <c r="T2698" s="1249">
        <f>base[[#This Row],[Data de liquidação]]</f>
        <v>46184.062685185185</v>
      </c>
    </row>
    <row r="2699" spans="2:22" ht="15" customHeight="1">
      <c r="B2699" s="806" t="s">
        <v>3276</v>
      </c>
      <c r="C2699" s="911" t="s">
        <v>3555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3187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  <c r="T2699" s="1249">
        <f>base[[#This Row],[Data de liquidação]]</f>
        <v>46184.595289351855</v>
      </c>
    </row>
    <row r="2700" spans="2:22" ht="15" customHeight="1">
      <c r="B2700" s="806" t="s">
        <v>3275</v>
      </c>
      <c r="C2700" s="911" t="s">
        <v>3555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3187</v>
      </c>
      <c r="I2700" s="629" t="s">
        <v>1571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  <c r="T2700" s="1249">
        <f>base[[#This Row],[Data de liquidação]]</f>
        <v>46184.733680555553</v>
      </c>
    </row>
    <row r="2701" spans="2:22" ht="15" customHeight="1">
      <c r="B2701" s="806" t="s">
        <v>3274</v>
      </c>
      <c r="C2701" s="911" t="s">
        <v>3555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626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3277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  <c r="T2701" s="1249">
        <f>base[[#This Row],[Data de liquidação]]</f>
        <v>46184.752476851849</v>
      </c>
    </row>
    <row r="2702" spans="2:22" ht="15" customHeight="1">
      <c r="B2702" s="806" t="s">
        <v>3273</v>
      </c>
      <c r="C2702" s="911" t="s">
        <v>3555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3392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3330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  <c r="T2702" s="1249">
        <f>base[[#This Row],[Data de liquidação]]</f>
        <v>46184.760682870372</v>
      </c>
    </row>
    <row r="2703" spans="2:22" ht="15" customHeight="1">
      <c r="B2703" s="806" t="s">
        <v>3272</v>
      </c>
      <c r="C2703" s="911" t="s">
        <v>3555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3267</v>
      </c>
      <c r="I2703" s="620" t="s">
        <v>1780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  <c r="T2703" s="1249">
        <f>base[[#This Row],[Data de liquidação]]</f>
        <v>46185.012870370374</v>
      </c>
    </row>
    <row r="2704" spans="2:22" ht="15" customHeight="1">
      <c r="B2704" s="806" t="s">
        <v>3271</v>
      </c>
      <c r="C2704" s="911" t="s">
        <v>3555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3208</v>
      </c>
      <c r="I2704" s="616" t="s">
        <v>3210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  <c r="T2704" s="1249">
        <f>base[[#This Row],[Data de liquidação]]</f>
        <v>46185.03869212963</v>
      </c>
    </row>
    <row r="2705" spans="2:22" ht="15" customHeight="1">
      <c r="B2705" s="807" t="s">
        <v>3325</v>
      </c>
      <c r="C2705" s="911" t="s">
        <v>3555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3187</v>
      </c>
      <c r="I2705" s="633" t="s">
        <v>497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1249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7" t="s">
        <v>3325</v>
      </c>
      <c r="C2706" s="911" t="s">
        <v>3555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3267</v>
      </c>
      <c r="I2706" s="620" t="s">
        <v>1780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1249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7" t="s">
        <v>3324</v>
      </c>
      <c r="C2707" s="911" t="s">
        <v>3555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3187</v>
      </c>
      <c r="I2707" s="633" t="s">
        <v>1571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  <c r="T2707" s="1249">
        <f>base[[#This Row],[Data de liquidação]]</f>
        <v>46185.714386574073</v>
      </c>
    </row>
    <row r="2708" spans="2:22" ht="15" customHeight="1">
      <c r="B2708" s="807" t="s">
        <v>3323</v>
      </c>
      <c r="C2708" s="911" t="s">
        <v>3555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3267</v>
      </c>
      <c r="I2708" s="620" t="s">
        <v>1780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1249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7" t="s">
        <v>3323</v>
      </c>
      <c r="C2709" s="911" t="s">
        <v>3555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1665</v>
      </c>
      <c r="I2709" s="633" t="s">
        <v>2361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1249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7" t="s">
        <v>3323</v>
      </c>
      <c r="C2710" s="911" t="s">
        <v>3555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3187</v>
      </c>
      <c r="I2710" s="633" t="s">
        <v>497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1249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7" t="s">
        <v>3322</v>
      </c>
      <c r="C2711" s="911" t="s">
        <v>3555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693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2151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  <c r="T2711" s="1249">
        <f>base[[#This Row],[Data de liquidação]]</f>
        <v>46185.732685185183</v>
      </c>
    </row>
    <row r="2712" spans="2:22" ht="15" customHeight="1">
      <c r="B2712" s="807" t="s">
        <v>3321</v>
      </c>
      <c r="C2712" s="911" t="s">
        <v>3555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1665</v>
      </c>
      <c r="I2712" s="633" t="s">
        <v>2882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  <c r="T2712" s="1249">
        <f>base[[#This Row],[Data de liquidação]]</f>
        <v>46185.732893518521</v>
      </c>
    </row>
    <row r="2713" spans="2:22" ht="15" customHeight="1">
      <c r="B2713" s="807" t="s">
        <v>3320</v>
      </c>
      <c r="C2713" s="911" t="s">
        <v>3555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3187</v>
      </c>
      <c r="I2713" s="633" t="s">
        <v>1571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  <c r="T2713" s="1249">
        <f>base[[#This Row],[Data de liquidação]]</f>
        <v>46185.737060185187</v>
      </c>
    </row>
    <row r="2714" spans="2:22" ht="15" customHeight="1">
      <c r="B2714" s="807" t="s">
        <v>3319</v>
      </c>
      <c r="C2714" s="911" t="s">
        <v>3555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3208</v>
      </c>
      <c r="I2714" s="633" t="s">
        <v>3210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  <c r="T2714" s="1249">
        <f>base[[#This Row],[Data de liquidação]]</f>
        <v>46185.737430555557</v>
      </c>
    </row>
    <row r="2715" spans="2:22" ht="15" customHeight="1">
      <c r="B2715" s="807" t="s">
        <v>3318</v>
      </c>
      <c r="C2715" s="911" t="s">
        <v>3555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391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2151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  <c r="T2715" s="1249">
        <f>base[[#This Row],[Data de liquidação]]</f>
        <v>46185.737523148149</v>
      </c>
    </row>
    <row r="2716" spans="2:22" ht="15" customHeight="1">
      <c r="B2716" s="807" t="s">
        <v>3317</v>
      </c>
      <c r="C2716" s="911" t="s">
        <v>3555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1665</v>
      </c>
      <c r="I2716" s="633" t="s">
        <v>2882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  <c r="T2716" s="1249">
        <f>base[[#This Row],[Data de liquidação]]</f>
        <v>46185.842893518522</v>
      </c>
    </row>
    <row r="2717" spans="2:22" ht="15" customHeight="1">
      <c r="B2717" s="807" t="s">
        <v>3316</v>
      </c>
      <c r="C2717" s="911" t="s">
        <v>3555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3267</v>
      </c>
      <c r="I2717" s="620" t="s">
        <v>1780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  <c r="T2717" s="1249">
        <f>base[[#This Row],[Data de liquidação]]</f>
        <v>46185.923738425925</v>
      </c>
    </row>
    <row r="2718" spans="2:22" ht="15" customHeight="1">
      <c r="B2718" s="807" t="s">
        <v>3315</v>
      </c>
      <c r="C2718" s="911" t="s">
        <v>3555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3333</v>
      </c>
      <c r="I2718" s="633" t="s">
        <v>626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  <c r="T2718" s="1249">
        <f>base[[#This Row],[Data de liquidação]]</f>
        <v>46186.002592592595</v>
      </c>
    </row>
    <row r="2719" spans="2:22" ht="15" customHeight="1">
      <c r="B2719" s="807" t="s">
        <v>3314</v>
      </c>
      <c r="C2719" s="911" t="s">
        <v>3555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1665</v>
      </c>
      <c r="I2719" s="633" t="s">
        <v>2950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  <c r="T2719" s="1249">
        <f>base[[#This Row],[Data de liquidação]]</f>
        <v>46186.454293981478</v>
      </c>
    </row>
    <row r="2720" spans="2:22" ht="15" customHeight="1">
      <c r="B2720" s="807" t="s">
        <v>3313</v>
      </c>
      <c r="C2720" s="911" t="s">
        <v>3555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3270</v>
      </c>
      <c r="I2720" s="620" t="s">
        <v>626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  <c r="T2720" s="1249">
        <f>base[[#This Row],[Data de liquidação]]</f>
        <v>46186.454687500001</v>
      </c>
    </row>
    <row r="2721" spans="2:20" ht="15" customHeight="1">
      <c r="B2721" s="807" t="s">
        <v>3312</v>
      </c>
      <c r="C2721" s="911" t="s">
        <v>3555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3187</v>
      </c>
      <c r="I2721" s="633" t="s">
        <v>497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  <c r="T2721" s="1249">
        <f>base[[#This Row],[Data de liquidação]]</f>
        <v>46186.532372685186</v>
      </c>
    </row>
    <row r="2722" spans="2:20" ht="15" customHeight="1">
      <c r="B2722" s="807" t="s">
        <v>3311</v>
      </c>
      <c r="C2722" s="911" t="s">
        <v>3555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3270</v>
      </c>
      <c r="I2722" s="633" t="s">
        <v>626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  <c r="T2722" s="1249">
        <f>base[[#This Row],[Data de liquidação]]</f>
        <v>46186.579965277779</v>
      </c>
    </row>
    <row r="2723" spans="2:20" ht="15" customHeight="1">
      <c r="B2723" s="807" t="s">
        <v>3310</v>
      </c>
      <c r="C2723" s="911" t="s">
        <v>3555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3208</v>
      </c>
      <c r="I2723" s="633" t="s">
        <v>3210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  <c r="T2723" s="1249">
        <f>base[[#This Row],[Data de liquidação]]</f>
        <v>46186.649027777778</v>
      </c>
    </row>
    <row r="2724" spans="2:20" ht="15" customHeight="1">
      <c r="B2724" s="807" t="s">
        <v>3309</v>
      </c>
      <c r="C2724" s="911" t="s">
        <v>3555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3329</v>
      </c>
      <c r="I2724" s="926" t="s">
        <v>3567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  <c r="T2724" s="1249">
        <f>base[[#This Row],[Data de liquidação]]</f>
        <v>46186.649178240739</v>
      </c>
    </row>
    <row r="2725" spans="2:20" ht="15" customHeight="1">
      <c r="B2725" s="807" t="s">
        <v>3308</v>
      </c>
      <c r="C2725" s="911" t="s">
        <v>3555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3267</v>
      </c>
      <c r="I2725" s="620" t="s">
        <v>1780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  <c r="T2725" s="1249">
        <f>base[[#This Row],[Data de liquidação]]</f>
        <v>46186.649201388886</v>
      </c>
    </row>
    <row r="2726" spans="2:20" ht="15" customHeight="1">
      <c r="B2726" s="807" t="s">
        <v>3308</v>
      </c>
      <c r="C2726" s="911" t="s">
        <v>3555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1665</v>
      </c>
      <c r="I2726" s="633" t="s">
        <v>1759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  <c r="T2726" s="1249">
        <f>base[[#This Row],[Data de liquidação]]</f>
        <v>46186.649201388886</v>
      </c>
    </row>
    <row r="2727" spans="2:20" ht="15" customHeight="1">
      <c r="B2727" s="807" t="s">
        <v>3307</v>
      </c>
      <c r="C2727" s="911" t="s">
        <v>3555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3187</v>
      </c>
      <c r="I2727" s="633" t="s">
        <v>1571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  <c r="T2727" s="1249">
        <f>base[[#This Row],[Data de liquidação]]</f>
        <v>46186.752199074072</v>
      </c>
    </row>
    <row r="2728" spans="2:20" ht="15" customHeight="1">
      <c r="B2728" s="807" t="s">
        <v>3306</v>
      </c>
      <c r="C2728" s="911" t="s">
        <v>3555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3392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3330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  <c r="T2728" s="1249">
        <f>base[[#This Row],[Data de liquidação]]</f>
        <v>46186.759155092594</v>
      </c>
    </row>
    <row r="2729" spans="2:20" ht="15" customHeight="1">
      <c r="B2729" s="807" t="s">
        <v>3305</v>
      </c>
      <c r="C2729" s="911" t="s">
        <v>3555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391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3331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  <c r="T2729" s="1249">
        <f>base[[#This Row],[Data de liquidação]]</f>
        <v>46186.855949074074</v>
      </c>
    </row>
    <row r="2730" spans="2:20" ht="15" customHeight="1">
      <c r="B2730" s="807" t="s">
        <v>3304</v>
      </c>
      <c r="C2730" s="911" t="s">
        <v>3555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1665</v>
      </c>
      <c r="I2730" s="633" t="s">
        <v>2362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  <c r="T2730" s="1249">
        <f>base[[#This Row],[Data de liquidação]]</f>
        <v>46186.937557870369</v>
      </c>
    </row>
    <row r="2731" spans="2:20" ht="15" customHeight="1">
      <c r="B2731" s="807" t="s">
        <v>3302</v>
      </c>
      <c r="C2731" s="911" t="s">
        <v>3555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1665</v>
      </c>
      <c r="I2731" s="633" t="s">
        <v>1557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  <c r="T2731" s="1249">
        <f>base[[#This Row],[Data de liquidação]]</f>
        <v>46186.946284722224</v>
      </c>
    </row>
    <row r="2732" spans="2:20" ht="15" customHeight="1">
      <c r="B2732" s="807" t="s">
        <v>3302</v>
      </c>
      <c r="C2732" s="911" t="s">
        <v>3555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1665</v>
      </c>
      <c r="I2732" s="633" t="s">
        <v>2362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  <c r="T2732" s="1249">
        <f>base[[#This Row],[Data de liquidação]]</f>
        <v>46186.946284722224</v>
      </c>
    </row>
    <row r="2733" spans="2:20" ht="15" customHeight="1">
      <c r="B2733" s="807" t="s">
        <v>3303</v>
      </c>
      <c r="C2733" s="911" t="s">
        <v>3555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1665</v>
      </c>
      <c r="I2733" s="633" t="s">
        <v>3332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  <c r="T2733" s="1249">
        <f>base[[#This Row],[Data de liquidação]]</f>
        <v>46186.946284722224</v>
      </c>
    </row>
    <row r="2734" spans="2:20" ht="15" customHeight="1">
      <c r="B2734" s="807" t="s">
        <v>3301</v>
      </c>
      <c r="C2734" s="911" t="s">
        <v>3555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1665</v>
      </c>
      <c r="I2734" s="633" t="s">
        <v>2950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  <c r="T2734" s="1249">
        <f>base[[#This Row],[Data de liquidação]]</f>
        <v>46186.999710648146</v>
      </c>
    </row>
    <row r="2735" spans="2:20" ht="15" customHeight="1">
      <c r="B2735" s="807" t="s">
        <v>3300</v>
      </c>
      <c r="C2735" s="911" t="s">
        <v>3555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3333</v>
      </c>
      <c r="I2735" s="633" t="s">
        <v>693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  <c r="T2735" s="1249">
        <f>base[[#This Row],[Data de liquidação]]</f>
        <v>46187.001689814817</v>
      </c>
    </row>
    <row r="2736" spans="2:20" ht="15" customHeight="1">
      <c r="B2736" s="807" t="s">
        <v>3299</v>
      </c>
      <c r="C2736" s="911" t="s">
        <v>3555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3392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3330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  <c r="T2736" s="1249">
        <f>base[[#This Row],[Data de liquidação]]</f>
        <v>46187.002245370371</v>
      </c>
    </row>
    <row r="2737" spans="2:22" ht="15" customHeight="1">
      <c r="B2737" s="807" t="s">
        <v>3298</v>
      </c>
      <c r="C2737" s="911" t="s">
        <v>3555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3333</v>
      </c>
      <c r="I2737" s="633" t="s">
        <v>693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  <c r="T2737" s="1249">
        <f>base[[#This Row],[Data de liquidação]]</f>
        <v>46187.12263888889</v>
      </c>
    </row>
    <row r="2738" spans="2:22" ht="15" customHeight="1">
      <c r="B2738" s="807" t="s">
        <v>3297</v>
      </c>
      <c r="C2738" s="911" t="s">
        <v>3555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1665</v>
      </c>
      <c r="I2738" s="633" t="s">
        <v>2882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  <c r="T2738" s="1249">
        <f>base[[#This Row],[Data de liquidação]]</f>
        <v>46187.410613425927</v>
      </c>
    </row>
    <row r="2739" spans="2:22" ht="15" customHeight="1">
      <c r="B2739" s="807" t="s">
        <v>3296</v>
      </c>
      <c r="C2739" s="911" t="s">
        <v>3555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1665</v>
      </c>
      <c r="I2739" s="633" t="s">
        <v>1794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  <c r="T2739" s="1249">
        <f>base[[#This Row],[Data de liquidação]]</f>
        <v>46187.469687500001</v>
      </c>
    </row>
    <row r="2740" spans="2:22" ht="15" customHeight="1">
      <c r="B2740" s="807" t="s">
        <v>3295</v>
      </c>
      <c r="C2740" s="911" t="s">
        <v>3555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3270</v>
      </c>
      <c r="I2740" s="633" t="s">
        <v>626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  <c r="T2740" s="1249">
        <f>base[[#This Row],[Data de liquidação]]</f>
        <v>46187.495428240742</v>
      </c>
    </row>
    <row r="2741" spans="2:22" ht="15" customHeight="1">
      <c r="B2741" s="807" t="s">
        <v>3294</v>
      </c>
      <c r="C2741" s="911" t="s">
        <v>3555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3329</v>
      </c>
      <c r="I2741" s="1246" t="s">
        <v>4364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  <c r="T2741" s="1249">
        <f>base[[#This Row],[Data de liquidação]]</f>
        <v>46187.495567129627</v>
      </c>
    </row>
    <row r="2742" spans="2:22" ht="15" customHeight="1">
      <c r="B2742" s="807" t="s">
        <v>3293</v>
      </c>
      <c r="C2742" s="911" t="s">
        <v>3555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391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3058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  <c r="T2742" s="1249">
        <f>base[[#This Row],[Data de liquidação]]</f>
        <v>46187.535914351851</v>
      </c>
    </row>
    <row r="2743" spans="2:22" ht="15" customHeight="1">
      <c r="B2743" s="807" t="s">
        <v>3292</v>
      </c>
      <c r="C2743" s="911" t="s">
        <v>3555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3252</v>
      </c>
      <c r="I2743" s="633" t="s">
        <v>3253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  <c r="T2743" s="1249">
        <f>base[[#This Row],[Data de liquidação]]</f>
        <v>46187.536608796298</v>
      </c>
    </row>
    <row r="2744" spans="2:22" ht="15" customHeight="1">
      <c r="B2744" s="807" t="s">
        <v>3291</v>
      </c>
      <c r="C2744" s="911" t="s">
        <v>3555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3252</v>
      </c>
      <c r="I2744" s="633" t="s">
        <v>1554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  <c r="T2744" s="1249">
        <f>base[[#This Row],[Data de liquidação]]</f>
        <v>46187.536747685182</v>
      </c>
    </row>
    <row r="2745" spans="2:22" ht="15" customHeight="1">
      <c r="B2745" s="807" t="s">
        <v>3290</v>
      </c>
      <c r="C2745" s="911" t="s">
        <v>3555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693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3058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  <c r="T2745" s="1249">
        <f>base[[#This Row],[Data de liquidação]]</f>
        <v>46187.538703703707</v>
      </c>
    </row>
    <row r="2746" spans="2:22" ht="15" customHeight="1">
      <c r="B2746" s="807" t="s">
        <v>3289</v>
      </c>
      <c r="C2746" s="911" t="s">
        <v>3555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692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3058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  <c r="T2746" s="1249">
        <f>base[[#This Row],[Data de liquidação]]</f>
        <v>46187.538773148146</v>
      </c>
    </row>
    <row r="2747" spans="2:22" ht="15" customHeight="1">
      <c r="B2747" s="807" t="s">
        <v>3288</v>
      </c>
      <c r="C2747" s="911" t="s">
        <v>3555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1665</v>
      </c>
      <c r="I2747" s="633" t="s">
        <v>2950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  <c r="T2747" s="1249">
        <f>base[[#This Row],[Data de liquidação]]</f>
        <v>46187.546215277776</v>
      </c>
    </row>
    <row r="2748" spans="2:22" ht="15" customHeight="1">
      <c r="B2748" s="807" t="s">
        <v>3287</v>
      </c>
      <c r="C2748" s="911" t="s">
        <v>3555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3187</v>
      </c>
      <c r="I2748" s="633" t="s">
        <v>388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  <c r="T2748" s="1249">
        <f>base[[#This Row],[Data de liquidação]]</f>
        <v>46187.629837962966</v>
      </c>
    </row>
    <row r="2749" spans="2:22" ht="15" customHeight="1">
      <c r="B2749" s="807" t="s">
        <v>3286</v>
      </c>
      <c r="C2749" s="911" t="s">
        <v>3555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1554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3330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1249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7" t="s">
        <v>3286</v>
      </c>
      <c r="C2750" s="911" t="s">
        <v>3555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3392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3330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1249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7" t="s">
        <v>3285</v>
      </c>
      <c r="C2751" s="911" t="s">
        <v>3555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1665</v>
      </c>
      <c r="I2751" s="633" t="s">
        <v>1794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  <c r="T2751" s="1249">
        <f>base[[#This Row],[Data de liquidação]]</f>
        <v>46187.788773148146</v>
      </c>
    </row>
    <row r="2752" spans="2:22" ht="15" customHeight="1">
      <c r="B2752" s="807" t="s">
        <v>3284</v>
      </c>
      <c r="C2752" s="911" t="s">
        <v>3555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1665</v>
      </c>
      <c r="I2752" s="633" t="s">
        <v>1557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  <c r="T2752" s="1249">
        <f>base[[#This Row],[Data de liquidação]]</f>
        <v>46187.80159722222</v>
      </c>
    </row>
    <row r="2753" spans="2:22" ht="15" customHeight="1">
      <c r="B2753" s="807" t="s">
        <v>3283</v>
      </c>
      <c r="C2753" s="911" t="s">
        <v>3555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3267</v>
      </c>
      <c r="I2753" s="620" t="s">
        <v>1780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  <c r="T2753" s="1249">
        <f>base[[#This Row],[Data de liquidação]]</f>
        <v>46187.813946759263</v>
      </c>
    </row>
    <row r="2754" spans="2:22" ht="15" customHeight="1">
      <c r="B2754" s="807" t="s">
        <v>3282</v>
      </c>
      <c r="C2754" s="911" t="s">
        <v>3555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391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3331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1249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7" t="s">
        <v>3282</v>
      </c>
      <c r="C2755" s="911" t="s">
        <v>3555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1665</v>
      </c>
      <c r="I2755" s="633" t="s">
        <v>1716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1249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7" t="s">
        <v>3281</v>
      </c>
      <c r="C2756" s="911" t="s">
        <v>3555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3329</v>
      </c>
      <c r="I2756" s="1246" t="s">
        <v>4364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  <c r="T2756" s="1249">
        <f>base[[#This Row],[Data de liquidação]]</f>
        <v>46187.876747685186</v>
      </c>
    </row>
    <row r="2757" spans="2:22" ht="15" customHeight="1">
      <c r="B2757" s="807" t="s">
        <v>3280</v>
      </c>
      <c r="C2757" s="911" t="s">
        <v>3555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3187</v>
      </c>
      <c r="I2757" s="633" t="s">
        <v>1571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  <c r="T2757" s="1249">
        <f>base[[#This Row],[Data de liquidação]]</f>
        <v>46187.919722222221</v>
      </c>
    </row>
    <row r="2758" spans="2:22" ht="15" customHeight="1">
      <c r="B2758" s="807" t="s">
        <v>3279</v>
      </c>
      <c r="C2758" s="911" t="s">
        <v>3555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3187</v>
      </c>
      <c r="I2758" s="633" t="s">
        <v>388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  <c r="T2758" s="1249">
        <f>base[[#This Row],[Data de liquidação]]</f>
        <v>46188.014756944445</v>
      </c>
    </row>
    <row r="2759" spans="2:22" ht="15" customHeight="1">
      <c r="B2759" s="807" t="s">
        <v>3278</v>
      </c>
      <c r="C2759" s="911" t="s">
        <v>3555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3333</v>
      </c>
      <c r="I2759" s="633" t="s">
        <v>626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  <c r="T2759" s="1249">
        <f>base[[#This Row],[Data de liquidação]]</f>
        <v>46188.039652777778</v>
      </c>
    </row>
    <row r="2760" spans="2:22" ht="15" customHeight="1">
      <c r="B2760" s="808" t="s">
        <v>3351</v>
      </c>
      <c r="C2760" s="911" t="s">
        <v>3555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627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3330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  <c r="T2760" s="1249">
        <f>base[[#This Row],[Data de liquidação]]</f>
        <v>46188.62259259259</v>
      </c>
    </row>
    <row r="2761" spans="2:22" ht="15" customHeight="1">
      <c r="B2761" s="808" t="s">
        <v>3350</v>
      </c>
      <c r="C2761" s="911" t="s">
        <v>3555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3187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  <c r="T2761" s="1249">
        <f>base[[#This Row],[Data de liquidação]]</f>
        <v>46188.622916666667</v>
      </c>
    </row>
    <row r="2762" spans="2:22" ht="15" customHeight="1">
      <c r="B2762" s="808" t="s">
        <v>3349</v>
      </c>
      <c r="C2762" s="911" t="s">
        <v>3555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3392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3330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  <c r="T2762" s="1249">
        <f>base[[#This Row],[Data de liquidação]]</f>
        <v>46188.623020833336</v>
      </c>
    </row>
    <row r="2763" spans="2:22" ht="15" customHeight="1">
      <c r="B2763" s="808" t="s">
        <v>3349</v>
      </c>
      <c r="C2763" s="911" t="s">
        <v>3555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1554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3330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  <c r="T2763" s="1249">
        <f>base[[#This Row],[Data de liquidação]]</f>
        <v>46188.623020833336</v>
      </c>
    </row>
    <row r="2764" spans="2:22" ht="15" customHeight="1">
      <c r="B2764" s="808" t="s">
        <v>3348</v>
      </c>
      <c r="C2764" s="911" t="s">
        <v>3555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3187</v>
      </c>
      <c r="I2764" s="633" t="s">
        <v>1571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  <c r="T2764" s="1249">
        <f>base[[#This Row],[Data de liquidação]]</f>
        <v>46188.648599537039</v>
      </c>
    </row>
    <row r="2765" spans="2:22" ht="15" customHeight="1">
      <c r="B2765" s="808" t="s">
        <v>3347</v>
      </c>
      <c r="C2765" s="911" t="s">
        <v>3555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693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2433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  <c r="T2765" s="1249">
        <f>base[[#This Row],[Data de liquidação]]</f>
        <v>46188.660844907405</v>
      </c>
    </row>
    <row r="2766" spans="2:22" ht="15" customHeight="1">
      <c r="B2766" s="808" t="s">
        <v>3346</v>
      </c>
      <c r="C2766" s="911" t="s">
        <v>3555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1665</v>
      </c>
      <c r="I2766" s="633" t="s">
        <v>2882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  <c r="T2766" s="1249">
        <f>base[[#This Row],[Data de liquidação]]</f>
        <v>46188.661006944443</v>
      </c>
    </row>
    <row r="2767" spans="2:22" ht="15" customHeight="1">
      <c r="B2767" s="808" t="s">
        <v>3345</v>
      </c>
      <c r="C2767" s="911" t="s">
        <v>3555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3187</v>
      </c>
      <c r="I2767" s="633" t="s">
        <v>1571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  <c r="T2767" s="1249">
        <f>base[[#This Row],[Data de liquidação]]</f>
        <v>46188.731423611112</v>
      </c>
    </row>
    <row r="2768" spans="2:22" ht="15" customHeight="1">
      <c r="B2768" s="808" t="s">
        <v>3344</v>
      </c>
      <c r="C2768" s="911" t="s">
        <v>3555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3208</v>
      </c>
      <c r="I2768" s="642" t="s">
        <v>3209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1249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8" t="s">
        <v>3344</v>
      </c>
      <c r="C2769" s="911" t="s">
        <v>3555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3333</v>
      </c>
      <c r="I2769" s="642" t="s">
        <v>626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1249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8" t="s">
        <v>3343</v>
      </c>
      <c r="C2770" s="911" t="s">
        <v>3555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3332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  <c r="T2770" s="1249">
        <f>base[[#This Row],[Data de liquidação]]</f>
        <v>46188.748865740738</v>
      </c>
    </row>
    <row r="2771" spans="2:22" ht="15" customHeight="1">
      <c r="B2771" s="808" t="s">
        <v>3342</v>
      </c>
      <c r="C2771" s="911" t="s">
        <v>3555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3392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3330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  <c r="T2771" s="1249">
        <f>base[[#This Row],[Data de liquidação]]</f>
        <v>46188.749050925922</v>
      </c>
    </row>
    <row r="2772" spans="2:22" ht="15" customHeight="1">
      <c r="B2772" s="808" t="s">
        <v>3341</v>
      </c>
      <c r="C2772" s="911" t="s">
        <v>3555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3187</v>
      </c>
      <c r="I2772" s="633" t="s">
        <v>1571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T2772" s="1249">
        <f>base[[#This Row],[Data de liquidação]]</f>
        <v>46188.866053240738</v>
      </c>
      <c r="V2772" s="11"/>
    </row>
    <row r="2773" spans="2:22" ht="15" customHeight="1">
      <c r="B2773" s="808" t="s">
        <v>3340</v>
      </c>
      <c r="C2773" s="911" t="s">
        <v>3555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3329</v>
      </c>
      <c r="I2773" s="1246" t="s">
        <v>4365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  <c r="T2773" s="1249">
        <f>base[[#This Row],[Data de liquidação]]</f>
        <v>46188.959201388891</v>
      </c>
    </row>
    <row r="2774" spans="2:22" ht="15" customHeight="1">
      <c r="B2774" s="808" t="s">
        <v>3339</v>
      </c>
      <c r="C2774" s="911" t="s">
        <v>3555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3187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  <c r="T2774" s="1249">
        <f>base[[#This Row],[Data de liquidação]]</f>
        <v>46188.974270833336</v>
      </c>
    </row>
    <row r="2775" spans="2:22" ht="15" customHeight="1">
      <c r="B2775" s="808" t="s">
        <v>3338</v>
      </c>
      <c r="C2775" s="911" t="s">
        <v>3555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3333</v>
      </c>
      <c r="I2775" s="642" t="s">
        <v>626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  <c r="T2775" s="1249">
        <f>base[[#This Row],[Data de liquidação]]</f>
        <v>46189.00203703704</v>
      </c>
    </row>
    <row r="2776" spans="2:22" ht="15" customHeight="1">
      <c r="B2776" s="668" t="s">
        <v>3383</v>
      </c>
      <c r="C2776" s="911" t="s">
        <v>3555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3187</v>
      </c>
      <c r="I2776" s="647" t="s">
        <v>497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  <c r="T2776" s="1249">
        <f>base[[#This Row],[Data de liquidação]]</f>
        <v>46189.577118055553</v>
      </c>
    </row>
    <row r="2777" spans="2:22" ht="15" customHeight="1">
      <c r="B2777" s="668" t="s">
        <v>3382</v>
      </c>
      <c r="C2777" s="911" t="s">
        <v>3555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3187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  <c r="T2777" s="1249">
        <f>base[[#This Row],[Data de liquidação]]</f>
        <v>46189.607233796298</v>
      </c>
    </row>
    <row r="2778" spans="2:22" ht="15" customHeight="1">
      <c r="B2778" s="668" t="s">
        <v>3381</v>
      </c>
      <c r="C2778" s="911" t="s">
        <v>3555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3267</v>
      </c>
      <c r="I2778" s="620" t="s">
        <v>1780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  <c r="T2778" s="1249">
        <f>base[[#This Row],[Data de liquidação]]</f>
        <v>46189.619745370372</v>
      </c>
    </row>
    <row r="2779" spans="2:22" ht="15" customHeight="1">
      <c r="B2779" s="668" t="s">
        <v>3381</v>
      </c>
      <c r="C2779" s="911" t="s">
        <v>3555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3187</v>
      </c>
      <c r="I2779" s="647" t="s">
        <v>497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  <c r="T2779" s="1249">
        <f>base[[#This Row],[Data de liquidação]]</f>
        <v>46189.619745370372</v>
      </c>
    </row>
    <row r="2780" spans="2:22" ht="15" customHeight="1">
      <c r="B2780" s="668" t="s">
        <v>3380</v>
      </c>
      <c r="C2780" s="911" t="s">
        <v>3555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3187</v>
      </c>
      <c r="I2780" s="647" t="s">
        <v>1571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  <c r="T2780" s="1249">
        <f>base[[#This Row],[Data de liquidação]]</f>
        <v>46189.620682870373</v>
      </c>
    </row>
    <row r="2781" spans="2:22" ht="15" customHeight="1">
      <c r="B2781" s="668" t="s">
        <v>3379</v>
      </c>
      <c r="C2781" s="911" t="s">
        <v>3555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3187</v>
      </c>
      <c r="I2781" s="647" t="s">
        <v>1571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  <c r="T2781" s="1249">
        <f>base[[#This Row],[Data de liquidação]]</f>
        <v>46189.661990740744</v>
      </c>
    </row>
    <row r="2782" spans="2:22" ht="15" customHeight="1">
      <c r="B2782" s="668" t="s">
        <v>3378</v>
      </c>
      <c r="C2782" s="911" t="s">
        <v>3555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3187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  <c r="T2782" s="1249">
        <f>base[[#This Row],[Data de liquidação]]</f>
        <v>46189.664282407408</v>
      </c>
    </row>
    <row r="2783" spans="2:22" ht="15" customHeight="1">
      <c r="B2783" s="668" t="s">
        <v>3391</v>
      </c>
      <c r="C2783" s="911" t="s">
        <v>3554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3384</v>
      </c>
      <c r="I2783" s="647" t="s">
        <v>3386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  <c r="T2783" s="1249">
        <f>base[[#This Row],[Data de liquidação]]</f>
        <v>46189.704444444447</v>
      </c>
    </row>
    <row r="2784" spans="2:22" ht="15" customHeight="1">
      <c r="B2784" s="668" t="s">
        <v>3377</v>
      </c>
      <c r="C2784" s="911" t="s">
        <v>3555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3384</v>
      </c>
      <c r="I2784" s="647" t="s">
        <v>3386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  <c r="T2784" s="1249">
        <f>base[[#This Row],[Data de liquidação]]</f>
        <v>46189.71125</v>
      </c>
    </row>
    <row r="2785" spans="2:22" ht="15" customHeight="1">
      <c r="B2785" s="668" t="s">
        <v>3376</v>
      </c>
      <c r="C2785" s="911" t="s">
        <v>3555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3187</v>
      </c>
      <c r="I2785" s="647" t="s">
        <v>497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  <c r="T2785" s="1249">
        <f>base[[#This Row],[Data de liquidação]]</f>
        <v>46189.729837962965</v>
      </c>
    </row>
    <row r="2786" spans="2:22" ht="15" customHeight="1">
      <c r="B2786" s="668" t="s">
        <v>3375</v>
      </c>
      <c r="C2786" s="911" t="s">
        <v>3555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3187</v>
      </c>
      <c r="I2786" s="647" t="s">
        <v>1571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  <c r="T2786" s="1249">
        <f>base[[#This Row],[Data de liquidação]]</f>
        <v>46189.742118055554</v>
      </c>
    </row>
    <row r="2787" spans="2:22" ht="15" customHeight="1">
      <c r="B2787" s="668" t="s">
        <v>3374</v>
      </c>
      <c r="C2787" s="911" t="s">
        <v>3555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3333</v>
      </c>
      <c r="I2787" s="647" t="s">
        <v>626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3330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1249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8" t="s">
        <v>3374</v>
      </c>
      <c r="C2788" s="911" t="s">
        <v>3555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3208</v>
      </c>
      <c r="I2788" s="647" t="s">
        <v>3209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1249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8" t="s">
        <v>3373</v>
      </c>
      <c r="C2789" s="911" t="s">
        <v>3555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3392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3330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  <c r="T2789" s="1249">
        <f>base[[#This Row],[Data de liquidação]]</f>
        <v>46189.753425925926</v>
      </c>
    </row>
    <row r="2790" spans="2:22" ht="15" customHeight="1">
      <c r="B2790" s="668" t="s">
        <v>3373</v>
      </c>
      <c r="C2790" s="911" t="s">
        <v>3554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3384</v>
      </c>
      <c r="I2790" s="647" t="s">
        <v>3385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  <c r="T2790" s="1249">
        <f>base[[#This Row],[Data de liquidação]]</f>
        <v>46189.753425925926</v>
      </c>
    </row>
    <row r="2791" spans="2:22" ht="15" customHeight="1">
      <c r="B2791" s="668" t="s">
        <v>3372</v>
      </c>
      <c r="C2791" s="911" t="s">
        <v>3555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3384</v>
      </c>
      <c r="I2791" s="647" t="s">
        <v>3385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  <c r="T2791" s="1249">
        <f>base[[#This Row],[Data de liquidação]]</f>
        <v>46189.756122685183</v>
      </c>
    </row>
    <row r="2792" spans="2:22" ht="15" customHeight="1">
      <c r="B2792" s="668" t="s">
        <v>3371</v>
      </c>
      <c r="C2792" s="911" t="s">
        <v>3555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3187</v>
      </c>
      <c r="I2792" s="647" t="s">
        <v>388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  <c r="T2792" s="1249">
        <f>base[[#This Row],[Data de liquidação]]</f>
        <v>46189.861493055556</v>
      </c>
    </row>
    <row r="2793" spans="2:22" ht="15" customHeight="1">
      <c r="B2793" s="668" t="s">
        <v>3370</v>
      </c>
      <c r="C2793" s="911" t="s">
        <v>3555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3392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3330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  <c r="T2793" s="1249">
        <f>base[[#This Row],[Data de liquidação]]</f>
        <v>46189.876064814816</v>
      </c>
    </row>
    <row r="2794" spans="2:22" ht="15" customHeight="1">
      <c r="B2794" s="668" t="s">
        <v>3369</v>
      </c>
      <c r="C2794" s="911" t="s">
        <v>3555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1665</v>
      </c>
      <c r="I2794" s="647" t="s">
        <v>3332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  <c r="T2794" s="1249">
        <f>base[[#This Row],[Data de liquidação]]</f>
        <v>46189.919282407405</v>
      </c>
    </row>
    <row r="2795" spans="2:22" ht="15" customHeight="1">
      <c r="B2795" s="668" t="s">
        <v>3368</v>
      </c>
      <c r="C2795" s="911" t="s">
        <v>3555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3332</v>
      </c>
      <c r="I2795" s="647" t="s">
        <v>3387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  <c r="T2795" s="1249">
        <f>base[[#This Row],[Data de liquidação]]</f>
        <v>46189.919340277775</v>
      </c>
    </row>
    <row r="2796" spans="2:22" ht="15" customHeight="1">
      <c r="B2796" s="668" t="s">
        <v>3367</v>
      </c>
      <c r="C2796" s="911" t="s">
        <v>3555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391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2954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  <c r="T2796" s="1249">
        <f>base[[#This Row],[Data de liquidação]]</f>
        <v>46189.919363425928</v>
      </c>
    </row>
    <row r="2797" spans="2:22" ht="15" customHeight="1">
      <c r="B2797" s="668" t="s">
        <v>3366</v>
      </c>
      <c r="C2797" s="911" t="s">
        <v>3555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3187</v>
      </c>
      <c r="I2797" s="647" t="s">
        <v>1571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  <c r="T2797" s="1249">
        <f>base[[#This Row],[Data de liquidação]]</f>
        <v>46189.97552083333</v>
      </c>
    </row>
    <row r="2798" spans="2:22" ht="15" customHeight="1">
      <c r="B2798" s="668" t="s">
        <v>3365</v>
      </c>
      <c r="C2798" s="911" t="s">
        <v>3555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3392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3330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  <c r="T2798" s="1249">
        <f>base[[#This Row],[Data de liquidação]]</f>
        <v>46190.035000000003</v>
      </c>
    </row>
    <row r="2799" spans="2:22" ht="15" customHeight="1">
      <c r="B2799" s="668" t="s">
        <v>3364</v>
      </c>
      <c r="C2799" s="911" t="s">
        <v>3555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3333</v>
      </c>
      <c r="I2799" s="647" t="s">
        <v>626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3330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  <c r="T2799" s="1249">
        <f>base[[#This Row],[Data de liquidação]]</f>
        <v>46190.553622685184</v>
      </c>
    </row>
    <row r="2800" spans="2:22" ht="15" customHeight="1">
      <c r="B2800" s="668" t="s">
        <v>3363</v>
      </c>
      <c r="C2800" s="911" t="s">
        <v>3555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692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3388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  <c r="T2800" s="1249">
        <f>base[[#This Row],[Data de liquidação]]</f>
        <v>46190.577881944446</v>
      </c>
    </row>
    <row r="2801" spans="2:22" ht="15" customHeight="1">
      <c r="B2801" s="668" t="s">
        <v>3362</v>
      </c>
      <c r="C2801" s="911" t="s">
        <v>3555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3329</v>
      </c>
      <c r="I2801" s="926" t="s">
        <v>3567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  <c r="T2801" s="1249">
        <f>base[[#This Row],[Data de liquidação]]</f>
        <v>46190.578657407408</v>
      </c>
    </row>
    <row r="2802" spans="2:22" ht="15" customHeight="1">
      <c r="B2802" s="668" t="s">
        <v>3361</v>
      </c>
      <c r="C2802" s="911" t="s">
        <v>3555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3187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  <c r="T2802" s="1249">
        <f>base[[#This Row],[Data de liquidação]]</f>
        <v>46190.602060185185</v>
      </c>
    </row>
    <row r="2803" spans="2:22" ht="15" customHeight="1">
      <c r="B2803" s="668" t="s">
        <v>3360</v>
      </c>
      <c r="C2803" s="911" t="s">
        <v>3555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3187</v>
      </c>
      <c r="I2803" s="647" t="s">
        <v>1571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  <c r="T2803" s="1249">
        <f>base[[#This Row],[Data de liquidação]]</f>
        <v>46190.618368055555</v>
      </c>
    </row>
    <row r="2804" spans="2:22" ht="15" customHeight="1">
      <c r="B2804" s="668" t="s">
        <v>3359</v>
      </c>
      <c r="C2804" s="911" t="s">
        <v>3555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3187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  <c r="T2804" s="1249">
        <f>base[[#This Row],[Data de liquidação]]</f>
        <v>46190.666331018518</v>
      </c>
    </row>
    <row r="2805" spans="2:22" ht="15" customHeight="1">
      <c r="B2805" s="668" t="s">
        <v>3358</v>
      </c>
      <c r="C2805" s="911" t="s">
        <v>3555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3392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3330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  <c r="T2805" s="1249">
        <f>base[[#This Row],[Data de liquidação]]</f>
        <v>46190.666539351849</v>
      </c>
    </row>
    <row r="2806" spans="2:22" ht="15" customHeight="1">
      <c r="B2806" s="668" t="s">
        <v>3357</v>
      </c>
      <c r="C2806" s="911" t="s">
        <v>3555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3329</v>
      </c>
      <c r="I2806" s="1246" t="s">
        <v>4365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  <c r="T2806" s="1249">
        <f>base[[#This Row],[Data de liquidação]]</f>
        <v>46190.706076388888</v>
      </c>
    </row>
    <row r="2807" spans="2:22" ht="15" customHeight="1">
      <c r="B2807" s="668" t="s">
        <v>3356</v>
      </c>
      <c r="C2807" s="911" t="s">
        <v>3555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3187</v>
      </c>
      <c r="I2807" s="647" t="s">
        <v>1571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  <c r="T2807" s="1249">
        <f>base[[#This Row],[Data de liquidação]]</f>
        <v>46190.734097222223</v>
      </c>
    </row>
    <row r="2808" spans="2:22" ht="15" customHeight="1">
      <c r="B2808" s="668" t="s">
        <v>3355</v>
      </c>
      <c r="C2808" s="911" t="s">
        <v>3555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3208</v>
      </c>
      <c r="I2808" s="647" t="s">
        <v>3210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  <c r="T2808" s="1249">
        <f>base[[#This Row],[Data de liquidação]]</f>
        <v>46190.792118055557</v>
      </c>
    </row>
    <row r="2809" spans="2:22" ht="15" customHeight="1">
      <c r="B2809" s="668" t="s">
        <v>3355</v>
      </c>
      <c r="C2809" s="911" t="s">
        <v>3554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3333</v>
      </c>
      <c r="I2809" s="647" t="s">
        <v>626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3330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  <c r="T2809" s="1249">
        <f>base[[#This Row],[Data de liquidação]]</f>
        <v>46190.792118055557</v>
      </c>
    </row>
    <row r="2810" spans="2:22" ht="15" customHeight="1">
      <c r="B2810" s="668" t="s">
        <v>3354</v>
      </c>
      <c r="C2810" s="911" t="s">
        <v>3555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3329</v>
      </c>
      <c r="I2810" s="1246" t="s">
        <v>4365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  <c r="T2810" s="1249">
        <f>base[[#This Row],[Data de liquidação]]</f>
        <v>46190.795243055552</v>
      </c>
    </row>
    <row r="2811" spans="2:22" ht="15" customHeight="1">
      <c r="B2811" s="668" t="s">
        <v>3353</v>
      </c>
      <c r="C2811" s="911" t="s">
        <v>3555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3187</v>
      </c>
      <c r="I2811" s="647" t="s">
        <v>1571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  <c r="T2811" s="1249">
        <f>base[[#This Row],[Data de liquidação]]</f>
        <v>46190.91909722222</v>
      </c>
    </row>
    <row r="2812" spans="2:22" ht="15" customHeight="1">
      <c r="B2812" s="668" t="s">
        <v>3352</v>
      </c>
      <c r="C2812" s="911" t="s">
        <v>3555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1554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3330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1249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7" t="s">
        <v>3352</v>
      </c>
      <c r="C2813" s="911" t="s">
        <v>3555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3392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3330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1249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9" t="s">
        <v>3406</v>
      </c>
      <c r="C2814" s="911" t="s">
        <v>3555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3409</v>
      </c>
      <c r="I2814" s="651" t="s">
        <v>391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  <c r="T2814" s="1249">
        <f>base[[#This Row],[Data de liquidação]]</f>
        <v>46191.370347222219</v>
      </c>
    </row>
    <row r="2815" spans="2:22" ht="15" customHeight="1">
      <c r="B2815" s="669" t="s">
        <v>3405</v>
      </c>
      <c r="C2815" s="911" t="s">
        <v>3555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3187</v>
      </c>
      <c r="I2815" s="647" t="s">
        <v>1571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  <c r="T2815" s="1249">
        <f>base[[#This Row],[Data de liquidação]]</f>
        <v>46191.61478009259</v>
      </c>
    </row>
    <row r="2816" spans="2:22" ht="15" customHeight="1">
      <c r="B2816" s="669" t="s">
        <v>3404</v>
      </c>
      <c r="C2816" s="911" t="s">
        <v>3555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3187</v>
      </c>
      <c r="I2816" s="647" t="s">
        <v>1571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  <c r="T2816" s="1249">
        <f>base[[#This Row],[Data de liquidação]]</f>
        <v>46191.616967592592</v>
      </c>
    </row>
    <row r="2817" spans="2:20" ht="15" customHeight="1">
      <c r="B2817" s="669" t="s">
        <v>3403</v>
      </c>
      <c r="C2817" s="911" t="s">
        <v>3554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3333</v>
      </c>
      <c r="I2817" s="659" t="s">
        <v>626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3330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  <c r="T2817" s="1249">
        <f>base[[#This Row],[Data de liquidação]]</f>
        <v>46191.623888888891</v>
      </c>
    </row>
    <row r="2818" spans="2:20" ht="15" customHeight="1">
      <c r="B2818" s="669" t="s">
        <v>3403</v>
      </c>
      <c r="C2818" s="911" t="s">
        <v>3555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3208</v>
      </c>
      <c r="I2818" s="659" t="s">
        <v>3210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  <c r="T2818" s="1249">
        <f>base[[#This Row],[Data de liquidação]]</f>
        <v>46191.623900462961</v>
      </c>
    </row>
    <row r="2819" spans="2:20" ht="15" customHeight="1">
      <c r="B2819" s="669" t="s">
        <v>3402</v>
      </c>
      <c r="C2819" s="911" t="s">
        <v>3555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3329</v>
      </c>
      <c r="I2819" s="1246" t="s">
        <v>4365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  <c r="T2819" s="1249">
        <f>base[[#This Row],[Data de liquidação]]</f>
        <v>46191.624247685184</v>
      </c>
    </row>
    <row r="2820" spans="2:20" ht="15" customHeight="1">
      <c r="B2820" s="669" t="s">
        <v>3401</v>
      </c>
      <c r="C2820" s="911" t="s">
        <v>3555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3187</v>
      </c>
      <c r="I2820" s="659" t="s">
        <v>497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  <c r="T2820" s="1249">
        <f>base[[#This Row],[Data de liquidação]]</f>
        <v>46191.732314814813</v>
      </c>
    </row>
    <row r="2821" spans="2:20" ht="15" customHeight="1">
      <c r="B2821" s="669" t="s">
        <v>3400</v>
      </c>
      <c r="C2821" s="911" t="s">
        <v>3555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3208</v>
      </c>
      <c r="I2821" s="659" t="s">
        <v>3209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  <c r="T2821" s="1249">
        <f>base[[#This Row],[Data de liquidação]]</f>
        <v>46191.747928240744</v>
      </c>
    </row>
    <row r="2822" spans="2:20" ht="15" customHeight="1">
      <c r="B2822" s="669" t="s">
        <v>3400</v>
      </c>
      <c r="C2822" s="911" t="s">
        <v>3554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3333</v>
      </c>
      <c r="I2822" s="659" t="s">
        <v>626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3330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  <c r="T2822" s="1249">
        <f>base[[#This Row],[Data de liquidação]]</f>
        <v>46191.747928240744</v>
      </c>
    </row>
    <row r="2823" spans="2:20" ht="15" customHeight="1">
      <c r="B2823" s="669" t="s">
        <v>3399</v>
      </c>
      <c r="C2823" s="911" t="s">
        <v>3555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3392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3330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  <c r="T2823" s="1249">
        <f>base[[#This Row],[Data de liquidação]]</f>
        <v>46191.748136574075</v>
      </c>
    </row>
    <row r="2824" spans="2:20" ht="15" customHeight="1">
      <c r="B2824" s="669" t="s">
        <v>3399</v>
      </c>
      <c r="C2824" s="911" t="s">
        <v>3554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3329</v>
      </c>
      <c r="I2824" s="926" t="s">
        <v>3565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  <c r="T2824" s="1249">
        <f>base[[#This Row],[Data de liquidação]]</f>
        <v>46191.748136574075</v>
      </c>
    </row>
    <row r="2825" spans="2:20" ht="15" customHeight="1">
      <c r="B2825" s="669" t="s">
        <v>3398</v>
      </c>
      <c r="C2825" s="911" t="s">
        <v>3555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3392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3330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  <c r="T2825" s="1249">
        <f>base[[#This Row],[Data de liquidação]]</f>
        <v>46191.876377314817</v>
      </c>
    </row>
    <row r="2826" spans="2:20" ht="15" customHeight="1">
      <c r="B2826" s="669" t="s">
        <v>3397</v>
      </c>
      <c r="C2826" s="911" t="s">
        <v>3555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1665</v>
      </c>
      <c r="I2826" s="659" t="s">
        <v>1758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  <c r="T2826" s="1249">
        <f>base[[#This Row],[Data de liquidação]]</f>
        <v>46191.956921296296</v>
      </c>
    </row>
    <row r="2827" spans="2:20" ht="15" customHeight="1">
      <c r="B2827" s="669" t="s">
        <v>3396</v>
      </c>
      <c r="C2827" s="911" t="s">
        <v>3555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1665</v>
      </c>
      <c r="I2827" s="659" t="s">
        <v>1758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  <c r="T2827" s="1249">
        <f>base[[#This Row],[Data de liquidação]]</f>
        <v>46191.959409722222</v>
      </c>
    </row>
    <row r="2828" spans="2:20" ht="15" customHeight="1">
      <c r="B2828" s="669" t="s">
        <v>3395</v>
      </c>
      <c r="C2828" s="911" t="s">
        <v>3555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3187</v>
      </c>
      <c r="I2828" s="659" t="s">
        <v>497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  <c r="T2828" s="1249">
        <f>base[[#This Row],[Data de liquidação]]</f>
        <v>46191.966238425928</v>
      </c>
    </row>
    <row r="2829" spans="2:20" ht="15" customHeight="1">
      <c r="B2829" s="669" t="s">
        <v>3394</v>
      </c>
      <c r="C2829" s="911" t="s">
        <v>3555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1287" t="s">
        <v>4378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3330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  <c r="T2829" s="1249">
        <f>base[[#This Row],[Data de liquidação]]</f>
        <v>46191.99732638889</v>
      </c>
    </row>
    <row r="2830" spans="2:20" ht="15" customHeight="1">
      <c r="B2830" s="669" t="s">
        <v>3394</v>
      </c>
      <c r="C2830" s="911" t="s">
        <v>3554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3208</v>
      </c>
      <c r="I2830" s="659" t="s">
        <v>3210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  <c r="T2830" s="1249">
        <f>base[[#This Row],[Data de liquidação]]</f>
        <v>46191.99732638889</v>
      </c>
    </row>
    <row r="2831" spans="2:20" ht="15" customHeight="1">
      <c r="B2831" s="669" t="s">
        <v>3393</v>
      </c>
      <c r="C2831" s="911" t="s">
        <v>3555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3410</v>
      </c>
      <c r="I2831" s="659" t="s">
        <v>3411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  <c r="T2831" s="1249">
        <f>base[[#This Row],[Data de liquidação]]</f>
        <v>46192.00540509259</v>
      </c>
    </row>
    <row r="2832" spans="2:20" ht="15" customHeight="1">
      <c r="B2832" s="714" t="s">
        <v>3524</v>
      </c>
      <c r="C2832" s="911" t="s">
        <v>3555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3329</v>
      </c>
      <c r="I2832" s="926" t="s">
        <v>3566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  <c r="T2832" s="1249">
        <f>base[[#This Row],[Data de liquidação]]</f>
        <v>46192.663958333331</v>
      </c>
    </row>
    <row r="2833" spans="2:22" ht="15" customHeight="1">
      <c r="B2833" s="714" t="s">
        <v>3523</v>
      </c>
      <c r="C2833" s="911" t="s">
        <v>3555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1665</v>
      </c>
      <c r="I2833" s="709" t="s">
        <v>2882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  <c r="T2833" s="1249">
        <f>base[[#This Row],[Data de liquidação]]</f>
        <v>46192.683645833335</v>
      </c>
    </row>
    <row r="2834" spans="2:22" ht="15" customHeight="1">
      <c r="B2834" s="714" t="s">
        <v>3522</v>
      </c>
      <c r="C2834" s="911" t="s">
        <v>3555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1665</v>
      </c>
      <c r="I2834" s="709" t="s">
        <v>2362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  <c r="T2834" s="1249">
        <f>base[[#This Row],[Data de liquidação]]</f>
        <v>46192.728148148148</v>
      </c>
    </row>
    <row r="2835" spans="2:22" ht="15" customHeight="1">
      <c r="B2835" s="714" t="s">
        <v>3521</v>
      </c>
      <c r="C2835" s="911" t="s">
        <v>3555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391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3525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  <c r="T2835" s="1249">
        <f>base[[#This Row],[Data de liquidação]]</f>
        <v>46192.73027777778</v>
      </c>
    </row>
    <row r="2836" spans="2:22" ht="15" customHeight="1">
      <c r="B2836" s="714" t="s">
        <v>3520</v>
      </c>
      <c r="C2836" s="911" t="s">
        <v>3555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3332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  <c r="T2836" s="1249">
        <f>base[[#This Row],[Data de liquidação]]</f>
        <v>46192.731354166666</v>
      </c>
    </row>
    <row r="2837" spans="2:22" ht="15" customHeight="1">
      <c r="B2837" s="714" t="s">
        <v>3519</v>
      </c>
      <c r="C2837" s="911" t="s">
        <v>3555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3187</v>
      </c>
      <c r="I2837" s="709" t="s">
        <v>497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1249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4" t="s">
        <v>3519</v>
      </c>
      <c r="C2838" s="911" t="s">
        <v>3555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1665</v>
      </c>
      <c r="I2838" s="709" t="s">
        <v>2361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1249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4" t="s">
        <v>3518</v>
      </c>
      <c r="C2839" s="911" t="s">
        <v>3555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391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3525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  <c r="T2839" s="1249">
        <f>base[[#This Row],[Data de liquidação]]</f>
        <v>46192.733796296299</v>
      </c>
    </row>
    <row r="2840" spans="2:22" ht="15" customHeight="1">
      <c r="B2840" s="714" t="s">
        <v>3517</v>
      </c>
      <c r="C2840" s="911" t="s">
        <v>3555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391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2151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  <c r="T2840" s="1249">
        <f>base[[#This Row],[Data de liquidação]]</f>
        <v>46192.734097222223</v>
      </c>
    </row>
    <row r="2841" spans="2:22" ht="15" customHeight="1">
      <c r="B2841" s="714" t="s">
        <v>3516</v>
      </c>
      <c r="C2841" s="911" t="s">
        <v>3555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1665</v>
      </c>
      <c r="I2841" s="709" t="s">
        <v>2330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  <c r="T2841" s="1249">
        <f>base[[#This Row],[Data de liquidação]]</f>
        <v>46192.734953703701</v>
      </c>
    </row>
    <row r="2842" spans="2:22" ht="15" customHeight="1">
      <c r="B2842" s="714" t="s">
        <v>3515</v>
      </c>
      <c r="C2842" s="911" t="s">
        <v>3555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3208</v>
      </c>
      <c r="I2842" s="709" t="s">
        <v>3210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  <c r="T2842" s="1249">
        <f>base[[#This Row],[Data de liquidação]]</f>
        <v>46192.752650462964</v>
      </c>
    </row>
    <row r="2843" spans="2:22" ht="15" customHeight="1">
      <c r="B2843" s="714" t="s">
        <v>3515</v>
      </c>
      <c r="C2843" s="911" t="s">
        <v>3554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3333</v>
      </c>
      <c r="I2843" s="659" t="s">
        <v>626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  <c r="T2843" s="1249">
        <f>base[[#This Row],[Data de liquidação]]</f>
        <v>46192.752650462964</v>
      </c>
    </row>
    <row r="2844" spans="2:22" ht="15" customHeight="1">
      <c r="B2844" s="714" t="s">
        <v>3514</v>
      </c>
      <c r="C2844" s="911" t="s">
        <v>3555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3392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3330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  <c r="T2844" s="1249">
        <f>base[[#This Row],[Data de liquidação]]</f>
        <v>46192.752928240741</v>
      </c>
    </row>
    <row r="2845" spans="2:22" ht="15" customHeight="1">
      <c r="B2845" s="714" t="s">
        <v>3514</v>
      </c>
      <c r="C2845" s="911" t="s">
        <v>3554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3329</v>
      </c>
      <c r="I2845" s="1246" t="s">
        <v>4365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  <c r="T2845" s="1249">
        <f>base[[#This Row],[Data de liquidação]]</f>
        <v>46192.752928240741</v>
      </c>
    </row>
    <row r="2846" spans="2:22" ht="15" customHeight="1">
      <c r="B2846" s="714" t="s">
        <v>3513</v>
      </c>
      <c r="C2846" s="911" t="s">
        <v>3555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3187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  <c r="T2846" s="1249">
        <f>base[[#This Row],[Data de liquidação]]</f>
        <v>46192.753159722219</v>
      </c>
    </row>
    <row r="2847" spans="2:22" ht="15" customHeight="1">
      <c r="B2847" s="714" t="s">
        <v>3512</v>
      </c>
      <c r="C2847" s="911" t="s">
        <v>3555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3208</v>
      </c>
      <c r="I2847" s="709" t="s">
        <v>3209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  <c r="T2847" s="1249">
        <f>base[[#This Row],[Data de liquidação]]</f>
        <v>46192.874305555553</v>
      </c>
    </row>
    <row r="2848" spans="2:22" ht="15" customHeight="1">
      <c r="B2848" s="714" t="s">
        <v>3512</v>
      </c>
      <c r="C2848" s="911" t="s">
        <v>3554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3333</v>
      </c>
      <c r="I2848" s="633" t="s">
        <v>693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  <c r="T2848" s="1249">
        <f>base[[#This Row],[Data de liquidação]]</f>
        <v>46192.874305555553</v>
      </c>
    </row>
    <row r="2849" spans="2:22" ht="15" customHeight="1">
      <c r="B2849" s="714" t="s">
        <v>3511</v>
      </c>
      <c r="C2849" s="911" t="s">
        <v>3555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3187</v>
      </c>
      <c r="I2849" s="709" t="s">
        <v>1571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  <c r="T2849" s="1249">
        <f>base[[#This Row],[Data de liquidação]]</f>
        <v>46192.874710648146</v>
      </c>
    </row>
    <row r="2850" spans="2:22" ht="15" customHeight="1">
      <c r="B2850" s="714" t="s">
        <v>3510</v>
      </c>
      <c r="C2850" s="911" t="s">
        <v>3555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3392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3330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  <c r="T2850" s="1249">
        <f>base[[#This Row],[Data de liquidação]]</f>
        <v>46192.87604166667</v>
      </c>
    </row>
    <row r="2851" spans="2:22" ht="15" customHeight="1">
      <c r="B2851" s="714" t="s">
        <v>3509</v>
      </c>
      <c r="C2851" s="911" t="s">
        <v>3555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1554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3330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1249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4" t="s">
        <v>3509</v>
      </c>
      <c r="C2852" s="911" t="s">
        <v>3555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3392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3330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1249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4" t="s">
        <v>3508</v>
      </c>
      <c r="C2853" s="911" t="s">
        <v>3555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3187</v>
      </c>
      <c r="I2853" s="709" t="s">
        <v>388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  <c r="T2853" s="1249">
        <f>base[[#This Row],[Data de liquidação]]</f>
        <v>46192.980381944442</v>
      </c>
    </row>
    <row r="2854" spans="2:22" ht="15" customHeight="1">
      <c r="B2854" s="714" t="s">
        <v>3529</v>
      </c>
      <c r="C2854" s="911" t="s">
        <v>3554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3333</v>
      </c>
      <c r="I2854" s="659" t="s">
        <v>626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  <c r="T2854" s="1249">
        <f>base[[#This Row],[Data de liquidação]]</f>
        <v>46193.087199074071</v>
      </c>
    </row>
    <row r="2855" spans="2:22" ht="15" customHeight="1">
      <c r="B2855" s="714" t="s">
        <v>3507</v>
      </c>
      <c r="C2855" s="911" t="s">
        <v>3555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3187</v>
      </c>
      <c r="I2855" s="709" t="s">
        <v>497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1249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4" t="s">
        <v>3507</v>
      </c>
      <c r="C2856" s="911" t="s">
        <v>3555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1665</v>
      </c>
      <c r="I2856" s="709" t="s">
        <v>2300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1249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4" t="s">
        <v>3506</v>
      </c>
      <c r="C2857" s="911" t="s">
        <v>3555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3187</v>
      </c>
      <c r="I2857" s="709" t="s">
        <v>497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T2857" s="1249">
        <f>base[[#This Row],[Data de liquidação]]</f>
        <v>46193.538703703707</v>
      </c>
      <c r="V2857" s="11"/>
    </row>
    <row r="2858" spans="2:22" ht="15" customHeight="1">
      <c r="B2858" s="714" t="s">
        <v>3505</v>
      </c>
      <c r="C2858" s="911" t="s">
        <v>3554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3333</v>
      </c>
      <c r="I2858" s="659" t="s">
        <v>626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T2858" s="1249">
        <f>base[[#This Row],[Data de liquidação]]</f>
        <v>46193.664351851854</v>
      </c>
      <c r="V2858" s="11"/>
    </row>
    <row r="2859" spans="2:22" ht="15" customHeight="1">
      <c r="B2859" s="714" t="s">
        <v>3505</v>
      </c>
      <c r="C2859" s="911" t="s">
        <v>3555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3208</v>
      </c>
      <c r="I2859" s="709" t="s">
        <v>3210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  <c r="T2859" s="1249">
        <f>base[[#This Row],[Data de liquidação]]</f>
        <v>46193.664363425924</v>
      </c>
    </row>
    <row r="2860" spans="2:22" ht="15" customHeight="1">
      <c r="B2860" s="714" t="s">
        <v>3504</v>
      </c>
      <c r="C2860" s="911" t="s">
        <v>3555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3329</v>
      </c>
      <c r="I2860" s="1246" t="s">
        <v>4365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  <c r="T2860" s="1249">
        <f>base[[#This Row],[Data de liquidação]]</f>
        <v>46193.664583333331</v>
      </c>
    </row>
    <row r="2861" spans="2:22" ht="15" customHeight="1">
      <c r="B2861" s="714" t="s">
        <v>3503</v>
      </c>
      <c r="C2861" s="911" t="s">
        <v>3555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3187</v>
      </c>
      <c r="I2861" s="709" t="s">
        <v>497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  <c r="T2861" s="1249">
        <f>base[[#This Row],[Data de liquidação]]</f>
        <v>46193.747604166667</v>
      </c>
    </row>
    <row r="2862" spans="2:22" ht="15" customHeight="1">
      <c r="B2862" s="714" t="s">
        <v>3502</v>
      </c>
      <c r="C2862" s="911" t="s">
        <v>3555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3187</v>
      </c>
      <c r="I2862" s="709" t="s">
        <v>1571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  <c r="T2862" s="1249">
        <f>base[[#This Row],[Data de liquidação]]</f>
        <v>46193.771863425929</v>
      </c>
    </row>
    <row r="2863" spans="2:22" ht="15" customHeight="1">
      <c r="B2863" s="714" t="s">
        <v>3501</v>
      </c>
      <c r="C2863" s="911" t="s">
        <v>3555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3332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  <c r="T2863" s="1249">
        <f>base[[#This Row],[Data de liquidação]]</f>
        <v>46193.790381944447</v>
      </c>
    </row>
    <row r="2864" spans="2:22" ht="15" customHeight="1">
      <c r="B2864" s="714" t="s">
        <v>3528</v>
      </c>
      <c r="C2864" s="911" t="s">
        <v>3554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3333</v>
      </c>
      <c r="I2864" s="659" t="s">
        <v>626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  <c r="T2864" s="1249">
        <f>base[[#This Row],[Data de liquidação]]</f>
        <v>46193.791666666664</v>
      </c>
    </row>
    <row r="2865" spans="2:22" ht="15" customHeight="1">
      <c r="B2865" s="714" t="s">
        <v>3500</v>
      </c>
      <c r="C2865" s="911" t="s">
        <v>3555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3409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  <c r="T2865" s="1249">
        <f>base[[#This Row],[Data de liquidação]]</f>
        <v>46193.792094907411</v>
      </c>
    </row>
    <row r="2866" spans="2:22" ht="15" customHeight="1">
      <c r="B2866" s="714" t="s">
        <v>3499</v>
      </c>
      <c r="C2866" s="911" t="s">
        <v>3555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3329</v>
      </c>
      <c r="I2866" s="1246" t="s">
        <v>4365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  <c r="T2866" s="1249">
        <f>base[[#This Row],[Data de liquidação]]</f>
        <v>46193.874502314815</v>
      </c>
    </row>
    <row r="2867" spans="2:22" ht="15" customHeight="1">
      <c r="B2867" s="714" t="s">
        <v>3498</v>
      </c>
      <c r="C2867" s="911" t="s">
        <v>3555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1287" t="s">
        <v>4378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T2867" s="1249">
        <f>base[[#This Row],[Data de liquidação]]</f>
        <v>46193.874537037038</v>
      </c>
      <c r="V2867" s="11"/>
    </row>
    <row r="2868" spans="2:22" ht="15" customHeight="1">
      <c r="B2868" s="714" t="s">
        <v>3498</v>
      </c>
      <c r="C2868" s="911" t="s">
        <v>3554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3208</v>
      </c>
      <c r="I2868" s="709" t="s">
        <v>3210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T2868" s="1249">
        <f>base[[#This Row],[Data de liquidação]]</f>
        <v>46193.874537037038</v>
      </c>
      <c r="V2868" s="11"/>
    </row>
    <row r="2869" spans="2:22" ht="15" customHeight="1">
      <c r="B2869" s="714" t="s">
        <v>3497</v>
      </c>
      <c r="C2869" s="911" t="s">
        <v>3555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3329</v>
      </c>
      <c r="I2869" s="1246" t="s">
        <v>4365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  <c r="T2869" s="1249">
        <f>base[[#This Row],[Data de liquidação]]</f>
        <v>46193.8750462963</v>
      </c>
    </row>
    <row r="2870" spans="2:22" ht="15" customHeight="1">
      <c r="B2870" s="714" t="s">
        <v>3496</v>
      </c>
      <c r="C2870" s="911" t="s">
        <v>3555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1665</v>
      </c>
      <c r="I2870" s="709" t="s">
        <v>2950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  <c r="T2870" s="1249">
        <f>base[[#This Row],[Data de liquidação]]</f>
        <v>46193.932951388888</v>
      </c>
    </row>
    <row r="2871" spans="2:22" ht="15" customHeight="1">
      <c r="B2871" s="714" t="s">
        <v>3495</v>
      </c>
      <c r="C2871" s="911" t="s">
        <v>3555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3392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3330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  <c r="T2871" s="1249">
        <f>base[[#This Row],[Data de liquidação]]</f>
        <v>46193.955625000002</v>
      </c>
    </row>
    <row r="2872" spans="2:22" ht="15" customHeight="1">
      <c r="B2872" s="714" t="s">
        <v>3494</v>
      </c>
      <c r="C2872" s="911" t="s">
        <v>3555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3187</v>
      </c>
      <c r="I2872" s="709" t="s">
        <v>497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  <c r="T2872" s="1249">
        <f>base[[#This Row],[Data de liquidação]]</f>
        <v>46193.956319444442</v>
      </c>
    </row>
    <row r="2873" spans="2:22" ht="15" customHeight="1">
      <c r="B2873" s="714" t="s">
        <v>3493</v>
      </c>
      <c r="C2873" s="911" t="s">
        <v>3555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3270</v>
      </c>
      <c r="I2873" s="659" t="s">
        <v>626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  <c r="T2873" s="1249">
        <f>base[[#This Row],[Data de liquidação]]</f>
        <v>46194.434976851851</v>
      </c>
    </row>
    <row r="2874" spans="2:22" ht="15" customHeight="1">
      <c r="B2874" s="714" t="s">
        <v>3493</v>
      </c>
      <c r="C2874" s="911" t="s">
        <v>3554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3270</v>
      </c>
      <c r="I2874" s="659" t="s">
        <v>626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  <c r="T2874" s="1249">
        <f>base[[#This Row],[Data de liquidação]]</f>
        <v>46194.434976851851</v>
      </c>
    </row>
    <row r="2875" spans="2:22" ht="15" customHeight="1">
      <c r="B2875" s="714" t="s">
        <v>3492</v>
      </c>
      <c r="C2875" s="911" t="s">
        <v>3555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3187</v>
      </c>
      <c r="I2875" s="709" t="s">
        <v>1571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  <c r="T2875" s="1249">
        <f>base[[#This Row],[Data de liquidação]]</f>
        <v>46194.524907407409</v>
      </c>
    </row>
    <row r="2876" spans="2:22" ht="15" customHeight="1">
      <c r="B2876" s="714" t="s">
        <v>3491</v>
      </c>
      <c r="C2876" s="911" t="s">
        <v>3555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3332</v>
      </c>
      <c r="I2876" s="709" t="s">
        <v>3387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  <c r="T2876" s="1249">
        <f>base[[#This Row],[Data de liquidação]]</f>
        <v>46194.529305555552</v>
      </c>
    </row>
    <row r="2877" spans="2:22" ht="15" customHeight="1">
      <c r="B2877" s="714" t="s">
        <v>3490</v>
      </c>
      <c r="C2877" s="911" t="s">
        <v>3555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3329</v>
      </c>
      <c r="I2877" s="1246" t="s">
        <v>4364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  <c r="T2877" s="1249">
        <f>base[[#This Row],[Data de liquidação]]</f>
        <v>46194.535254629627</v>
      </c>
    </row>
    <row r="2878" spans="2:22" ht="15" customHeight="1">
      <c r="B2878" s="714" t="s">
        <v>3489</v>
      </c>
      <c r="C2878" s="911" t="s">
        <v>3555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3333</v>
      </c>
      <c r="I2878" s="659" t="s">
        <v>626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  <c r="T2878" s="1249">
        <f>base[[#This Row],[Data de liquidação]]</f>
        <v>46194.536423611113</v>
      </c>
    </row>
    <row r="2879" spans="2:22" ht="15" customHeight="1">
      <c r="B2879" s="714" t="s">
        <v>3488</v>
      </c>
      <c r="C2879" s="911" t="s">
        <v>3555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3409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  <c r="T2879" s="1249">
        <f>base[[#This Row],[Data de liquidação]]</f>
        <v>46194.540219907409</v>
      </c>
    </row>
    <row r="2880" spans="2:22" ht="15" customHeight="1">
      <c r="B2880" s="714" t="s">
        <v>3487</v>
      </c>
      <c r="C2880" s="911" t="s">
        <v>3555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3187</v>
      </c>
      <c r="I2880" s="709" t="s">
        <v>1571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  <c r="T2880" s="1249">
        <f>base[[#This Row],[Data de liquidação]]</f>
        <v>46194.540231481478</v>
      </c>
    </row>
    <row r="2881" spans="2:20" ht="15" customHeight="1">
      <c r="B2881" s="714" t="s">
        <v>3486</v>
      </c>
      <c r="C2881" s="911" t="s">
        <v>3555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3187</v>
      </c>
      <c r="I2881" s="709" t="s">
        <v>497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  <c r="T2881" s="1249">
        <f>base[[#This Row],[Data de liquidação]]</f>
        <v>46194.578715277778</v>
      </c>
    </row>
    <row r="2882" spans="2:20" ht="15" customHeight="1">
      <c r="B2882" s="714" t="s">
        <v>3485</v>
      </c>
      <c r="C2882" s="911" t="s">
        <v>3555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3392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3330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  <c r="T2882" s="1249">
        <f>base[[#This Row],[Data de liquidação]]</f>
        <v>46194.626226851855</v>
      </c>
    </row>
    <row r="2883" spans="2:20" ht="15" customHeight="1">
      <c r="B2883" s="714" t="s">
        <v>3484</v>
      </c>
      <c r="C2883" s="911" t="s">
        <v>3555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3187</v>
      </c>
      <c r="I2883" s="709" t="s">
        <v>1571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  <c r="T2883" s="1249">
        <f>base[[#This Row],[Data de liquidação]]</f>
        <v>46194.687997685185</v>
      </c>
    </row>
    <row r="2884" spans="2:20" ht="15" customHeight="1">
      <c r="B2884" s="714" t="s">
        <v>3483</v>
      </c>
      <c r="C2884" s="911" t="s">
        <v>3555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3187</v>
      </c>
      <c r="I2884" s="709" t="s">
        <v>388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  <c r="T2884" s="1249">
        <f>base[[#This Row],[Data de liquidação]]</f>
        <v>46194.704363425924</v>
      </c>
    </row>
    <row r="2885" spans="2:20" ht="15" customHeight="1">
      <c r="B2885" s="714" t="s">
        <v>3482</v>
      </c>
      <c r="C2885" s="911" t="s">
        <v>3555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3410</v>
      </c>
      <c r="I2885" s="659" t="s">
        <v>3411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  <c r="T2885" s="1249">
        <f>base[[#This Row],[Data de liquidação]]</f>
        <v>46194.707199074073</v>
      </c>
    </row>
    <row r="2886" spans="2:20" ht="15" customHeight="1">
      <c r="B2886" s="714" t="s">
        <v>3481</v>
      </c>
      <c r="C2886" s="911" t="s">
        <v>3555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3410</v>
      </c>
      <c r="I2886" s="659" t="s">
        <v>3411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  <c r="T2886" s="1249">
        <f>base[[#This Row],[Data de liquidação]]</f>
        <v>46194.712673611109</v>
      </c>
    </row>
    <row r="2887" spans="2:20" ht="15" customHeight="1">
      <c r="B2887" s="714" t="s">
        <v>3480</v>
      </c>
      <c r="C2887" s="911" t="s">
        <v>3555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3187</v>
      </c>
      <c r="I2887" s="709" t="s">
        <v>1571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  <c r="T2887" s="1249">
        <f>base[[#This Row],[Data de liquidação]]</f>
        <v>46194.739282407405</v>
      </c>
    </row>
    <row r="2888" spans="2:20" ht="15" customHeight="1">
      <c r="B2888" s="714" t="s">
        <v>3479</v>
      </c>
      <c r="C2888" s="911" t="s">
        <v>3555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3333</v>
      </c>
      <c r="I2888" s="659" t="s">
        <v>626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  <c r="T2888" s="1249">
        <f>base[[#This Row],[Data de liquidação]]</f>
        <v>46194.750509259262</v>
      </c>
    </row>
    <row r="2889" spans="2:20" ht="15" customHeight="1">
      <c r="B2889" s="714" t="s">
        <v>3478</v>
      </c>
      <c r="C2889" s="911" t="s">
        <v>3555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3187</v>
      </c>
      <c r="I2889" s="709" t="s">
        <v>1571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  <c r="T2889" s="1249">
        <f>base[[#This Row],[Data de liquidação]]</f>
        <v>46194.750798611109</v>
      </c>
    </row>
    <row r="2890" spans="2:20" ht="15" customHeight="1">
      <c r="B2890" s="714" t="s">
        <v>3477</v>
      </c>
      <c r="C2890" s="911" t="s">
        <v>3555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3392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3330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  <c r="T2890" s="1249">
        <f>base[[#This Row],[Data de liquidação]]</f>
        <v>46194.750879629632</v>
      </c>
    </row>
    <row r="2891" spans="2:20" ht="15" customHeight="1">
      <c r="B2891" s="714" t="s">
        <v>3476</v>
      </c>
      <c r="C2891" s="911" t="s">
        <v>3555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3333</v>
      </c>
      <c r="I2891" s="633" t="s">
        <v>693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  <c r="T2891" s="1249">
        <f>base[[#This Row],[Data de liquidação]]</f>
        <v>46194.795613425929</v>
      </c>
    </row>
    <row r="2892" spans="2:20" ht="15" customHeight="1">
      <c r="B2892" s="714" t="s">
        <v>3475</v>
      </c>
      <c r="C2892" s="911" t="s">
        <v>3555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3187</v>
      </c>
      <c r="I2892" s="709" t="s">
        <v>388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  <c r="T2892" s="1249">
        <f>base[[#This Row],[Data de liquidação]]</f>
        <v>46194.848738425928</v>
      </c>
    </row>
    <row r="2893" spans="2:20" ht="15" customHeight="1">
      <c r="B2893" s="714" t="s">
        <v>3474</v>
      </c>
      <c r="C2893" s="911" t="s">
        <v>3555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3329</v>
      </c>
      <c r="I2893" s="1246" t="s">
        <v>4364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  <c r="T2893" s="1249">
        <f>base[[#This Row],[Data de liquidação]]</f>
        <v>46194.848749999997</v>
      </c>
    </row>
    <row r="2894" spans="2:20" ht="15" customHeight="1">
      <c r="B2894" s="714" t="s">
        <v>3473</v>
      </c>
      <c r="C2894" s="911" t="s">
        <v>3555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3332</v>
      </c>
      <c r="I2894" s="709" t="s">
        <v>3527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  <c r="T2894" s="1249">
        <f>base[[#This Row],[Data de liquidação]]</f>
        <v>46194.848773148151</v>
      </c>
    </row>
    <row r="2895" spans="2:20" ht="15" customHeight="1">
      <c r="B2895" s="714" t="s">
        <v>3472</v>
      </c>
      <c r="C2895" s="911" t="s">
        <v>3555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1665</v>
      </c>
      <c r="I2895" s="709" t="s">
        <v>2950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  <c r="T2895" s="1249">
        <f>base[[#This Row],[Data de liquidação]]</f>
        <v>46194.85224537037</v>
      </c>
    </row>
    <row r="2896" spans="2:20" ht="15" customHeight="1">
      <c r="B2896" s="714" t="s">
        <v>3471</v>
      </c>
      <c r="C2896" s="911" t="s">
        <v>3555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3187</v>
      </c>
      <c r="I2896" s="709" t="s">
        <v>388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  <c r="T2896" s="1249">
        <f>base[[#This Row],[Data de liquidação]]</f>
        <v>46194.852777777778</v>
      </c>
    </row>
    <row r="2897" spans="2:22" ht="15" customHeight="1">
      <c r="B2897" s="714" t="s">
        <v>3470</v>
      </c>
      <c r="C2897" s="911" t="s">
        <v>3555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3409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  <c r="T2897" s="1249">
        <f>base[[#This Row],[Data de liquidação]]</f>
        <v>46194.878310185188</v>
      </c>
    </row>
    <row r="2898" spans="2:22" ht="15" customHeight="1">
      <c r="B2898" s="714" t="s">
        <v>3469</v>
      </c>
      <c r="C2898" s="911" t="s">
        <v>3555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3332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  <c r="T2898" s="1249">
        <f>base[[#This Row],[Data de liquidação]]</f>
        <v>46194.978495370371</v>
      </c>
    </row>
    <row r="2899" spans="2:22" ht="15" customHeight="1">
      <c r="B2899" s="714" t="s">
        <v>3468</v>
      </c>
      <c r="C2899" s="911" t="s">
        <v>3555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1287" t="s">
        <v>4378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  <c r="T2899" s="1249">
        <f>base[[#This Row],[Data de liquidação]]</f>
        <v>46195.000428240739</v>
      </c>
    </row>
    <row r="2900" spans="2:22" ht="15" customHeight="1">
      <c r="B2900" s="904" t="s">
        <v>3541</v>
      </c>
      <c r="C2900" s="911" t="s">
        <v>3555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3270</v>
      </c>
      <c r="I2900" s="659" t="s">
        <v>626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  <c r="T2900" s="1249">
        <f>base[[#This Row],[Data de liquidação]]</f>
        <v>46195.662662037037</v>
      </c>
    </row>
    <row r="2901" spans="2:22" ht="15" customHeight="1">
      <c r="B2901" s="904" t="s">
        <v>3540</v>
      </c>
      <c r="C2901" s="911" t="s">
        <v>3555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3270</v>
      </c>
      <c r="I2901" s="659" t="s">
        <v>626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  <c r="T2901" s="1249">
        <f>base[[#This Row],[Data de liquidação]]</f>
        <v>46195.664097222223</v>
      </c>
    </row>
    <row r="2902" spans="2:22" ht="15" customHeight="1">
      <c r="B2902" s="904" t="s">
        <v>3539</v>
      </c>
      <c r="C2902" s="911" t="s">
        <v>3555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1665</v>
      </c>
      <c r="I2902" s="908" t="s">
        <v>2882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  <c r="T2902" s="1249">
        <f>base[[#This Row],[Data de liquidação]]</f>
        <v>46195.664212962962</v>
      </c>
    </row>
    <row r="2903" spans="2:22" ht="15" customHeight="1">
      <c r="B2903" s="904" t="s">
        <v>3538</v>
      </c>
      <c r="C2903" s="911" t="s">
        <v>3555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3329</v>
      </c>
      <c r="I2903" s="926" t="s">
        <v>3565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  <c r="T2903" s="1249">
        <f>base[[#This Row],[Data de liquidação]]</f>
        <v>46195.668310185189</v>
      </c>
    </row>
    <row r="2904" spans="2:22" ht="15" customHeight="1">
      <c r="B2904" s="904" t="s">
        <v>3538</v>
      </c>
      <c r="C2904" s="911" t="s">
        <v>3554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3392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3330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  <c r="T2904" s="1249">
        <f>base[[#This Row],[Data de liquidação]]</f>
        <v>46195.668310185189</v>
      </c>
    </row>
    <row r="2905" spans="2:22" ht="15" customHeight="1">
      <c r="B2905" s="904" t="s">
        <v>3537</v>
      </c>
      <c r="C2905" s="911" t="s">
        <v>3555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627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2151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  <c r="T2905" s="1249">
        <f>base[[#This Row],[Data de liquidação]]</f>
        <v>46195.734259259261</v>
      </c>
    </row>
    <row r="2906" spans="2:22" ht="15" customHeight="1">
      <c r="B2906" s="904" t="s">
        <v>3536</v>
      </c>
      <c r="C2906" s="911" t="s">
        <v>3555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1665</v>
      </c>
      <c r="I2906" s="908" t="s">
        <v>1757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  <c r="T2906" s="1249">
        <f>base[[#This Row],[Data de liquidação]]</f>
        <v>46195.746782407405</v>
      </c>
    </row>
    <row r="2907" spans="2:22" ht="15" customHeight="1">
      <c r="B2907" s="904" t="s">
        <v>3535</v>
      </c>
      <c r="C2907" s="911" t="s">
        <v>3555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3332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  <c r="T2907" s="1249">
        <f>base[[#This Row],[Data de liquidação]]</f>
        <v>46195.746817129628</v>
      </c>
    </row>
    <row r="2908" spans="2:22" ht="15" customHeight="1">
      <c r="B2908" s="904" t="s">
        <v>3534</v>
      </c>
      <c r="C2908" s="911" t="s">
        <v>3555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3333</v>
      </c>
      <c r="I2908" s="659" t="s">
        <v>626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  <c r="T2908" s="1249">
        <f>base[[#This Row],[Data de liquidação]]</f>
        <v>46195.756886574076</v>
      </c>
    </row>
    <row r="2909" spans="2:22" ht="15" customHeight="1">
      <c r="B2909" s="904" t="s">
        <v>3533</v>
      </c>
      <c r="C2909" s="911" t="s">
        <v>3555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3392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3330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1249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4" t="s">
        <v>3533</v>
      </c>
      <c r="C2910" s="911" t="s">
        <v>3555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1554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3330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1249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4" t="s">
        <v>3532</v>
      </c>
      <c r="C2911" s="911" t="s">
        <v>3555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3329</v>
      </c>
      <c r="I2911" s="1246" t="s">
        <v>4365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  <c r="T2911" s="1249">
        <f>base[[#This Row],[Data de liquidação]]</f>
        <v>46195.958194444444</v>
      </c>
    </row>
    <row r="2912" spans="2:22" ht="15" customHeight="1">
      <c r="B2912" s="904" t="s">
        <v>3531</v>
      </c>
      <c r="C2912" s="911" t="s">
        <v>3555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3333</v>
      </c>
      <c r="I2912" s="633" t="s">
        <v>693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  <c r="T2912" s="1249">
        <f>base[[#This Row],[Data de liquidação]]</f>
        <v>46196.083414351851</v>
      </c>
    </row>
    <row r="2913" spans="2:22" ht="15" customHeight="1">
      <c r="B2913" s="911" t="s">
        <v>3547</v>
      </c>
      <c r="C2913" s="911" t="s">
        <v>3555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1665</v>
      </c>
      <c r="I2913" s="915" t="s">
        <v>2950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  <c r="T2913" s="1249">
        <f>base[[#This Row],[Data de liquidação]]</f>
        <v>46196.579629629632</v>
      </c>
    </row>
    <row r="2914" spans="2:22" ht="15" customHeight="1">
      <c r="B2914" s="911" t="s">
        <v>3546</v>
      </c>
      <c r="C2914" s="911" t="s">
        <v>3555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3329</v>
      </c>
      <c r="I2914" s="1246" t="s">
        <v>4364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T2914" s="1249">
        <f>base[[#This Row],[Data de liquidação]]</f>
        <v>46196.621238425927</v>
      </c>
      <c r="V2914" s="11"/>
    </row>
    <row r="2915" spans="2:22" ht="15" customHeight="1">
      <c r="B2915" s="911" t="s">
        <v>3546</v>
      </c>
      <c r="C2915" s="911" t="s">
        <v>3555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1665</v>
      </c>
      <c r="I2915" s="915" t="s">
        <v>1776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1249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1" t="s">
        <v>3545</v>
      </c>
      <c r="C2916" s="911" t="s">
        <v>3555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3332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  <c r="T2916" s="1249">
        <f>base[[#This Row],[Data de liquidação]]</f>
        <v>46196.621261574073</v>
      </c>
    </row>
    <row r="2917" spans="2:22" ht="15" customHeight="1">
      <c r="B2917" s="911" t="s">
        <v>3551</v>
      </c>
      <c r="C2917" s="911" t="s">
        <v>3554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3392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3330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  <c r="T2917" s="1249">
        <f>base[[#This Row],[Data de liquidação]]</f>
        <v>46196.666620370372</v>
      </c>
    </row>
    <row r="2918" spans="2:22" ht="15" customHeight="1">
      <c r="B2918" s="911" t="s">
        <v>3550</v>
      </c>
      <c r="C2918" s="911" t="s">
        <v>3554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3392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3330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T2918" s="1249">
        <f>base[[#This Row],[Data de liquidação]]</f>
        <v>46196.79210648148</v>
      </c>
      <c r="V2918" s="11"/>
    </row>
    <row r="2919" spans="2:22" ht="15" customHeight="1">
      <c r="B2919" s="911" t="s">
        <v>3544</v>
      </c>
      <c r="C2919" s="911" t="s">
        <v>3555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3333</v>
      </c>
      <c r="I2919" s="915" t="s">
        <v>693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  <c r="T2919" s="1249">
        <f>base[[#This Row],[Data de liquidação]]</f>
        <v>46196.912569444445</v>
      </c>
    </row>
    <row r="2920" spans="2:22" ht="15" customHeight="1">
      <c r="B2920" s="911" t="s">
        <v>3544</v>
      </c>
      <c r="C2920" s="911" t="s">
        <v>3554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3208</v>
      </c>
      <c r="I2920" s="915" t="s">
        <v>3209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  <c r="T2920" s="1249">
        <f>base[[#This Row],[Data de liquidação]]</f>
        <v>46196.912569444445</v>
      </c>
    </row>
    <row r="2921" spans="2:22" ht="15" customHeight="1">
      <c r="B2921" s="911" t="s">
        <v>3549</v>
      </c>
      <c r="C2921" s="911" t="s">
        <v>3554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3392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3330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  <c r="T2921" s="1249">
        <f>base[[#This Row],[Data de liquidação]]</f>
        <v>46196.912824074076</v>
      </c>
    </row>
    <row r="2922" spans="2:22" ht="15" customHeight="1">
      <c r="B2922" s="911" t="s">
        <v>3549</v>
      </c>
      <c r="C2922" s="911" t="s">
        <v>3553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3252</v>
      </c>
      <c r="I2922" s="915" t="s">
        <v>1554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  <c r="T2922" s="1249">
        <f>base[[#This Row],[Data de liquidação]]</f>
        <v>46196.912824074076</v>
      </c>
    </row>
    <row r="2923" spans="2:22" ht="15" customHeight="1">
      <c r="B2923" s="911" t="s">
        <v>3544</v>
      </c>
      <c r="C2923" s="911" t="s">
        <v>3553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3252</v>
      </c>
      <c r="I2923" s="915" t="s">
        <v>3253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  <c r="T2923" s="1249">
        <f>base[[#This Row],[Data de liquidação]]</f>
        <v>46196.912824074076</v>
      </c>
    </row>
    <row r="2924" spans="2:22" ht="15" customHeight="1">
      <c r="B2924" s="911" t="s">
        <v>3543</v>
      </c>
      <c r="C2924" s="911" t="s">
        <v>3555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3333</v>
      </c>
      <c r="I2924" s="915" t="s">
        <v>626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  <c r="T2924" s="1249">
        <f>base[[#This Row],[Data de liquidação]]</f>
        <v>46197.040196759262</v>
      </c>
    </row>
    <row r="2925" spans="2:22" ht="15" customHeight="1">
      <c r="B2925" s="911" t="s">
        <v>3543</v>
      </c>
      <c r="C2925" s="911" t="s">
        <v>3554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1287" t="s">
        <v>4378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3330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1249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1" t="s">
        <v>3543</v>
      </c>
      <c r="C2926" s="911" t="s">
        <v>3554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3208</v>
      </c>
      <c r="I2926" s="915" t="s">
        <v>3209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  <c r="T2926" s="1249">
        <f>base[[#This Row],[Data de liquidação]]</f>
        <v>46197.040196759262</v>
      </c>
    </row>
    <row r="2927" spans="2:22" ht="15" customHeight="1">
      <c r="B2927" s="911" t="s">
        <v>3548</v>
      </c>
      <c r="C2927" s="911" t="s">
        <v>3554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3392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3330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  <c r="T2927" s="1249">
        <f>base[[#This Row],[Data de liquidação]]</f>
        <v>46197.04042824074</v>
      </c>
    </row>
    <row r="2928" spans="2:22" ht="15" customHeight="1">
      <c r="B2928" s="922" t="s">
        <v>3563</v>
      </c>
      <c r="C2928" s="911" t="s">
        <v>3553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3252</v>
      </c>
      <c r="I2928" s="915" t="s">
        <v>1554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  <c r="T2928" s="1249">
        <f>base[[#This Row],[Data de liquidação]]</f>
        <v>46197.584513888891</v>
      </c>
    </row>
    <row r="2929" spans="2:20" ht="15" customHeight="1">
      <c r="B2929" s="922" t="s">
        <v>3564</v>
      </c>
      <c r="C2929" s="911" t="s">
        <v>3553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3252</v>
      </c>
      <c r="I2929" s="915" t="s">
        <v>3253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  <c r="T2929" s="1249">
        <f>base[[#This Row],[Data de liquidação]]</f>
        <v>46197.584513888891</v>
      </c>
    </row>
    <row r="2930" spans="2:20" ht="15" customHeight="1">
      <c r="B2930" s="922" t="s">
        <v>3559</v>
      </c>
      <c r="C2930" s="911" t="s">
        <v>3555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3410</v>
      </c>
      <c r="I2930" s="926" t="s">
        <v>3411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  <c r="T2930" s="1249">
        <f>base[[#This Row],[Data de liquidação]]</f>
        <v>46197.750625000001</v>
      </c>
    </row>
    <row r="2931" spans="2:20" ht="15" customHeight="1">
      <c r="B2931" s="922" t="s">
        <v>3561</v>
      </c>
      <c r="C2931" s="911" t="s">
        <v>3554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3392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3330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  <c r="T2931" s="1249">
        <f>base[[#This Row],[Data de liquidação]]</f>
        <v>46197.87604166667</v>
      </c>
    </row>
    <row r="2932" spans="2:20" ht="15" customHeight="1">
      <c r="B2932" s="922" t="s">
        <v>3558</v>
      </c>
      <c r="C2932" s="911" t="s">
        <v>3555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3333</v>
      </c>
      <c r="I2932" s="926" t="s">
        <v>693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  <c r="T2932" s="1249">
        <f>base[[#This Row],[Data de liquidação]]</f>
        <v>46197.876180555555</v>
      </c>
    </row>
    <row r="2933" spans="2:20" ht="15" customHeight="1">
      <c r="B2933" s="922" t="s">
        <v>3560</v>
      </c>
      <c r="C2933" s="911" t="s">
        <v>3554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3392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3330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  <c r="T2933" s="1249">
        <f>base[[#This Row],[Data de liquidação]]</f>
        <v>46197.876435185186</v>
      </c>
    </row>
    <row r="2934" spans="2:20" ht="15" customHeight="1">
      <c r="B2934" s="922" t="s">
        <v>3557</v>
      </c>
      <c r="C2934" s="911" t="s">
        <v>3555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3410</v>
      </c>
      <c r="I2934" s="926" t="s">
        <v>3411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  <c r="T2934" s="1249">
        <f>base[[#This Row],[Data de liquidação]]</f>
        <v>46197.878599537034</v>
      </c>
    </row>
    <row r="2935" spans="2:20" ht="15" customHeight="1">
      <c r="B2935" s="922" t="s">
        <v>3556</v>
      </c>
      <c r="C2935" s="911" t="s">
        <v>3555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3329</v>
      </c>
      <c r="I2935" s="926" t="s">
        <v>3565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  <c r="T2935" s="1249">
        <f>base[[#This Row],[Data de liquidação]]</f>
        <v>46197.998402777775</v>
      </c>
    </row>
    <row r="2936" spans="2:20" ht="15" customHeight="1">
      <c r="B2936" s="922" t="s">
        <v>3556</v>
      </c>
      <c r="C2936" s="911" t="s">
        <v>3553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3252</v>
      </c>
      <c r="I2936" s="915" t="s">
        <v>3253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  <c r="T2936" s="1249">
        <f>base[[#This Row],[Data de liquidação]]</f>
        <v>46197.998402777775</v>
      </c>
    </row>
    <row r="2937" spans="2:20" ht="15" customHeight="1">
      <c r="B2937" s="922" t="s">
        <v>3562</v>
      </c>
      <c r="C2937" s="911" t="s">
        <v>3553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3252</v>
      </c>
      <c r="I2937" s="915" t="s">
        <v>1554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  <c r="T2937" s="1249">
        <f>base[[#This Row],[Data de liquidação]]</f>
        <v>46197.998402777775</v>
      </c>
    </row>
    <row r="2938" spans="2:20" ht="15" customHeight="1">
      <c r="B2938" s="928" t="s">
        <v>3577</v>
      </c>
      <c r="C2938" s="911" t="s">
        <v>3555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3187</v>
      </c>
      <c r="I2938" s="932" t="s">
        <v>497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  <c r="T2938" s="1249">
        <f>base[[#This Row],[Data de liquidação]]</f>
        <v>46198.578657407408</v>
      </c>
    </row>
    <row r="2939" spans="2:20" ht="15" customHeight="1">
      <c r="B2939" s="928" t="s">
        <v>3576</v>
      </c>
      <c r="C2939" s="911" t="s">
        <v>3555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3578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  <c r="T2939" s="1249">
        <f>base[[#This Row],[Data de liquidação]]</f>
        <v>46198.777384259258</v>
      </c>
    </row>
    <row r="2940" spans="2:20" ht="15" customHeight="1">
      <c r="B2940" s="928" t="s">
        <v>3575</v>
      </c>
      <c r="C2940" s="911" t="s">
        <v>3555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3333</v>
      </c>
      <c r="I2940" s="932" t="s">
        <v>693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  <c r="T2940" s="1249">
        <f>base[[#This Row],[Data de liquidação]]</f>
        <v>46198.790162037039</v>
      </c>
    </row>
    <row r="2941" spans="2:20" ht="15" customHeight="1">
      <c r="B2941" s="928" t="s">
        <v>3574</v>
      </c>
      <c r="C2941" s="911" t="s">
        <v>3555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3187</v>
      </c>
      <c r="I2941" s="932" t="s">
        <v>497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  <c r="T2941" s="1249">
        <f>base[[#This Row],[Data de liquidação]]</f>
        <v>46198.887106481481</v>
      </c>
    </row>
    <row r="2942" spans="2:20" ht="15" customHeight="1">
      <c r="B2942" s="928" t="s">
        <v>3573</v>
      </c>
      <c r="C2942" s="911" t="s">
        <v>3555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3333</v>
      </c>
      <c r="I2942" s="932" t="s">
        <v>626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  <c r="T2942" s="1249">
        <f>base[[#This Row],[Data de liquidação]]</f>
        <v>46198.915312500001</v>
      </c>
    </row>
    <row r="2943" spans="2:20" ht="15" customHeight="1">
      <c r="B2943" s="928" t="s">
        <v>3572</v>
      </c>
      <c r="C2943" s="911" t="s">
        <v>3555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3252</v>
      </c>
      <c r="I2943" s="915" t="s">
        <v>3253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  <c r="T2943" s="1249">
        <f>base[[#This Row],[Data de liquidação]]</f>
        <v>46198.935428240744</v>
      </c>
    </row>
    <row r="2944" spans="2:20" ht="15" customHeight="1">
      <c r="B2944" s="928" t="s">
        <v>3571</v>
      </c>
      <c r="C2944" s="911" t="s">
        <v>3555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3252</v>
      </c>
      <c r="I2944" s="915" t="s">
        <v>1554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  <c r="T2944" s="1249">
        <f>base[[#This Row],[Data de liquidação]]</f>
        <v>46198.935555555552</v>
      </c>
    </row>
    <row r="2945" spans="2:22" ht="15" customHeight="1">
      <c r="B2945" s="935" t="s">
        <v>3624</v>
      </c>
      <c r="C2945" s="911" t="s">
        <v>3555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1665</v>
      </c>
      <c r="I2945" s="939" t="s">
        <v>2882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  <c r="T2945" s="1249">
        <f>base[[#This Row],[Data de liquidação]]</f>
        <v>46199.595347222225</v>
      </c>
    </row>
    <row r="2946" spans="2:22" ht="15" customHeight="1">
      <c r="B2946" s="935" t="s">
        <v>3623</v>
      </c>
      <c r="C2946" s="911" t="s">
        <v>3555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3333</v>
      </c>
      <c r="I2946" s="939" t="s">
        <v>693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  <c r="T2946" s="1249">
        <f>base[[#This Row],[Data de liquidação]]</f>
        <v>46199.621354166666</v>
      </c>
    </row>
    <row r="2947" spans="2:22" ht="15" customHeight="1">
      <c r="B2947" s="935" t="s">
        <v>3622</v>
      </c>
      <c r="C2947" s="911" t="s">
        <v>3555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3187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  <c r="T2947" s="1249">
        <f>base[[#This Row],[Data de liquidação]]</f>
        <v>46199.719976851855</v>
      </c>
    </row>
    <row r="2948" spans="2:22" ht="15" customHeight="1">
      <c r="B2948" s="935" t="s">
        <v>3599</v>
      </c>
      <c r="C2948" s="935" t="s">
        <v>3554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3252</v>
      </c>
      <c r="I2948" s="939" t="s">
        <v>3253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  <c r="T2948" s="1249">
        <f>base[[#This Row],[Data de liquidação]]</f>
        <v>46199.725613425922</v>
      </c>
    </row>
    <row r="2949" spans="2:22" ht="15" customHeight="1">
      <c r="B2949" s="935" t="s">
        <v>3599</v>
      </c>
      <c r="C2949" s="935" t="s">
        <v>3555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3270</v>
      </c>
      <c r="I2949" s="939" t="s">
        <v>626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  <c r="T2949" s="1249">
        <f>base[[#This Row],[Data de liquidação]]</f>
        <v>46199.725613425922</v>
      </c>
    </row>
    <row r="2950" spans="2:22" ht="15" customHeight="1">
      <c r="B2950" s="935" t="s">
        <v>3598</v>
      </c>
      <c r="C2950" s="935" t="s">
        <v>3554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3252</v>
      </c>
      <c r="I2950" s="939" t="s">
        <v>1554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  <c r="T2950" s="1249">
        <f>base[[#This Row],[Data de liquidação]]</f>
        <v>46199.726087962961</v>
      </c>
    </row>
    <row r="2951" spans="2:22" ht="15" customHeight="1">
      <c r="B2951" s="935" t="s">
        <v>3598</v>
      </c>
      <c r="C2951" s="935" t="s">
        <v>3555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3329</v>
      </c>
      <c r="I2951" s="939" t="s">
        <v>3565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  <c r="T2951" s="1249">
        <f>base[[#This Row],[Data de liquidação]]</f>
        <v>46199.726087962961</v>
      </c>
    </row>
    <row r="2952" spans="2:22" ht="15" customHeight="1">
      <c r="B2952" s="935" t="s">
        <v>3621</v>
      </c>
      <c r="C2952" s="935" t="s">
        <v>3555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391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2151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  <c r="T2952" s="1249">
        <f>base[[#This Row],[Data de liquidação]]</f>
        <v>46199.73228009259</v>
      </c>
    </row>
    <row r="2953" spans="2:22" ht="15" customHeight="1">
      <c r="B2953" s="935" t="s">
        <v>3620</v>
      </c>
      <c r="C2953" s="935" t="s">
        <v>3555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3578</v>
      </c>
      <c r="I2953" s="939" t="s">
        <v>3629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  <c r="T2953" s="1249">
        <f>base[[#This Row],[Data de liquidação]]</f>
        <v>46199.749039351853</v>
      </c>
    </row>
    <row r="2954" spans="2:22" ht="15" customHeight="1">
      <c r="B2954" s="935" t="s">
        <v>3620</v>
      </c>
      <c r="C2954" s="935" t="s">
        <v>3555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3187</v>
      </c>
      <c r="I2954" s="939" t="s">
        <v>3628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1249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5" t="s">
        <v>3619</v>
      </c>
      <c r="C2955" s="935" t="s">
        <v>3555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3333</v>
      </c>
      <c r="I2955" s="939" t="s">
        <v>693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  <c r="T2955" s="1249">
        <f>base[[#This Row],[Data de liquidação]]</f>
        <v>46199.749537037038</v>
      </c>
    </row>
    <row r="2956" spans="2:22" ht="15" customHeight="1">
      <c r="B2956" s="935" t="s">
        <v>3618</v>
      </c>
      <c r="C2956" s="935" t="s">
        <v>3555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3410</v>
      </c>
      <c r="I2956" s="939" t="s">
        <v>3411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  <c r="T2956" s="1249">
        <f>base[[#This Row],[Data de liquidação]]</f>
        <v>46199.761944444443</v>
      </c>
    </row>
    <row r="2957" spans="2:22" ht="15" customHeight="1">
      <c r="B2957" s="935" t="s">
        <v>3597</v>
      </c>
      <c r="C2957" s="935" t="s">
        <v>3554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1287" t="s">
        <v>4378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  <c r="T2957" s="1249">
        <f>base[[#This Row],[Data de liquidação]]</f>
        <v>46199.958043981482</v>
      </c>
    </row>
    <row r="2958" spans="2:22" ht="15" customHeight="1">
      <c r="B2958" s="935" t="s">
        <v>3617</v>
      </c>
      <c r="C2958" s="935" t="s">
        <v>3555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3333</v>
      </c>
      <c r="I2958" s="939" t="s">
        <v>693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  <c r="T2958" s="1249">
        <f>base[[#This Row],[Data de liquidação]]</f>
        <v>46199.959074074075</v>
      </c>
    </row>
    <row r="2959" spans="2:22" ht="15" customHeight="1">
      <c r="B2959" s="935" t="s">
        <v>3596</v>
      </c>
      <c r="C2959" s="935" t="s">
        <v>3554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3392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3330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  <c r="T2959" s="1249">
        <f>base[[#This Row],[Data de liquidação]]</f>
        <v>46199.959618055553</v>
      </c>
    </row>
    <row r="2960" spans="2:22" ht="15" customHeight="1">
      <c r="B2960" s="935" t="s">
        <v>3595</v>
      </c>
      <c r="C2960" s="935" t="s">
        <v>3554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3392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3330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  <c r="T2960" s="1249">
        <f>base[[#This Row],[Data de liquidação]]</f>
        <v>46200.08184027778</v>
      </c>
    </row>
    <row r="2961" spans="2:20" ht="15" customHeight="1">
      <c r="B2961" s="935" t="s">
        <v>3616</v>
      </c>
      <c r="C2961" s="935" t="s">
        <v>3555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3187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  <c r="T2961" s="1249">
        <f>base[[#This Row],[Data de liquidação]]</f>
        <v>46200.410995370374</v>
      </c>
    </row>
    <row r="2962" spans="2:20" ht="15" customHeight="1">
      <c r="B2962" s="935" t="s">
        <v>3615</v>
      </c>
      <c r="C2962" s="935" t="s">
        <v>3555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3187</v>
      </c>
      <c r="I2962" s="939" t="s">
        <v>1571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  <c r="T2962" s="1249">
        <f>base[[#This Row],[Data de liquidação]]</f>
        <v>46200.412835648145</v>
      </c>
    </row>
    <row r="2963" spans="2:20" ht="15" customHeight="1">
      <c r="B2963" s="935" t="s">
        <v>3614</v>
      </c>
      <c r="C2963" s="935" t="s">
        <v>3555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3333</v>
      </c>
      <c r="I2963" s="939" t="s">
        <v>626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  <c r="T2963" s="1249">
        <f>base[[#This Row],[Data de liquidação]]</f>
        <v>46200.458634259259</v>
      </c>
    </row>
    <row r="2964" spans="2:20" ht="15" customHeight="1">
      <c r="B2964" s="935" t="s">
        <v>3613</v>
      </c>
      <c r="C2964" s="935" t="s">
        <v>3555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3333</v>
      </c>
      <c r="I2964" s="939" t="s">
        <v>626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  <c r="T2964" s="1249">
        <f>base[[#This Row],[Data de liquidação]]</f>
        <v>46200.496238425927</v>
      </c>
    </row>
    <row r="2965" spans="2:20" ht="15" customHeight="1">
      <c r="B2965" s="935" t="s">
        <v>3594</v>
      </c>
      <c r="C2965" s="935" t="s">
        <v>3554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3252</v>
      </c>
      <c r="I2965" s="939" t="s">
        <v>3253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  <c r="T2965" s="1249">
        <f>base[[#This Row],[Data de liquidação]]</f>
        <v>46200.535624999997</v>
      </c>
    </row>
    <row r="2966" spans="2:20" ht="15" customHeight="1">
      <c r="B2966" s="935" t="s">
        <v>3593</v>
      </c>
      <c r="C2966" s="935" t="s">
        <v>3554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3252</v>
      </c>
      <c r="I2966" s="939" t="s">
        <v>1554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  <c r="T2966" s="1249">
        <f>base[[#This Row],[Data de liquidação]]</f>
        <v>46200.535717592589</v>
      </c>
    </row>
    <row r="2967" spans="2:20" ht="15" customHeight="1">
      <c r="B2967" s="935" t="s">
        <v>3593</v>
      </c>
      <c r="C2967" s="935" t="s">
        <v>3555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3329</v>
      </c>
      <c r="I2967" s="1246" t="s">
        <v>4365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  <c r="T2967" s="1249">
        <f>base[[#This Row],[Data de liquidação]]</f>
        <v>46200.535717592589</v>
      </c>
    </row>
    <row r="2968" spans="2:20" ht="15" customHeight="1">
      <c r="B2968" s="935" t="s">
        <v>3612</v>
      </c>
      <c r="C2968" s="935" t="s">
        <v>3555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3333</v>
      </c>
      <c r="I2968" s="939" t="s">
        <v>626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  <c r="T2968" s="1249">
        <f>base[[#This Row],[Data de liquidação]]</f>
        <v>46200.537731481483</v>
      </c>
    </row>
    <row r="2969" spans="2:20" ht="15" customHeight="1">
      <c r="B2969" s="935" t="s">
        <v>3592</v>
      </c>
      <c r="C2969" s="935" t="s">
        <v>3554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3252</v>
      </c>
      <c r="I2969" s="939" t="s">
        <v>3253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  <c r="T2969" s="1249">
        <f>base[[#This Row],[Data de liquidação]]</f>
        <v>46200.539479166669</v>
      </c>
    </row>
    <row r="2970" spans="2:20" ht="15" customHeight="1">
      <c r="B2970" s="935" t="s">
        <v>3591</v>
      </c>
      <c r="C2970" s="935" t="s">
        <v>3554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3252</v>
      </c>
      <c r="I2970" s="939" t="s">
        <v>1554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  <c r="T2970" s="1249">
        <f>base[[#This Row],[Data de liquidação]]</f>
        <v>46200.539687500001</v>
      </c>
    </row>
    <row r="2971" spans="2:20" ht="15" customHeight="1">
      <c r="B2971" s="935" t="s">
        <v>3591</v>
      </c>
      <c r="C2971" s="935" t="s">
        <v>3555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3329</v>
      </c>
      <c r="I2971" s="1246" t="s">
        <v>4365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  <c r="T2971" s="1249">
        <f>base[[#This Row],[Data de liquidação]]</f>
        <v>46200.539687500001</v>
      </c>
    </row>
    <row r="2972" spans="2:20" ht="15" customHeight="1">
      <c r="B2972" s="935" t="s">
        <v>3590</v>
      </c>
      <c r="C2972" s="935" t="s">
        <v>3554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3252</v>
      </c>
      <c r="I2972" s="939" t="s">
        <v>3253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  <c r="T2972" s="1249">
        <f>base[[#This Row],[Data de liquidação]]</f>
        <v>46200.619849537034</v>
      </c>
    </row>
    <row r="2973" spans="2:20" ht="15" customHeight="1">
      <c r="B2973" s="935" t="s">
        <v>3589</v>
      </c>
      <c r="C2973" s="935" t="s">
        <v>3554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3252</v>
      </c>
      <c r="I2973" s="939" t="s">
        <v>1554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  <c r="T2973" s="1249">
        <f>base[[#This Row],[Data de liquidação]]</f>
        <v>46200.619942129626</v>
      </c>
    </row>
    <row r="2974" spans="2:20" ht="15" customHeight="1">
      <c r="B2974" s="935" t="s">
        <v>3589</v>
      </c>
      <c r="C2974" s="935" t="s">
        <v>3555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3329</v>
      </c>
      <c r="I2974" s="1246" t="s">
        <v>4365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  <c r="T2974" s="1249">
        <f>base[[#This Row],[Data de liquidação]]</f>
        <v>46200.619942129626</v>
      </c>
    </row>
    <row r="2975" spans="2:20" ht="15" customHeight="1">
      <c r="B2975" s="935" t="s">
        <v>3611</v>
      </c>
      <c r="C2975" s="935" t="s">
        <v>3555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3333</v>
      </c>
      <c r="I2975" s="939" t="s">
        <v>626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  <c r="T2975" s="1249">
        <f>base[[#This Row],[Data de liquidação]]</f>
        <v>46200.620717592596</v>
      </c>
    </row>
    <row r="2976" spans="2:20" ht="15" customHeight="1">
      <c r="B2976" s="935" t="s">
        <v>3588</v>
      </c>
      <c r="C2976" s="935" t="s">
        <v>3554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3252</v>
      </c>
      <c r="I2976" s="939" t="s">
        <v>3253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  <c r="T2976" s="1249">
        <f>base[[#This Row],[Data de liquidação]]</f>
        <v>46200.705729166664</v>
      </c>
    </row>
    <row r="2977" spans="2:20" ht="15" customHeight="1">
      <c r="B2977" s="935" t="s">
        <v>3587</v>
      </c>
      <c r="C2977" s="935" t="s">
        <v>3554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3252</v>
      </c>
      <c r="I2977" s="939" t="s">
        <v>1554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  <c r="T2977" s="1249">
        <f>base[[#This Row],[Data de liquidação]]</f>
        <v>46200.705925925926</v>
      </c>
    </row>
    <row r="2978" spans="2:20" ht="15" customHeight="1">
      <c r="B2978" s="935" t="s">
        <v>3587</v>
      </c>
      <c r="C2978" s="935" t="s">
        <v>3555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3329</v>
      </c>
      <c r="I2978" s="1246" t="s">
        <v>4364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  <c r="T2978" s="1249">
        <f>base[[#This Row],[Data de liquidação]]</f>
        <v>46200.705925925926</v>
      </c>
    </row>
    <row r="2979" spans="2:20" ht="15" customHeight="1">
      <c r="B2979" s="935" t="s">
        <v>3610</v>
      </c>
      <c r="C2979" s="935" t="s">
        <v>3555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3392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3330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  <c r="T2979" s="1249">
        <f>base[[#This Row],[Data de liquidação]]</f>
        <v>46200.830393518518</v>
      </c>
    </row>
    <row r="2980" spans="2:20" ht="15" customHeight="1">
      <c r="B2980" s="935" t="s">
        <v>3609</v>
      </c>
      <c r="C2980" s="935" t="s">
        <v>3555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3333</v>
      </c>
      <c r="I2980" s="939" t="s">
        <v>626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  <c r="T2980" s="1249">
        <f>base[[#This Row],[Data de liquidação]]</f>
        <v>46200.832361111112</v>
      </c>
    </row>
    <row r="2981" spans="2:20" ht="15" customHeight="1">
      <c r="B2981" s="935" t="s">
        <v>3608</v>
      </c>
      <c r="C2981" s="935" t="s">
        <v>3555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3333</v>
      </c>
      <c r="I2981" s="939" t="s">
        <v>693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  <c r="T2981" s="1249">
        <f>base[[#This Row],[Data de liquidação]]</f>
        <v>46200.936226851853</v>
      </c>
    </row>
    <row r="2982" spans="2:20" ht="15" customHeight="1">
      <c r="B2982" s="935" t="s">
        <v>3607</v>
      </c>
      <c r="C2982" s="935" t="s">
        <v>3555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1665</v>
      </c>
      <c r="I2982" s="939" t="s">
        <v>2951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  <c r="T2982" s="1249">
        <f>base[[#This Row],[Data de liquidação]]</f>
        <v>46201.372604166667</v>
      </c>
    </row>
    <row r="2983" spans="2:20" ht="15" customHeight="1">
      <c r="B2983" s="935" t="s">
        <v>3580</v>
      </c>
      <c r="C2983" s="935" t="s">
        <v>3555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3333</v>
      </c>
      <c r="I2983" s="939" t="s">
        <v>626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  <c r="T2983" s="1249">
        <f>base[[#This Row],[Data de liquidação]]</f>
        <v>46201.49695601852</v>
      </c>
    </row>
    <row r="2984" spans="2:20" ht="15" customHeight="1">
      <c r="B2984" s="935" t="s">
        <v>3580</v>
      </c>
      <c r="C2984" s="935" t="s">
        <v>3553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3252</v>
      </c>
      <c r="I2984" s="939" t="s">
        <v>3253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  <c r="T2984" s="1249">
        <f>base[[#This Row],[Data de liquidação]]</f>
        <v>46201.497071759259</v>
      </c>
    </row>
    <row r="2985" spans="2:20" ht="15" customHeight="1">
      <c r="B2985" s="935" t="s">
        <v>3579</v>
      </c>
      <c r="C2985" s="935" t="s">
        <v>3554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391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2433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  <c r="T2985" s="1249">
        <f>base[[#This Row],[Data de liquidação]]</f>
        <v>46201.497071759259</v>
      </c>
    </row>
    <row r="2986" spans="2:20" ht="15" customHeight="1">
      <c r="B2986" s="935" t="s">
        <v>3579</v>
      </c>
      <c r="C2986" s="935" t="s">
        <v>3555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3329</v>
      </c>
      <c r="I2986" s="939" t="s">
        <v>3565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  <c r="T2986" s="1249">
        <f>base[[#This Row],[Data de liquidação]]</f>
        <v>46201.497071759259</v>
      </c>
    </row>
    <row r="2987" spans="2:20" ht="15" customHeight="1">
      <c r="B2987" s="935" t="s">
        <v>3579</v>
      </c>
      <c r="C2987" s="935" t="s">
        <v>3555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1665</v>
      </c>
      <c r="I2987" s="939" t="s">
        <v>1776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  <c r="T2987" s="1249">
        <f>base[[#This Row],[Data de liquidação]]</f>
        <v>46201.497071759259</v>
      </c>
    </row>
    <row r="2988" spans="2:20" ht="15" customHeight="1">
      <c r="B2988" s="935" t="s">
        <v>3579</v>
      </c>
      <c r="C2988" s="935" t="s">
        <v>3553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3252</v>
      </c>
      <c r="I2988" s="939" t="s">
        <v>1554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  <c r="T2988" s="1249">
        <f>base[[#This Row],[Data de liquidação]]</f>
        <v>46201.497083333335</v>
      </c>
    </row>
    <row r="2989" spans="2:20" ht="15" customHeight="1">
      <c r="B2989" s="935" t="s">
        <v>3606</v>
      </c>
      <c r="C2989" s="935" t="s">
        <v>3555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3578</v>
      </c>
      <c r="I2989" s="939" t="s">
        <v>410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  <c r="T2989" s="1249">
        <f>base[[#This Row],[Data de liquidação]]</f>
        <v>46201.497083333335</v>
      </c>
    </row>
    <row r="2990" spans="2:20" ht="15" customHeight="1">
      <c r="B2990" s="935" t="s">
        <v>3605</v>
      </c>
      <c r="C2990" s="935" t="s">
        <v>3555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1665</v>
      </c>
      <c r="I2990" s="939" t="s">
        <v>1794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  <c r="T2990" s="1249">
        <f>base[[#This Row],[Data de liquidação]]</f>
        <v>46201.679814814815</v>
      </c>
    </row>
    <row r="2991" spans="2:20" ht="15" customHeight="1">
      <c r="B2991" s="935" t="s">
        <v>3604</v>
      </c>
      <c r="C2991" s="935" t="s">
        <v>3555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3578</v>
      </c>
      <c r="I2991" s="939" t="s">
        <v>1780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  <c r="T2991" s="1249">
        <f>base[[#This Row],[Data de liquidação]]</f>
        <v>46201.745416666665</v>
      </c>
    </row>
    <row r="2992" spans="2:20" ht="15" customHeight="1">
      <c r="B2992" s="935" t="s">
        <v>3586</v>
      </c>
      <c r="C2992" s="935" t="s">
        <v>3554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3252</v>
      </c>
      <c r="I2992" s="939" t="s">
        <v>3253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  <c r="T2992" s="1249">
        <f>base[[#This Row],[Data de liquidação]]</f>
        <v>46201.747777777775</v>
      </c>
    </row>
    <row r="2993" spans="2:20" ht="15" customHeight="1">
      <c r="B2993" s="935" t="s">
        <v>3603</v>
      </c>
      <c r="C2993" s="935" t="s">
        <v>3555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3333</v>
      </c>
      <c r="I2993" s="939" t="s">
        <v>693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  <c r="T2993" s="1249">
        <f>base[[#This Row],[Data de liquidação]]</f>
        <v>46201.747847222221</v>
      </c>
    </row>
    <row r="2994" spans="2:20" ht="15" customHeight="1">
      <c r="B2994" s="935" t="s">
        <v>3585</v>
      </c>
      <c r="C2994" s="935" t="s">
        <v>3554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3252</v>
      </c>
      <c r="I2994" s="939" t="s">
        <v>1554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  <c r="T2994" s="1249">
        <f>base[[#This Row],[Data de liquidação]]</f>
        <v>46201.747893518521</v>
      </c>
    </row>
    <row r="2995" spans="2:20" ht="15" customHeight="1">
      <c r="B2995" s="935" t="s">
        <v>3585</v>
      </c>
      <c r="C2995" s="935" t="s">
        <v>3555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3329</v>
      </c>
      <c r="I2995" s="1246" t="s">
        <v>4365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  <c r="T2995" s="1249">
        <f>base[[#This Row],[Data de liquidação]]</f>
        <v>46201.747893518521</v>
      </c>
    </row>
    <row r="2996" spans="2:20" ht="15" customHeight="1">
      <c r="B2996" s="935" t="s">
        <v>3584</v>
      </c>
      <c r="C2996" s="935" t="s">
        <v>3554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3252</v>
      </c>
      <c r="I2996" s="939" t="s">
        <v>3253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  <c r="T2996" s="1249">
        <f>base[[#This Row],[Data de liquidação]]</f>
        <v>46201.748159722221</v>
      </c>
    </row>
    <row r="2997" spans="2:20" ht="15" customHeight="1">
      <c r="B2997" s="935" t="s">
        <v>3584</v>
      </c>
      <c r="C2997" s="935" t="s">
        <v>3555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3270</v>
      </c>
      <c r="I2997" s="939" t="s">
        <v>626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  <c r="T2997" s="1249">
        <f>base[[#This Row],[Data de liquidação]]</f>
        <v>46201.748159722221</v>
      </c>
    </row>
    <row r="2998" spans="2:20" ht="15" customHeight="1">
      <c r="B2998" s="935" t="s">
        <v>3583</v>
      </c>
      <c r="C2998" s="935" t="s">
        <v>3554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3252</v>
      </c>
      <c r="I2998" s="939" t="s">
        <v>3253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  <c r="T2998" s="1249">
        <f>base[[#This Row],[Data de liquidação]]</f>
        <v>46201.748287037037</v>
      </c>
    </row>
    <row r="2999" spans="2:20" ht="15" customHeight="1">
      <c r="B2999" s="935" t="s">
        <v>3582</v>
      </c>
      <c r="C2999" s="935" t="s">
        <v>3554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3252</v>
      </c>
      <c r="I2999" s="939" t="s">
        <v>1554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  <c r="T2999" s="1249">
        <f>base[[#This Row],[Data de liquidação]]</f>
        <v>46201.74832175926</v>
      </c>
    </row>
    <row r="3000" spans="2:20" ht="15" customHeight="1">
      <c r="B3000" s="935" t="s">
        <v>3582</v>
      </c>
      <c r="C3000" s="935" t="s">
        <v>3555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3329</v>
      </c>
      <c r="I3000" s="939" t="s">
        <v>3565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  <c r="T3000" s="1249">
        <f>base[[#This Row],[Data de liquidação]]</f>
        <v>46201.74832175926</v>
      </c>
    </row>
    <row r="3001" spans="2:20" ht="15" customHeight="1">
      <c r="B3001" s="935" t="s">
        <v>3581</v>
      </c>
      <c r="C3001" s="935" t="s">
        <v>3554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3252</v>
      </c>
      <c r="I3001" s="939" t="s">
        <v>1554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  <c r="T3001" s="1249">
        <f>base[[#This Row],[Data de liquidação]]</f>
        <v>46201.748391203706</v>
      </c>
    </row>
    <row r="3002" spans="2:20" ht="15" customHeight="1">
      <c r="B3002" s="935" t="s">
        <v>3581</v>
      </c>
      <c r="C3002" s="935" t="s">
        <v>3555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3329</v>
      </c>
      <c r="I3002" s="1246" t="s">
        <v>4365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  <c r="T3002" s="1249">
        <f>base[[#This Row],[Data de liquidação]]</f>
        <v>46201.748402777775</v>
      </c>
    </row>
    <row r="3003" spans="2:20" ht="15" customHeight="1">
      <c r="B3003" s="935" t="s">
        <v>3602</v>
      </c>
      <c r="C3003" s="935" t="s">
        <v>3555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3578</v>
      </c>
      <c r="I3003" s="939" t="s">
        <v>410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  <c r="T3003" s="1249">
        <f>base[[#This Row],[Data de liquidação]]</f>
        <v>46201.856805555559</v>
      </c>
    </row>
    <row r="3004" spans="2:20" ht="15" customHeight="1">
      <c r="B3004" s="935" t="s">
        <v>3601</v>
      </c>
      <c r="C3004" s="935" t="s">
        <v>3555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3332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  <c r="T3004" s="1249">
        <f>base[[#This Row],[Data de liquidação]]</f>
        <v>46201.856840277775</v>
      </c>
    </row>
    <row r="3005" spans="2:20" ht="15" customHeight="1">
      <c r="B3005" s="947" t="s">
        <v>3638</v>
      </c>
      <c r="C3005" s="935" t="s">
        <v>3555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3333</v>
      </c>
      <c r="I3005" s="951" t="s">
        <v>626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  <c r="T3005" s="1249">
        <f>base[[#This Row],[Data de liquidação]]</f>
        <v>46202.66846064815</v>
      </c>
    </row>
    <row r="3006" spans="2:20" ht="15" customHeight="1">
      <c r="B3006" s="947" t="s">
        <v>3637</v>
      </c>
      <c r="C3006" s="935" t="s">
        <v>3555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3392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3330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  <c r="T3006" s="1249">
        <f>base[[#This Row],[Data de liquidação]]</f>
        <v>46202.668842592589</v>
      </c>
    </row>
    <row r="3007" spans="2:20" ht="15" customHeight="1">
      <c r="B3007" s="947" t="s">
        <v>3636</v>
      </c>
      <c r="C3007" s="935" t="s">
        <v>3555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693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3641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  <c r="T3007" s="1249">
        <f>base[[#This Row],[Data de liquidação]]</f>
        <v>46202.755381944444</v>
      </c>
    </row>
    <row r="3008" spans="2:20" ht="15" customHeight="1">
      <c r="B3008" s="947" t="s">
        <v>3639</v>
      </c>
      <c r="C3008" s="947" t="s">
        <v>3554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3252</v>
      </c>
      <c r="I3008" s="939" t="s">
        <v>3253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  <c r="T3008" s="1249">
        <f>base[[#This Row],[Data de liquidação]]</f>
        <v>46202.811365740738</v>
      </c>
    </row>
    <row r="3009" spans="2:20" ht="15" customHeight="1">
      <c r="B3009" s="947" t="s">
        <v>3635</v>
      </c>
      <c r="C3009" s="935" t="s">
        <v>3555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3329</v>
      </c>
      <c r="I3009" s="951" t="s">
        <v>3565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  <c r="T3009" s="1249">
        <f>base[[#This Row],[Data de liquidação]]</f>
        <v>46202.811828703707</v>
      </c>
    </row>
    <row r="3010" spans="2:20" ht="15" customHeight="1">
      <c r="B3010" s="947" t="s">
        <v>3635</v>
      </c>
      <c r="C3010" s="947" t="s">
        <v>3554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3252</v>
      </c>
      <c r="I3010" s="939" t="s">
        <v>1554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  <c r="T3010" s="1249">
        <f>base[[#This Row],[Data de liquidação]]</f>
        <v>46202.811828703707</v>
      </c>
    </row>
    <row r="3011" spans="2:20" ht="15" customHeight="1">
      <c r="B3011" s="947" t="s">
        <v>3634</v>
      </c>
      <c r="C3011" s="947" t="s">
        <v>3554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3208</v>
      </c>
      <c r="I3011" s="951" t="s">
        <v>3640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  <c r="T3011" s="1249">
        <f>base[[#This Row],[Data de liquidação]]</f>
        <v>46202.999502314815</v>
      </c>
    </row>
    <row r="3012" spans="2:20" ht="15" customHeight="1">
      <c r="B3012" s="947" t="s">
        <v>3634</v>
      </c>
      <c r="C3012" s="935" t="s">
        <v>3555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3333</v>
      </c>
      <c r="I3012" s="951" t="s">
        <v>626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  <c r="T3012" s="1249">
        <f>base[[#This Row],[Data de liquidação]]</f>
        <v>46202.999513888892</v>
      </c>
    </row>
    <row r="3013" spans="2:20" ht="15" customHeight="1">
      <c r="B3013" s="947" t="s">
        <v>3633</v>
      </c>
      <c r="C3013" s="935" t="s">
        <v>3555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3410</v>
      </c>
      <c r="I3013" s="1070" t="s">
        <v>3827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  <c r="T3013" s="1249">
        <f>base[[#This Row],[Data de liquidação]]</f>
        <v>46203.040810185186</v>
      </c>
    </row>
    <row r="3014" spans="2:20" ht="15" customHeight="1">
      <c r="B3014" s="953" t="s">
        <v>3646</v>
      </c>
      <c r="C3014" s="935" t="s">
        <v>3555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3578</v>
      </c>
      <c r="I3014" s="957" t="s">
        <v>410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  <c r="T3014" s="1249">
        <f>base[[#This Row],[Data de liquidação]]</f>
        <v>46203.64947916667</v>
      </c>
    </row>
    <row r="3015" spans="2:20" ht="15" customHeight="1">
      <c r="B3015" s="953" t="s">
        <v>3645</v>
      </c>
      <c r="C3015" s="935" t="s">
        <v>3555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391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3330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  <c r="T3015" s="1249">
        <f>base[[#This Row],[Data de liquidação]]</f>
        <v>46203.828946759262</v>
      </c>
    </row>
    <row r="3016" spans="2:20" ht="15" customHeight="1">
      <c r="B3016" s="953" t="s">
        <v>3644</v>
      </c>
      <c r="C3016" s="935" t="s">
        <v>3555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1665</v>
      </c>
      <c r="I3016" s="957" t="s">
        <v>2950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  <c r="T3016" s="1249">
        <f>base[[#This Row],[Data de liquidação]]</f>
        <v>46203.935219907406</v>
      </c>
    </row>
    <row r="3017" spans="2:20" ht="15" customHeight="1">
      <c r="B3017" s="953" t="s">
        <v>3647</v>
      </c>
      <c r="C3017" s="947" t="s">
        <v>3554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3252</v>
      </c>
      <c r="I3017" s="939" t="s">
        <v>3253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  <c r="T3017" s="1249">
        <f>base[[#This Row],[Data de liquidação]]</f>
        <v>46204.042638888888</v>
      </c>
    </row>
    <row r="3018" spans="2:20" ht="15" customHeight="1">
      <c r="B3018" s="953" t="s">
        <v>3643</v>
      </c>
      <c r="C3018" s="935" t="s">
        <v>3555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3329</v>
      </c>
      <c r="I3018" s="1246" t="s">
        <v>4365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  <c r="T3018" s="1249">
        <f>base[[#This Row],[Data de liquidação]]</f>
        <v>46204.042858796296</v>
      </c>
    </row>
    <row r="3019" spans="2:20" ht="15" customHeight="1">
      <c r="B3019" s="953" t="s">
        <v>3643</v>
      </c>
      <c r="C3019" s="947" t="s">
        <v>3554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3252</v>
      </c>
      <c r="I3019" s="939" t="s">
        <v>1554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  <c r="T3019" s="1249">
        <f>base[[#This Row],[Data de liquidação]]</f>
        <v>46204.042858796296</v>
      </c>
    </row>
    <row r="3020" spans="2:20" ht="15" customHeight="1">
      <c r="B3020" s="959" t="s">
        <v>3656</v>
      </c>
      <c r="C3020" s="935" t="s">
        <v>3555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391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3330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  <c r="T3020" s="1249">
        <f>base[[#This Row],[Data de liquidação]]</f>
        <v>46204.625555555554</v>
      </c>
    </row>
    <row r="3021" spans="2:20" ht="15" customHeight="1">
      <c r="B3021" s="959" t="s">
        <v>3655</v>
      </c>
      <c r="C3021" s="935" t="s">
        <v>3555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3332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  <c r="T3021" s="1249">
        <f>base[[#This Row],[Data de liquidação]]</f>
        <v>46204.784467592595</v>
      </c>
    </row>
    <row r="3022" spans="2:20" ht="15" customHeight="1">
      <c r="B3022" s="959" t="s">
        <v>3654</v>
      </c>
      <c r="C3022" s="935" t="s">
        <v>3555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3658</v>
      </c>
      <c r="I3022" s="963" t="s">
        <v>391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  <c r="T3022" s="1249">
        <f>base[[#This Row],[Data de liquidação]]</f>
        <v>46204.791643518518</v>
      </c>
    </row>
    <row r="3023" spans="2:20" ht="15" customHeight="1">
      <c r="B3023" s="959" t="s">
        <v>3654</v>
      </c>
      <c r="C3023" s="947" t="s">
        <v>3554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3208</v>
      </c>
      <c r="I3023" s="963" t="s">
        <v>3210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  <c r="T3023" s="1249">
        <f>base[[#This Row],[Data de liquidação]]</f>
        <v>46204.791643518518</v>
      </c>
    </row>
    <row r="3024" spans="2:20" ht="15" customHeight="1">
      <c r="B3024" s="959" t="s">
        <v>3653</v>
      </c>
      <c r="C3024" s="935" t="s">
        <v>3555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3329</v>
      </c>
      <c r="I3024" s="1246" t="s">
        <v>4364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  <c r="T3024" s="1249">
        <f>base[[#This Row],[Data de liquidação]]</f>
        <v>46204.792013888888</v>
      </c>
    </row>
    <row r="3025" spans="2:20" ht="15" customHeight="1">
      <c r="B3025" s="959" t="s">
        <v>3652</v>
      </c>
      <c r="C3025" s="935" t="s">
        <v>3555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1665</v>
      </c>
      <c r="I3025" s="963" t="s">
        <v>1557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  <c r="T3025" s="1249">
        <f>base[[#This Row],[Data de liquidação]]</f>
        <v>46204.842800925922</v>
      </c>
    </row>
    <row r="3026" spans="2:20" ht="15" customHeight="1">
      <c r="B3026" s="959" t="s">
        <v>3657</v>
      </c>
      <c r="C3026" s="947" t="s">
        <v>3554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3252</v>
      </c>
      <c r="I3026" s="939" t="s">
        <v>3253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  <c r="T3026" s="1249">
        <f>base[[#This Row],[Data de liquidação]]</f>
        <v>46204.962789351855</v>
      </c>
    </row>
    <row r="3027" spans="2:20" ht="15" customHeight="1">
      <c r="B3027" s="959" t="s">
        <v>3651</v>
      </c>
      <c r="C3027" s="935" t="s">
        <v>3555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3329</v>
      </c>
      <c r="I3027" s="963" t="s">
        <v>3565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  <c r="T3027" s="1249">
        <f>base[[#This Row],[Data de liquidação]]</f>
        <v>46204.963194444441</v>
      </c>
    </row>
    <row r="3028" spans="2:20" ht="15" customHeight="1">
      <c r="B3028" s="959" t="s">
        <v>3651</v>
      </c>
      <c r="C3028" s="947" t="s">
        <v>3554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3252</v>
      </c>
      <c r="I3028" s="939" t="s">
        <v>1554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  <c r="T3028" s="1249">
        <f>base[[#This Row],[Data de liquidação]]</f>
        <v>46204.963194444441</v>
      </c>
    </row>
    <row r="3029" spans="2:20" ht="15" customHeight="1">
      <c r="B3029" s="969" t="s">
        <v>3676</v>
      </c>
      <c r="C3029" s="935" t="s">
        <v>3555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692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3677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  <c r="T3029" s="1249">
        <f>base[[#This Row],[Data de liquidação]]</f>
        <v>46205.619016203702</v>
      </c>
    </row>
    <row r="3030" spans="2:20" ht="15" customHeight="1">
      <c r="B3030" s="969" t="s">
        <v>3675</v>
      </c>
      <c r="C3030" s="935" t="s">
        <v>3555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3392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3330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  <c r="T3030" s="1249">
        <f>base[[#This Row],[Data de liquidação]]</f>
        <v>46205.749120370368</v>
      </c>
    </row>
    <row r="3031" spans="2:20" ht="15" customHeight="1">
      <c r="B3031" s="969" t="s">
        <v>3674</v>
      </c>
      <c r="C3031" s="935" t="s">
        <v>3555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391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3678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  <c r="T3031" s="1249">
        <f>base[[#This Row],[Data de liquidação]]</f>
        <v>46205.757962962962</v>
      </c>
    </row>
    <row r="3032" spans="2:20" ht="15" customHeight="1">
      <c r="B3032" s="969" t="s">
        <v>3673</v>
      </c>
      <c r="C3032" s="935" t="s">
        <v>3555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1665</v>
      </c>
      <c r="I3032" s="973" t="s">
        <v>1794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  <c r="T3032" s="1249">
        <f>base[[#This Row],[Data de liquidação]]</f>
        <v>46205.909571759257</v>
      </c>
    </row>
    <row r="3033" spans="2:20" ht="15" customHeight="1">
      <c r="B3033" s="969" t="s">
        <v>3670</v>
      </c>
      <c r="C3033" s="947" t="s">
        <v>3554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3252</v>
      </c>
      <c r="I3033" s="939" t="s">
        <v>3253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  <c r="T3033" s="1249">
        <f>base[[#This Row],[Data de liquidação]]</f>
        <v>46205.915324074071</v>
      </c>
    </row>
    <row r="3034" spans="2:20" ht="15" customHeight="1">
      <c r="B3034" s="969" t="s">
        <v>3669</v>
      </c>
      <c r="C3034" s="947" t="s">
        <v>3554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3252</v>
      </c>
      <c r="I3034" s="939" t="s">
        <v>1554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  <c r="T3034" s="1249">
        <f>base[[#This Row],[Data de liquidação]]</f>
        <v>46205.915439814817</v>
      </c>
    </row>
    <row r="3035" spans="2:20" ht="15" customHeight="1">
      <c r="B3035" s="969" t="s">
        <v>3669</v>
      </c>
      <c r="C3035" s="935" t="s">
        <v>3555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3329</v>
      </c>
      <c r="I3035" s="1246" t="s">
        <v>4365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  <c r="T3035" s="1249">
        <f>base[[#This Row],[Data de liquidação]]</f>
        <v>46205.915451388886</v>
      </c>
    </row>
    <row r="3036" spans="2:20" ht="15" customHeight="1">
      <c r="B3036" s="969" t="s">
        <v>3668</v>
      </c>
      <c r="C3036" s="947" t="s">
        <v>3554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3252</v>
      </c>
      <c r="I3036" s="939" t="s">
        <v>3253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  <c r="T3036" s="1249">
        <f>base[[#This Row],[Data de liquidação]]</f>
        <v>46205.923009259262</v>
      </c>
    </row>
    <row r="3037" spans="2:20" ht="15" customHeight="1">
      <c r="B3037" s="969" t="s">
        <v>3668</v>
      </c>
      <c r="C3037" s="935" t="s">
        <v>3555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3333</v>
      </c>
      <c r="I3037" s="973" t="s">
        <v>626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  <c r="T3037" s="1249">
        <f>base[[#This Row],[Data de liquidação]]</f>
        <v>46205.923009259262</v>
      </c>
    </row>
    <row r="3038" spans="2:20" ht="15" customHeight="1">
      <c r="B3038" s="969" t="s">
        <v>3667</v>
      </c>
      <c r="C3038" s="947" t="s">
        <v>3554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3252</v>
      </c>
      <c r="I3038" s="939" t="s">
        <v>1554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  <c r="T3038" s="1249">
        <f>base[[#This Row],[Data de liquidação]]</f>
        <v>46205.923715277779</v>
      </c>
    </row>
    <row r="3039" spans="2:20" ht="15" customHeight="1">
      <c r="B3039" s="969" t="s">
        <v>3667</v>
      </c>
      <c r="C3039" s="969" t="s">
        <v>3555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3329</v>
      </c>
      <c r="I3039" s="1246" t="s">
        <v>4364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  <c r="T3039" s="1249">
        <f>base[[#This Row],[Data de liquidação]]</f>
        <v>46205.923726851855</v>
      </c>
    </row>
    <row r="3040" spans="2:20" ht="15" customHeight="1">
      <c r="B3040" s="969" t="s">
        <v>3666</v>
      </c>
      <c r="C3040" s="969" t="s">
        <v>3553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3252</v>
      </c>
      <c r="I3040" s="939" t="s">
        <v>1554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  <c r="T3040" s="1249">
        <f>base[[#This Row],[Data de liquidação]]</f>
        <v>46205.956250000003</v>
      </c>
    </row>
    <row r="3041" spans="2:20" ht="15" customHeight="1">
      <c r="B3041" s="969" t="s">
        <v>3671</v>
      </c>
      <c r="C3041" s="969" t="s">
        <v>3553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3252</v>
      </c>
      <c r="I3041" s="939" t="s">
        <v>3253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  <c r="T3041" s="1249">
        <f>base[[#This Row],[Data de liquidação]]</f>
        <v>46205.956250000003</v>
      </c>
    </row>
    <row r="3042" spans="2:20" ht="15" customHeight="1">
      <c r="B3042" s="969" t="s">
        <v>3666</v>
      </c>
      <c r="C3042" s="947" t="s">
        <v>3554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391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2954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  <c r="T3042" s="1249">
        <f>base[[#This Row],[Data de liquidação]]</f>
        <v>46205.956724537034</v>
      </c>
    </row>
    <row r="3043" spans="2:20" ht="15" customHeight="1">
      <c r="B3043" s="969" t="s">
        <v>3666</v>
      </c>
      <c r="C3043" s="935" t="s">
        <v>3555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3329</v>
      </c>
      <c r="I3043" s="973" t="s">
        <v>3565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2954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  <c r="T3043" s="1249">
        <f>base[[#This Row],[Data de liquidação]]</f>
        <v>46205.956724537034</v>
      </c>
    </row>
    <row r="3044" spans="2:20" ht="15" customHeight="1">
      <c r="B3044" s="969" t="s">
        <v>3672</v>
      </c>
      <c r="C3044" s="935" t="s">
        <v>3555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3333</v>
      </c>
      <c r="I3044" s="973" t="s">
        <v>626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  <c r="T3044" s="1249">
        <f>base[[#This Row],[Data de liquidação]]</f>
        <v>46206.080578703702</v>
      </c>
    </row>
    <row r="3045" spans="2:20" ht="15" customHeight="1">
      <c r="B3045" s="975" t="s">
        <v>3690</v>
      </c>
      <c r="C3045" s="935" t="s">
        <v>3555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1665</v>
      </c>
      <c r="I3045" s="979" t="s">
        <v>3332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  <c r="T3045" s="1249">
        <f>base[[#This Row],[Data de liquidação]]</f>
        <v>46206.447199074071</v>
      </c>
    </row>
    <row r="3046" spans="2:20" ht="15" customHeight="1">
      <c r="B3046" s="975" t="s">
        <v>3691</v>
      </c>
      <c r="C3046" s="947" t="s">
        <v>3554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3252</v>
      </c>
      <c r="I3046" s="939" t="s">
        <v>3253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  <c r="T3046" s="1249">
        <f>base[[#This Row],[Data de liquidação]]</f>
        <v>46206.619074074071</v>
      </c>
    </row>
    <row r="3047" spans="2:20" ht="15" customHeight="1">
      <c r="B3047" s="975" t="s">
        <v>3689</v>
      </c>
      <c r="C3047" s="935" t="s">
        <v>3555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3329</v>
      </c>
      <c r="I3047" s="1246" t="s">
        <v>4365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  <c r="T3047" s="1249">
        <f>base[[#This Row],[Data de liquidação]]</f>
        <v>46206.619189814817</v>
      </c>
    </row>
    <row r="3048" spans="2:20" ht="15" customHeight="1">
      <c r="B3048" s="975" t="s">
        <v>3689</v>
      </c>
      <c r="C3048" s="947" t="s">
        <v>3554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3252</v>
      </c>
      <c r="I3048" s="939" t="s">
        <v>1554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  <c r="T3048" s="1249">
        <f>base[[#This Row],[Data de liquidação]]</f>
        <v>46206.619189814817</v>
      </c>
    </row>
    <row r="3049" spans="2:20" ht="15" customHeight="1">
      <c r="B3049" s="975" t="s">
        <v>3688</v>
      </c>
      <c r="C3049" s="935" t="s">
        <v>3555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1665</v>
      </c>
      <c r="I3049" s="979" t="s">
        <v>1557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  <c r="T3049" s="1249">
        <f>base[[#This Row],[Data de liquidação]]</f>
        <v>46206.627766203703</v>
      </c>
    </row>
    <row r="3050" spans="2:20" ht="15" customHeight="1">
      <c r="B3050" s="975" t="s">
        <v>3687</v>
      </c>
      <c r="C3050" s="935" t="s">
        <v>3555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1665</v>
      </c>
      <c r="I3050" s="979" t="s">
        <v>1757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  <c r="T3050" s="1249">
        <f>base[[#This Row],[Data de liquidação]]</f>
        <v>46206.660543981481</v>
      </c>
    </row>
    <row r="3051" spans="2:20" ht="15" customHeight="1">
      <c r="B3051" s="975" t="s">
        <v>3686</v>
      </c>
      <c r="C3051" s="935" t="s">
        <v>3555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1665</v>
      </c>
      <c r="I3051" s="979" t="s">
        <v>2362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  <c r="T3051" s="1249">
        <f>base[[#This Row],[Data de liquidação]]</f>
        <v>46206.71837962963</v>
      </c>
    </row>
    <row r="3052" spans="2:20" ht="15" customHeight="1">
      <c r="B3052" s="975" t="s">
        <v>3685</v>
      </c>
      <c r="C3052" s="935" t="s">
        <v>3555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3332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  <c r="T3052" s="1249">
        <f>base[[#This Row],[Data de liquidação]]</f>
        <v>46206.723900462966</v>
      </c>
    </row>
    <row r="3053" spans="2:20" ht="15" customHeight="1">
      <c r="B3053" s="975" t="s">
        <v>3684</v>
      </c>
      <c r="C3053" s="935" t="s">
        <v>3555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1665</v>
      </c>
      <c r="I3053" s="979" t="s">
        <v>1776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  <c r="T3053" s="1249">
        <f>base[[#This Row],[Data de liquidação]]</f>
        <v>46206.736087962963</v>
      </c>
    </row>
    <row r="3054" spans="2:20" ht="15" customHeight="1">
      <c r="B3054" s="975" t="s">
        <v>3683</v>
      </c>
      <c r="C3054" s="935" t="s">
        <v>3555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3392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3330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  <c r="T3054" s="1249">
        <f>base[[#This Row],[Data de liquidação]]</f>
        <v>46206.874641203707</v>
      </c>
    </row>
    <row r="3055" spans="2:20" ht="15" customHeight="1">
      <c r="B3055" s="975" t="s">
        <v>3682</v>
      </c>
      <c r="C3055" s="935" t="s">
        <v>3555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1665</v>
      </c>
      <c r="I3055" s="979" t="s">
        <v>2362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  <c r="T3055" s="1249">
        <f>base[[#This Row],[Data de liquidação]]</f>
        <v>46206.931423611109</v>
      </c>
    </row>
    <row r="3056" spans="2:20" ht="15" customHeight="1">
      <c r="B3056" s="975" t="s">
        <v>3681</v>
      </c>
      <c r="C3056" s="935" t="s">
        <v>3555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1665</v>
      </c>
      <c r="I3056" s="979" t="s">
        <v>3332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  <c r="T3056" s="1249">
        <f>base[[#This Row],[Data de liquidação]]</f>
        <v>46206.938506944447</v>
      </c>
    </row>
    <row r="3057" spans="2:20" ht="15" customHeight="1">
      <c r="B3057" s="975" t="s">
        <v>3680</v>
      </c>
      <c r="C3057" s="935" t="s">
        <v>3555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1665</v>
      </c>
      <c r="I3057" s="979" t="s">
        <v>1714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  <c r="T3057" s="1249">
        <f>base[[#This Row],[Data de liquidação]]</f>
        <v>46206.941238425927</v>
      </c>
    </row>
    <row r="3058" spans="2:20" ht="15" customHeight="1">
      <c r="B3058" s="975" t="s">
        <v>3714</v>
      </c>
      <c r="C3058" s="935" t="s">
        <v>3555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3333</v>
      </c>
      <c r="I3058" s="981" t="s">
        <v>626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  <c r="T3058" s="1249">
        <f>base[[#This Row],[Data de liquidação]]</f>
        <v>46207.021851851852</v>
      </c>
    </row>
    <row r="3059" spans="2:20" ht="15" customHeight="1">
      <c r="B3059" s="984" t="s">
        <v>3714</v>
      </c>
      <c r="C3059" s="947" t="s">
        <v>3554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3252</v>
      </c>
      <c r="I3059" s="939" t="s">
        <v>3253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  <c r="T3059" s="1249">
        <f>base[[#This Row],[Data de liquidação]]</f>
        <v>46207.021851851852</v>
      </c>
    </row>
    <row r="3060" spans="2:20" ht="15" customHeight="1">
      <c r="B3060" s="975" t="s">
        <v>3713</v>
      </c>
      <c r="C3060" s="935" t="s">
        <v>3555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3329</v>
      </c>
      <c r="I3060" s="981" t="s">
        <v>3565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  <c r="T3060" s="1249">
        <f>base[[#This Row],[Data de liquidação]]</f>
        <v>46207.022106481483</v>
      </c>
    </row>
    <row r="3061" spans="2:20" ht="15" customHeight="1">
      <c r="B3061" s="984" t="s">
        <v>3713</v>
      </c>
      <c r="C3061" s="947" t="s">
        <v>3554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3252</v>
      </c>
      <c r="I3061" s="939" t="s">
        <v>1554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  <c r="T3061" s="1249">
        <f>base[[#This Row],[Data de liquidação]]</f>
        <v>46207.022106481483</v>
      </c>
    </row>
    <row r="3062" spans="2:20" ht="15" customHeight="1">
      <c r="B3062" s="975" t="s">
        <v>3719</v>
      </c>
      <c r="C3062" s="935" t="s">
        <v>3555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1665</v>
      </c>
      <c r="I3062" s="981" t="s">
        <v>1557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  <c r="T3062" s="1249">
        <f>base[[#This Row],[Data de liquidação]]</f>
        <v>46207.388564814813</v>
      </c>
    </row>
    <row r="3063" spans="2:20" ht="15" customHeight="1">
      <c r="B3063" s="975" t="s">
        <v>3718</v>
      </c>
      <c r="C3063" s="935" t="s">
        <v>3555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1665</v>
      </c>
      <c r="I3063" s="981" t="s">
        <v>3332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  <c r="T3063" s="1249">
        <f>base[[#This Row],[Data de liquidação]]</f>
        <v>46207.39334490741</v>
      </c>
    </row>
    <row r="3064" spans="2:20" ht="15" customHeight="1">
      <c r="B3064" s="975" t="s">
        <v>3717</v>
      </c>
      <c r="C3064" s="935" t="s">
        <v>3555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1665</v>
      </c>
      <c r="I3064" s="981" t="s">
        <v>2882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  <c r="T3064" s="1249">
        <f>base[[#This Row],[Data de liquidação]]</f>
        <v>46207.423379629632</v>
      </c>
    </row>
    <row r="3065" spans="2:20" ht="15" customHeight="1">
      <c r="B3065" s="984" t="s">
        <v>3711</v>
      </c>
      <c r="C3065" s="935" t="s">
        <v>3555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1665</v>
      </c>
      <c r="I3065" s="981" t="s">
        <v>2951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  <c r="T3065" s="1249">
        <f>base[[#This Row],[Data de liquidação]]</f>
        <v>46207.424050925925</v>
      </c>
    </row>
    <row r="3066" spans="2:20" ht="15" customHeight="1">
      <c r="B3066" s="984" t="s">
        <v>3710</v>
      </c>
      <c r="C3066" s="935" t="s">
        <v>3555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1665</v>
      </c>
      <c r="I3066" s="981" t="s">
        <v>1776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  <c r="T3066" s="1249">
        <f>base[[#This Row],[Data de liquidação]]</f>
        <v>46207.441377314812</v>
      </c>
    </row>
    <row r="3067" spans="2:20" ht="15" customHeight="1">
      <c r="B3067" s="984" t="s">
        <v>3709</v>
      </c>
      <c r="C3067" s="935" t="s">
        <v>3555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1665</v>
      </c>
      <c r="I3067" s="981" t="s">
        <v>1758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  <c r="T3067" s="1249">
        <f>base[[#This Row],[Data de liquidação]]</f>
        <v>46207.457268518519</v>
      </c>
    </row>
    <row r="3068" spans="2:20" ht="15" customHeight="1">
      <c r="B3068" s="984" t="s">
        <v>3708</v>
      </c>
      <c r="C3068" s="984" t="s">
        <v>3553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3252</v>
      </c>
      <c r="I3068" s="939" t="s">
        <v>1554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  <c r="T3068" s="1249">
        <f>base[[#This Row],[Data de liquidação]]</f>
        <v>46207.577777777777</v>
      </c>
    </row>
    <row r="3069" spans="2:20" ht="15" customHeight="1">
      <c r="B3069" s="984" t="s">
        <v>3716</v>
      </c>
      <c r="C3069" s="984" t="s">
        <v>3553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3252</v>
      </c>
      <c r="I3069" s="939" t="s">
        <v>3253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  <c r="T3069" s="1249">
        <f>base[[#This Row],[Data de liquidação]]</f>
        <v>46207.577777777777</v>
      </c>
    </row>
    <row r="3070" spans="2:20" ht="15" customHeight="1">
      <c r="B3070" s="984" t="s">
        <v>3708</v>
      </c>
      <c r="C3070" s="935" t="s">
        <v>3555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3329</v>
      </c>
      <c r="I3070" s="981" t="s">
        <v>3565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  <c r="T3070" s="1249">
        <f>base[[#This Row],[Data de liquidação]]</f>
        <v>46207.578379629631</v>
      </c>
    </row>
    <row r="3071" spans="2:20" ht="15" customHeight="1">
      <c r="B3071" s="984" t="s">
        <v>3708</v>
      </c>
      <c r="C3071" s="947" t="s">
        <v>3554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391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3641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  <c r="T3071" s="1249">
        <f>base[[#This Row],[Data de liquidação]]</f>
        <v>46207.578379629631</v>
      </c>
    </row>
    <row r="3072" spans="2:20" ht="15" customHeight="1">
      <c r="B3072" s="984" t="s">
        <v>3707</v>
      </c>
      <c r="C3072" s="935" t="s">
        <v>3555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692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3677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  <c r="T3072" s="1249">
        <f>base[[#This Row],[Data de liquidação]]</f>
        <v>46207.617881944447</v>
      </c>
    </row>
    <row r="3073" spans="2:22" ht="15" customHeight="1">
      <c r="B3073" s="984" t="s">
        <v>3706</v>
      </c>
      <c r="C3073" s="947" t="s">
        <v>3554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3252</v>
      </c>
      <c r="I3073" s="939" t="s">
        <v>3253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  <c r="T3073" s="1249">
        <f>base[[#This Row],[Data de liquidação]]</f>
        <v>46207.669108796297</v>
      </c>
    </row>
    <row r="3074" spans="2:22" ht="15" customHeight="1">
      <c r="B3074" s="984" t="s">
        <v>3706</v>
      </c>
      <c r="C3074" s="935" t="s">
        <v>3555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3333</v>
      </c>
      <c r="I3074" s="981" t="s">
        <v>693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  <c r="T3074" s="1249">
        <f>base[[#This Row],[Data de liquidação]]</f>
        <v>46207.669120370374</v>
      </c>
    </row>
    <row r="3075" spans="2:22" ht="15" customHeight="1">
      <c r="B3075" s="984" t="s">
        <v>3705</v>
      </c>
      <c r="C3075" s="935" t="s">
        <v>3555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3329</v>
      </c>
      <c r="I3075" s="1246" t="s">
        <v>4365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  <c r="T3075" s="1249">
        <f>base[[#This Row],[Data de liquidação]]</f>
        <v>46207.669629629629</v>
      </c>
    </row>
    <row r="3076" spans="2:22" ht="15" customHeight="1">
      <c r="B3076" s="984" t="s">
        <v>3705</v>
      </c>
      <c r="C3076" s="947" t="s">
        <v>3554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3252</v>
      </c>
      <c r="I3076" s="939" t="s">
        <v>1554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  <c r="T3076" s="1249">
        <f>base[[#This Row],[Data de liquidação]]</f>
        <v>46207.669629629629</v>
      </c>
    </row>
    <row r="3077" spans="2:22" ht="15" customHeight="1">
      <c r="B3077" s="984" t="s">
        <v>3712</v>
      </c>
      <c r="C3077" s="947" t="s">
        <v>3554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3252</v>
      </c>
      <c r="I3077" s="939" t="s">
        <v>3253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  <c r="T3077" s="1249">
        <f>base[[#This Row],[Data de liquidação]]</f>
        <v>46207.745312500003</v>
      </c>
    </row>
    <row r="3078" spans="2:22" ht="15" customHeight="1">
      <c r="B3078" s="984" t="s">
        <v>3704</v>
      </c>
      <c r="C3078" s="935" t="s">
        <v>3555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3329</v>
      </c>
      <c r="I3078" s="1246" t="s">
        <v>4365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  <c r="T3078" s="1249">
        <f>base[[#This Row],[Data de liquidação]]</f>
        <v>46207.745451388888</v>
      </c>
    </row>
    <row r="3079" spans="2:22" ht="15" customHeight="1">
      <c r="B3079" s="984" t="s">
        <v>3704</v>
      </c>
      <c r="C3079" s="947" t="s">
        <v>3554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3252</v>
      </c>
      <c r="I3079" s="939" t="s">
        <v>1554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  <c r="T3079" s="1249">
        <f>base[[#This Row],[Data de liquidação]]</f>
        <v>46207.745451388888</v>
      </c>
    </row>
    <row r="3080" spans="2:22" ht="15" customHeight="1">
      <c r="B3080" s="984" t="s">
        <v>3703</v>
      </c>
      <c r="C3080" s="984" t="s">
        <v>3553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3252</v>
      </c>
      <c r="I3080" s="939" t="s">
        <v>3253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  <c r="T3080" s="1249">
        <f>base[[#This Row],[Data de liquidação]]</f>
        <v>46207.754166666666</v>
      </c>
    </row>
    <row r="3081" spans="2:22" ht="15" customHeight="1">
      <c r="B3081" s="984" t="s">
        <v>3715</v>
      </c>
      <c r="C3081" s="984" t="s">
        <v>3553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3252</v>
      </c>
      <c r="I3081" s="939" t="s">
        <v>1554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  <c r="T3081" s="1249">
        <f>base[[#This Row],[Data de liquidação]]</f>
        <v>46207.754166666666</v>
      </c>
    </row>
    <row r="3082" spans="2:22" ht="15" customHeight="1">
      <c r="B3082" s="984" t="s">
        <v>3703</v>
      </c>
      <c r="C3082" s="935" t="s">
        <v>3555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3329</v>
      </c>
      <c r="I3082" s="1246" t="s">
        <v>4365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  <c r="T3082" s="1249">
        <f>base[[#This Row],[Data de liquidação]]</f>
        <v>46207.754560185182</v>
      </c>
    </row>
    <row r="3083" spans="2:22" ht="15" customHeight="1">
      <c r="B3083" s="984" t="s">
        <v>3702</v>
      </c>
      <c r="C3083" s="935" t="s">
        <v>3555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1665</v>
      </c>
      <c r="I3083" s="981" t="s">
        <v>2949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  <c r="T3083" s="1249">
        <f>base[[#This Row],[Data de liquidação]]</f>
        <v>46207.792962962965</v>
      </c>
    </row>
    <row r="3084" spans="2:22" ht="15" customHeight="1">
      <c r="B3084" s="984" t="s">
        <v>3701</v>
      </c>
      <c r="C3084" s="935" t="s">
        <v>3555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3392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3330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  <c r="T3084" s="1249">
        <f>base[[#This Row],[Data de liquidação]]</f>
        <v>46207.836863425924</v>
      </c>
    </row>
    <row r="3085" spans="2:22" ht="15" customHeight="1">
      <c r="B3085" s="984" t="s">
        <v>3700</v>
      </c>
      <c r="C3085" s="935" t="s">
        <v>3555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1665</v>
      </c>
      <c r="I3085" s="981" t="s">
        <v>2950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  <c r="T3085" s="1249">
        <f>base[[#This Row],[Data de liquidação]]</f>
        <v>46207.937430555554</v>
      </c>
    </row>
    <row r="3086" spans="2:22" ht="15" customHeight="1">
      <c r="B3086" s="984" t="s">
        <v>3699</v>
      </c>
      <c r="C3086" s="935" t="s">
        <v>3555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1665</v>
      </c>
      <c r="I3086" s="981" t="s">
        <v>2950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  <c r="T3086" s="1249">
        <f>base[[#This Row],[Data de liquidação]]</f>
        <v>46208.005844907406</v>
      </c>
    </row>
    <row r="3087" spans="2:22" ht="15" customHeight="1">
      <c r="B3087" s="984" t="s">
        <v>3698</v>
      </c>
      <c r="C3087" s="935" t="s">
        <v>3555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1665</v>
      </c>
      <c r="I3087" s="981" t="s">
        <v>2882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1249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4" t="s">
        <v>3698</v>
      </c>
      <c r="C3088" s="935" t="s">
        <v>3555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1665</v>
      </c>
      <c r="I3088" s="981" t="s">
        <v>2563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1249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4" t="s">
        <v>3697</v>
      </c>
      <c r="C3089" s="935" t="s">
        <v>3555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1665</v>
      </c>
      <c r="I3089" s="981" t="s">
        <v>1557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  <c r="T3089" s="1249">
        <f>base[[#This Row],[Data de liquidação]]</f>
        <v>46208.432604166665</v>
      </c>
    </row>
    <row r="3090" spans="2:20" ht="15" customHeight="1">
      <c r="B3090" s="984" t="s">
        <v>3696</v>
      </c>
      <c r="C3090" s="935" t="s">
        <v>3555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1665</v>
      </c>
      <c r="I3090" s="981" t="s">
        <v>1714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  <c r="T3090" s="1249">
        <f>base[[#This Row],[Data de liquidação]]</f>
        <v>46208.454467592594</v>
      </c>
    </row>
    <row r="3091" spans="2:20" ht="15" customHeight="1">
      <c r="B3091" s="984" t="s">
        <v>3695</v>
      </c>
      <c r="C3091" s="935" t="s">
        <v>3555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1665</v>
      </c>
      <c r="I3091" s="981" t="s">
        <v>2951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  <c r="T3091" s="1249">
        <f>base[[#This Row],[Data de liquidação]]</f>
        <v>46208.454606481479</v>
      </c>
    </row>
    <row r="3092" spans="2:20" ht="15" customHeight="1">
      <c r="B3092" s="984" t="s">
        <v>3694</v>
      </c>
      <c r="C3092" s="935" t="s">
        <v>3555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1665</v>
      </c>
      <c r="I3092" s="981" t="s">
        <v>2330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  <c r="T3092" s="1249">
        <f>base[[#This Row],[Data de liquidação]]</f>
        <v>46208.465567129628</v>
      </c>
    </row>
    <row r="3093" spans="2:20" ht="15" customHeight="1">
      <c r="B3093" s="984" t="s">
        <v>3693</v>
      </c>
      <c r="C3093" s="935" t="s">
        <v>3555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3333</v>
      </c>
      <c r="I3093" s="981" t="s">
        <v>626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  <c r="T3093" s="1249">
        <f>base[[#This Row],[Data de liquidação]]</f>
        <v>46208.794502314813</v>
      </c>
    </row>
    <row r="3094" spans="2:20" ht="15" customHeight="1">
      <c r="B3094" s="984" t="s">
        <v>3692</v>
      </c>
      <c r="C3094" s="935" t="s">
        <v>3555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3392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3330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  <c r="T3094" s="1249">
        <f>base[[#This Row],[Data de liquidação]]</f>
        <v>46208.795092592591</v>
      </c>
    </row>
    <row r="3095" spans="2:20" ht="15" customHeight="1">
      <c r="B3095" s="989" t="s">
        <v>3723</v>
      </c>
      <c r="C3095" s="935" t="s">
        <v>3555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3333</v>
      </c>
      <c r="I3095" s="993" t="s">
        <v>693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  <c r="T3095" s="1249">
        <f>base[[#This Row],[Data de liquidação]]</f>
        <v>46209.75105324074</v>
      </c>
    </row>
    <row r="3096" spans="2:20" ht="15" customHeight="1">
      <c r="B3096" s="989" t="s">
        <v>3724</v>
      </c>
      <c r="C3096" s="947" t="s">
        <v>3554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3252</v>
      </c>
      <c r="I3096" s="939" t="s">
        <v>3253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  <c r="T3096" s="1249">
        <f>base[[#This Row],[Data de liquidação]]</f>
        <v>46209.869976851849</v>
      </c>
    </row>
    <row r="3097" spans="2:20" ht="15" customHeight="1">
      <c r="B3097" s="989" t="s">
        <v>3722</v>
      </c>
      <c r="C3097" s="935" t="s">
        <v>3555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3329</v>
      </c>
      <c r="I3097" s="1246" t="s">
        <v>4365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  <c r="T3097" s="1249">
        <f>base[[#This Row],[Data de liquidação]]</f>
        <v>46209.870081018518</v>
      </c>
    </row>
    <row r="3098" spans="2:20" ht="15" customHeight="1">
      <c r="B3098" s="989" t="s">
        <v>3722</v>
      </c>
      <c r="C3098" s="947" t="s">
        <v>3554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3252</v>
      </c>
      <c r="I3098" s="939" t="s">
        <v>1554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  <c r="T3098" s="1249">
        <f>base[[#This Row],[Data de liquidação]]</f>
        <v>46209.870081018518</v>
      </c>
    </row>
    <row r="3099" spans="2:20" ht="15" customHeight="1">
      <c r="B3099" s="995" t="s">
        <v>3727</v>
      </c>
      <c r="C3099" s="995" t="s">
        <v>3553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3252</v>
      </c>
      <c r="I3099" s="939" t="s">
        <v>3253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  <c r="T3099" s="1249">
        <f>base[[#This Row],[Data de liquidação]]</f>
        <v>46210.628472222219</v>
      </c>
    </row>
    <row r="3100" spans="2:20" ht="15" customHeight="1">
      <c r="B3100" s="995" t="s">
        <v>3726</v>
      </c>
      <c r="C3100" s="935" t="s">
        <v>3555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3332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  <c r="T3100" s="1249">
        <f>base[[#This Row],[Data de liquidação]]</f>
        <v>46210.636921296296</v>
      </c>
    </row>
    <row r="3101" spans="2:20" ht="15" customHeight="1">
      <c r="B3101" s="995" t="s">
        <v>3725</v>
      </c>
      <c r="C3101" s="995" t="s">
        <v>3553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3252</v>
      </c>
      <c r="I3101" s="939" t="s">
        <v>1554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  <c r="T3101" s="1249">
        <f>base[[#This Row],[Data de liquidação]]</f>
        <v>46210.663194444445</v>
      </c>
    </row>
    <row r="3102" spans="2:20" ht="15" customHeight="1">
      <c r="B3102" s="995" t="s">
        <v>3725</v>
      </c>
      <c r="C3102" s="935" t="s">
        <v>3555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3392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3330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  <c r="T3102" s="1249">
        <f>base[[#This Row],[Data de liquidação]]</f>
        <v>46210.663402777776</v>
      </c>
    </row>
    <row r="3103" spans="2:20" ht="15" customHeight="1">
      <c r="B3103" s="995" t="s">
        <v>3725</v>
      </c>
      <c r="C3103" s="947" t="s">
        <v>3554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3329</v>
      </c>
      <c r="I3103" s="999" t="s">
        <v>3565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  <c r="T3103" s="1249">
        <f>base[[#This Row],[Data de liquidação]]</f>
        <v>46210.663402777776</v>
      </c>
    </row>
    <row r="3104" spans="2:20" ht="15" customHeight="1">
      <c r="B3104" s="1005" t="s">
        <v>3730</v>
      </c>
      <c r="C3104" s="935" t="s">
        <v>3555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1665</v>
      </c>
      <c r="I3104" s="1009" t="s">
        <v>1664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  <c r="T3104" s="1249">
        <f>base[[#This Row],[Data de liquidação]]</f>
        <v>46211.846585648149</v>
      </c>
    </row>
    <row r="3105" spans="2:20" ht="15" customHeight="1">
      <c r="B3105" s="1005" t="s">
        <v>3729</v>
      </c>
      <c r="C3105" s="935" t="s">
        <v>3555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1665</v>
      </c>
      <c r="I3105" s="981" t="s">
        <v>1714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  <c r="T3105" s="1249">
        <f>base[[#This Row],[Data de liquidação]]</f>
        <v>46211.873703703706</v>
      </c>
    </row>
    <row r="3106" spans="2:20" ht="15" customHeight="1">
      <c r="B3106" s="1005" t="s">
        <v>3728</v>
      </c>
      <c r="C3106" s="935" t="s">
        <v>3555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1665</v>
      </c>
      <c r="I3106" s="981" t="s">
        <v>1714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  <c r="T3106" s="1249">
        <f>base[[#This Row],[Data de liquidação]]</f>
        <v>46211.923090277778</v>
      </c>
    </row>
    <row r="3107" spans="2:20" ht="15" customHeight="1">
      <c r="B3107" s="1016" t="s">
        <v>3735</v>
      </c>
      <c r="C3107" s="935" t="s">
        <v>3555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1665</v>
      </c>
      <c r="I3107" s="1020" t="s">
        <v>1776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  <c r="T3107" s="1249">
        <f>base[[#This Row],[Data de liquidação]]</f>
        <v>46212.663217592592</v>
      </c>
    </row>
    <row r="3108" spans="2:20" ht="15" customHeight="1">
      <c r="B3108" s="1016" t="s">
        <v>3734</v>
      </c>
      <c r="C3108" s="935" t="s">
        <v>3555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3333</v>
      </c>
      <c r="I3108" s="1020" t="s">
        <v>626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  <c r="T3108" s="1249">
        <f>base[[#This Row],[Data de liquidação]]</f>
        <v>46212.792164351849</v>
      </c>
    </row>
    <row r="3109" spans="2:20" ht="15" customHeight="1">
      <c r="B3109" s="1016" t="s">
        <v>3734</v>
      </c>
      <c r="C3109" s="947" t="s">
        <v>3554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3252</v>
      </c>
      <c r="I3109" s="939" t="s">
        <v>3253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  <c r="T3109" s="1249">
        <f>base[[#This Row],[Data de liquidação]]</f>
        <v>46212.792164351849</v>
      </c>
    </row>
    <row r="3110" spans="2:20" ht="15" customHeight="1">
      <c r="B3110" s="1016" t="s">
        <v>3733</v>
      </c>
      <c r="C3110" s="947" t="s">
        <v>3554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3252</v>
      </c>
      <c r="I3110" s="939" t="s">
        <v>1554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  <c r="T3110" s="1249">
        <f>base[[#This Row],[Data de liquidação]]</f>
        <v>46212.792500000003</v>
      </c>
    </row>
    <row r="3111" spans="2:20" ht="15" customHeight="1">
      <c r="B3111" s="1016" t="s">
        <v>3733</v>
      </c>
      <c r="C3111" s="935" t="s">
        <v>3555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3329</v>
      </c>
      <c r="I3111" s="1020" t="s">
        <v>3565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  <c r="T3111" s="1249">
        <f>base[[#This Row],[Data de liquidação]]</f>
        <v>46212.792511574073</v>
      </c>
    </row>
    <row r="3112" spans="2:20" ht="15" customHeight="1">
      <c r="B3112" s="1016" t="s">
        <v>3732</v>
      </c>
      <c r="C3112" s="935" t="s">
        <v>3555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3578</v>
      </c>
      <c r="I3112" s="1020" t="s">
        <v>1780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  <c r="T3112" s="1249">
        <f>base[[#This Row],[Data de liquidação]]</f>
        <v>46212.795856481483</v>
      </c>
    </row>
    <row r="3113" spans="2:20" ht="15" customHeight="1">
      <c r="B3113" s="1016" t="s">
        <v>3731</v>
      </c>
      <c r="C3113" s="935" t="s">
        <v>3555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1665</v>
      </c>
      <c r="I3113" s="1020" t="s">
        <v>1758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  <c r="T3113" s="1249">
        <f>base[[#This Row],[Data de liquidação]]</f>
        <v>46212.956620370373</v>
      </c>
    </row>
    <row r="3114" spans="2:20" ht="15" customHeight="1">
      <c r="B3114" s="1022" t="s">
        <v>3761</v>
      </c>
      <c r="C3114" s="947" t="s">
        <v>3554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3252</v>
      </c>
      <c r="I3114" s="939" t="s">
        <v>3253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  <c r="T3114" s="1249">
        <f>base[[#This Row],[Data de liquidação]]</f>
        <v>46213.623622685183</v>
      </c>
    </row>
    <row r="3115" spans="2:20" ht="15" customHeight="1">
      <c r="B3115" s="1022" t="s">
        <v>3759</v>
      </c>
      <c r="C3115" s="935" t="s">
        <v>3555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3329</v>
      </c>
      <c r="I3115" s="1246" t="s">
        <v>4365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  <c r="T3115" s="1249">
        <f>base[[#This Row],[Data de liquidação]]</f>
        <v>46213.623773148145</v>
      </c>
    </row>
    <row r="3116" spans="2:20" ht="15" customHeight="1">
      <c r="B3116" s="1022" t="s">
        <v>3759</v>
      </c>
      <c r="C3116" s="947" t="s">
        <v>3554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3252</v>
      </c>
      <c r="I3116" s="939" t="s">
        <v>1554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  <c r="T3116" s="1249">
        <f>base[[#This Row],[Data de liquidação]]</f>
        <v>46213.623773148145</v>
      </c>
    </row>
    <row r="3117" spans="2:20" ht="15" customHeight="1">
      <c r="B3117" s="1022" t="s">
        <v>3758</v>
      </c>
      <c r="C3117" s="935" t="s">
        <v>3555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1665</v>
      </c>
      <c r="I3117" s="1026" t="s">
        <v>2361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  <c r="T3117" s="1249">
        <f>base[[#This Row],[Data de liquidação]]</f>
        <v>46213.696423611109</v>
      </c>
    </row>
    <row r="3118" spans="2:20" ht="15" customHeight="1">
      <c r="B3118" s="1022" t="s">
        <v>3757</v>
      </c>
      <c r="C3118" s="935" t="s">
        <v>3555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3270</v>
      </c>
      <c r="I3118" s="1026" t="s">
        <v>626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  <c r="T3118" s="1249">
        <f>base[[#This Row],[Data de liquidação]]</f>
        <v>46213.736446759256</v>
      </c>
    </row>
    <row r="3119" spans="2:20" ht="15" customHeight="1">
      <c r="B3119" s="1022" t="s">
        <v>3757</v>
      </c>
      <c r="C3119" s="947" t="s">
        <v>3554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3252</v>
      </c>
      <c r="I3119" s="939" t="s">
        <v>3253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  <c r="T3119" s="1249">
        <f>base[[#This Row],[Data de liquidação]]</f>
        <v>46213.736446759256</v>
      </c>
    </row>
    <row r="3120" spans="2:20" ht="15" customHeight="1">
      <c r="B3120" s="1022" t="s">
        <v>3756</v>
      </c>
      <c r="C3120" s="935" t="s">
        <v>3555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3329</v>
      </c>
      <c r="I3120" s="1246" t="s">
        <v>4365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  <c r="T3120" s="1249">
        <f>base[[#This Row],[Data de liquidação]]</f>
        <v>46213.736527777779</v>
      </c>
    </row>
    <row r="3121" spans="2:20" ht="15" customHeight="1">
      <c r="B3121" s="1022" t="s">
        <v>3756</v>
      </c>
      <c r="C3121" s="947" t="s">
        <v>3554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3252</v>
      </c>
      <c r="I3121" s="939" t="s">
        <v>1554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  <c r="T3121" s="1249">
        <f>base[[#This Row],[Data de liquidação]]</f>
        <v>46213.736527777779</v>
      </c>
    </row>
    <row r="3122" spans="2:20" ht="15" customHeight="1">
      <c r="B3122" s="1022" t="s">
        <v>3755</v>
      </c>
      <c r="C3122" s="935" t="s">
        <v>3555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3578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  <c r="T3122" s="1249">
        <f>base[[#This Row],[Data de liquidação]]</f>
        <v>46213.743993055556</v>
      </c>
    </row>
    <row r="3123" spans="2:20" ht="15" customHeight="1">
      <c r="B3123" s="1022" t="s">
        <v>3754</v>
      </c>
      <c r="C3123" s="935" t="s">
        <v>3555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3578</v>
      </c>
      <c r="I3123" s="1026" t="s">
        <v>410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  <c r="T3123" s="1249">
        <f>base[[#This Row],[Data de liquidação]]</f>
        <v>46213.748449074075</v>
      </c>
    </row>
    <row r="3124" spans="2:20" ht="15" customHeight="1">
      <c r="B3124" s="1022" t="s">
        <v>3753</v>
      </c>
      <c r="C3124" s="935" t="s">
        <v>3555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3333</v>
      </c>
      <c r="I3124" s="1026" t="s">
        <v>626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  <c r="T3124" s="1249">
        <f>base[[#This Row],[Data de liquidação]]</f>
        <v>46213.749606481484</v>
      </c>
    </row>
    <row r="3125" spans="2:20" ht="15" customHeight="1">
      <c r="B3125" s="1022" t="s">
        <v>3752</v>
      </c>
      <c r="C3125" s="935" t="s">
        <v>3555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3578</v>
      </c>
      <c r="I3125" s="1026" t="s">
        <v>410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  <c r="T3125" s="1249">
        <f>base[[#This Row],[Data de liquidação]]</f>
        <v>46213.872499999998</v>
      </c>
    </row>
    <row r="3126" spans="2:20" ht="15" customHeight="1">
      <c r="B3126" s="1022" t="s">
        <v>3751</v>
      </c>
      <c r="C3126" s="935" t="s">
        <v>3555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1665</v>
      </c>
      <c r="I3126" s="1026" t="s">
        <v>1758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  <c r="T3126" s="1249">
        <f>base[[#This Row],[Data de liquidação]]</f>
        <v>46213.876712962963</v>
      </c>
    </row>
    <row r="3127" spans="2:20" ht="15" customHeight="1">
      <c r="B3127" s="1022" t="s">
        <v>3750</v>
      </c>
      <c r="C3127" s="935" t="s">
        <v>3555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3332</v>
      </c>
      <c r="I3127" s="1026" t="s">
        <v>3387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  <c r="T3127" s="1249">
        <f>base[[#This Row],[Data de liquidação]]</f>
        <v>46213.896006944444</v>
      </c>
    </row>
    <row r="3128" spans="2:20" ht="15" customHeight="1">
      <c r="B3128" s="1022" t="s">
        <v>3760</v>
      </c>
      <c r="C3128" s="947" t="s">
        <v>3554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3252</v>
      </c>
      <c r="I3128" s="939" t="s">
        <v>3253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  <c r="T3128" s="1249">
        <f>base[[#This Row],[Data de liquidação]]</f>
        <v>46213.921793981484</v>
      </c>
    </row>
    <row r="3129" spans="2:20" ht="15" customHeight="1">
      <c r="B3129" s="1022" t="s">
        <v>3749</v>
      </c>
      <c r="C3129" s="935" t="s">
        <v>3555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3329</v>
      </c>
      <c r="I3129" s="1246" t="s">
        <v>4364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  <c r="T3129" s="1249">
        <f>base[[#This Row],[Data de liquidação]]</f>
        <v>46213.921898148146</v>
      </c>
    </row>
    <row r="3130" spans="2:20" ht="15" customHeight="1">
      <c r="B3130" s="1022" t="s">
        <v>3749</v>
      </c>
      <c r="C3130" s="947" t="s">
        <v>3554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3252</v>
      </c>
      <c r="I3130" s="939" t="s">
        <v>1554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  <c r="T3130" s="1249">
        <f>base[[#This Row],[Data de liquidação]]</f>
        <v>46213.921898148146</v>
      </c>
    </row>
    <row r="3131" spans="2:20" ht="15" customHeight="1">
      <c r="B3131" s="1022" t="s">
        <v>3748</v>
      </c>
      <c r="C3131" s="935" t="s">
        <v>3555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1665</v>
      </c>
      <c r="I3131" s="1026" t="s">
        <v>1557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  <c r="T3131" s="1249">
        <f>base[[#This Row],[Data de liquidação]]</f>
        <v>46214.388692129629</v>
      </c>
    </row>
    <row r="3132" spans="2:20" ht="15" customHeight="1">
      <c r="B3132" s="1022" t="s">
        <v>3747</v>
      </c>
      <c r="C3132" s="935" t="s">
        <v>3555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1665</v>
      </c>
      <c r="I3132" s="1026" t="s">
        <v>2882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  <c r="T3132" s="1249">
        <f>base[[#This Row],[Data de liquidação]]</f>
        <v>46214.439016203702</v>
      </c>
    </row>
    <row r="3133" spans="2:20" ht="15" customHeight="1">
      <c r="B3133" s="1022" t="s">
        <v>3746</v>
      </c>
      <c r="C3133" s="935" t="s">
        <v>3555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3270</v>
      </c>
      <c r="I3133" s="1026" t="s">
        <v>626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  <c r="T3133" s="1249">
        <f>base[[#This Row],[Data de liquidação]]</f>
        <v>46214.494641203702</v>
      </c>
    </row>
    <row r="3134" spans="2:20" ht="15" customHeight="1">
      <c r="B3134" s="1022" t="s">
        <v>3745</v>
      </c>
      <c r="C3134" s="935" t="s">
        <v>3555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3332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  <c r="T3134" s="1249">
        <f>base[[#This Row],[Data de liquidação]]</f>
        <v>46214.529976851853</v>
      </c>
    </row>
    <row r="3135" spans="2:20" ht="15" customHeight="1">
      <c r="B3135" s="1022" t="s">
        <v>3763</v>
      </c>
      <c r="C3135" s="947" t="s">
        <v>3554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3252</v>
      </c>
      <c r="I3135" s="939" t="s">
        <v>3253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  <c r="T3135" s="1249">
        <f>base[[#This Row],[Data de liquidação]]</f>
        <v>46214.53943287037</v>
      </c>
    </row>
    <row r="3136" spans="2:20" ht="15" customHeight="1">
      <c r="B3136" s="1022" t="s">
        <v>3744</v>
      </c>
      <c r="C3136" s="935" t="s">
        <v>3555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3329</v>
      </c>
      <c r="I3136" s="1026" t="s">
        <v>3565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  <c r="T3136" s="1249">
        <f>base[[#This Row],[Data de liquidação]]</f>
        <v>46214.539594907408</v>
      </c>
    </row>
    <row r="3137" spans="2:20" ht="15" customHeight="1">
      <c r="B3137" s="1022" t="s">
        <v>3744</v>
      </c>
      <c r="C3137" s="947" t="s">
        <v>3554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3252</v>
      </c>
      <c r="I3137" s="939" t="s">
        <v>1554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  <c r="T3137" s="1249">
        <f>base[[#This Row],[Data de liquidação]]</f>
        <v>46214.539594907408</v>
      </c>
    </row>
    <row r="3138" spans="2:20" ht="15" customHeight="1">
      <c r="B3138" s="1022" t="s">
        <v>3743</v>
      </c>
      <c r="C3138" s="935" t="s">
        <v>3555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3270</v>
      </c>
      <c r="I3138" s="1026" t="s">
        <v>626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  <c r="T3138" s="1249">
        <f>base[[#This Row],[Data de liquidação]]</f>
        <v>46214.541273148148</v>
      </c>
    </row>
    <row r="3139" spans="2:20" ht="15" customHeight="1">
      <c r="B3139" s="1022" t="s">
        <v>3762</v>
      </c>
      <c r="C3139" s="947" t="s">
        <v>3554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3252</v>
      </c>
      <c r="I3139" s="939" t="s">
        <v>3253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  <c r="T3139" s="1249">
        <f>base[[#This Row],[Data de liquidação]]</f>
        <v>46214.62395833333</v>
      </c>
    </row>
    <row r="3140" spans="2:20" ht="15" customHeight="1">
      <c r="B3140" s="1022" t="s">
        <v>3742</v>
      </c>
      <c r="C3140" s="935" t="s">
        <v>3555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3329</v>
      </c>
      <c r="I3140" s="1246" t="s">
        <v>4365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  <c r="T3140" s="1249">
        <f>base[[#This Row],[Data de liquidação]]</f>
        <v>46214.624131944445</v>
      </c>
    </row>
    <row r="3141" spans="2:20" ht="15" customHeight="1">
      <c r="B3141" s="1022" t="s">
        <v>3742</v>
      </c>
      <c r="C3141" s="947" t="s">
        <v>3554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3252</v>
      </c>
      <c r="I3141" s="939" t="s">
        <v>1554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  <c r="T3141" s="1249">
        <f>base[[#This Row],[Data de liquidação]]</f>
        <v>46214.624131944445</v>
      </c>
    </row>
    <row r="3142" spans="2:20" ht="15" customHeight="1">
      <c r="B3142" s="1022" t="s">
        <v>3741</v>
      </c>
      <c r="C3142" s="935" t="s">
        <v>3555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1665</v>
      </c>
      <c r="I3142" s="1026" t="s">
        <v>2300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  <c r="T3142" s="1249">
        <f>base[[#This Row],[Data de liquidação]]</f>
        <v>46214.66611111111</v>
      </c>
    </row>
    <row r="3143" spans="2:20" ht="15" customHeight="1">
      <c r="B3143" s="1022" t="s">
        <v>3740</v>
      </c>
      <c r="C3143" s="935" t="s">
        <v>3555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1665</v>
      </c>
      <c r="I3143" s="1026" t="s">
        <v>1557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  <c r="T3143" s="1249">
        <f>base[[#This Row],[Data de liquidação]]</f>
        <v>46214.698136574072</v>
      </c>
    </row>
    <row r="3144" spans="2:20" ht="15" customHeight="1">
      <c r="B3144" s="1022" t="s">
        <v>3739</v>
      </c>
      <c r="C3144" s="935" t="s">
        <v>3555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1665</v>
      </c>
      <c r="I3144" s="1026" t="s">
        <v>1557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  <c r="T3144" s="1249">
        <f>base[[#This Row],[Data de liquidação]]</f>
        <v>46214.721516203703</v>
      </c>
    </row>
    <row r="3145" spans="2:20" ht="15" customHeight="1">
      <c r="B3145" s="1022" t="s">
        <v>3737</v>
      </c>
      <c r="C3145" s="1022" t="s">
        <v>3553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3392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3330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  <c r="T3145" s="1249">
        <f>base[[#This Row],[Data de liquidação]]</f>
        <v>46214.834027777775</v>
      </c>
    </row>
    <row r="3146" spans="2:20" ht="15" customHeight="1">
      <c r="B3146" s="1022" t="s">
        <v>3738</v>
      </c>
      <c r="C3146" s="1022" t="s">
        <v>3553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3658</v>
      </c>
      <c r="I3146" s="1026" t="s">
        <v>3392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  <c r="T3146" s="1249">
        <f>base[[#This Row],[Data de liquidação]]</f>
        <v>46214.834027777775</v>
      </c>
    </row>
    <row r="3147" spans="2:20" ht="15" customHeight="1">
      <c r="B3147" s="1022" t="s">
        <v>3738</v>
      </c>
      <c r="C3147" s="947" t="s">
        <v>3554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3252</v>
      </c>
      <c r="I3147" s="939" t="s">
        <v>3253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  <c r="T3147" s="1249">
        <f>base[[#This Row],[Data de liquidação]]</f>
        <v>46214.834120370368</v>
      </c>
    </row>
    <row r="3148" spans="2:20" ht="15" customHeight="1">
      <c r="B3148" s="1022" t="s">
        <v>3738</v>
      </c>
      <c r="C3148" s="935" t="s">
        <v>3555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3333</v>
      </c>
      <c r="I3148" s="1026" t="s">
        <v>693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  <c r="T3148" s="1249">
        <f>base[[#This Row],[Data de liquidação]]</f>
        <v>46214.834131944444</v>
      </c>
    </row>
    <row r="3149" spans="2:20" ht="15" customHeight="1">
      <c r="B3149" s="1022" t="s">
        <v>3737</v>
      </c>
      <c r="C3149" s="947" t="s">
        <v>3554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3252</v>
      </c>
      <c r="I3149" s="939" t="s">
        <v>1554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  <c r="T3149" s="1249">
        <f>base[[#This Row],[Data de liquidação]]</f>
        <v>46214.834629629629</v>
      </c>
    </row>
    <row r="3150" spans="2:20" ht="15" customHeight="1">
      <c r="B3150" s="1022" t="s">
        <v>3737</v>
      </c>
      <c r="C3150" s="935" t="s">
        <v>3555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3329</v>
      </c>
      <c r="I3150" s="1246" t="s">
        <v>4364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  <c r="T3150" s="1249">
        <f>base[[#This Row],[Data de liquidação]]</f>
        <v>46214.834641203706</v>
      </c>
    </row>
    <row r="3151" spans="2:20" ht="15" customHeight="1">
      <c r="B3151" s="1033" t="s">
        <v>3778</v>
      </c>
      <c r="C3151" s="947" t="s">
        <v>3554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3252</v>
      </c>
      <c r="I3151" s="939" t="s">
        <v>3253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  <c r="T3151" s="1249">
        <f>base[[#This Row],[Data de liquidação]]</f>
        <v>46215.000543981485</v>
      </c>
    </row>
    <row r="3152" spans="2:20" ht="15" customHeight="1">
      <c r="B3152" s="1033" t="s">
        <v>3778</v>
      </c>
      <c r="C3152" s="935" t="s">
        <v>3555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3333</v>
      </c>
      <c r="I3152" s="1037" t="s">
        <v>626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  <c r="T3152" s="1249">
        <f>base[[#This Row],[Data de liquidação]]</f>
        <v>46215.000543981485</v>
      </c>
    </row>
    <row r="3153" spans="2:20" ht="15" customHeight="1">
      <c r="B3153" s="1033" t="s">
        <v>3787</v>
      </c>
      <c r="C3153" s="935" t="s">
        <v>3555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3789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  <c r="T3153" s="1249">
        <f>base[[#This Row],[Data de liquidação]]</f>
        <v>46215.000960648147</v>
      </c>
    </row>
    <row r="3154" spans="2:20" ht="15" customHeight="1">
      <c r="B3154" s="1033" t="s">
        <v>3777</v>
      </c>
      <c r="C3154" s="947" t="s">
        <v>3554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3252</v>
      </c>
      <c r="I3154" s="939" t="s">
        <v>1554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  <c r="T3154" s="1249">
        <f>base[[#This Row],[Data de liquidação]]</f>
        <v>46215.001018518517</v>
      </c>
    </row>
    <row r="3155" spans="2:20" ht="15" customHeight="1">
      <c r="B3155" s="1033" t="s">
        <v>3777</v>
      </c>
      <c r="C3155" s="935" t="s">
        <v>3555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3329</v>
      </c>
      <c r="I3155" s="1037" t="s">
        <v>3565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  <c r="T3155" s="1249">
        <f>base[[#This Row],[Data de liquidação]]</f>
        <v>46215.001018518517</v>
      </c>
    </row>
    <row r="3156" spans="2:20" ht="15" customHeight="1">
      <c r="B3156" s="1033" t="s">
        <v>3776</v>
      </c>
      <c r="C3156" s="947" t="s">
        <v>3554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3252</v>
      </c>
      <c r="I3156" s="939" t="s">
        <v>3253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  <c r="T3156" s="1249">
        <f>base[[#This Row],[Data de liquidação]]</f>
        <v>46215.452685185184</v>
      </c>
    </row>
    <row r="3157" spans="2:20" ht="15" customHeight="1">
      <c r="B3157" s="1033" t="s">
        <v>3775</v>
      </c>
      <c r="C3157" s="947" t="s">
        <v>3554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3252</v>
      </c>
      <c r="I3157" s="939" t="s">
        <v>1554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  <c r="T3157" s="1249">
        <f>base[[#This Row],[Data de liquidação]]</f>
        <v>46215.452789351853</v>
      </c>
    </row>
    <row r="3158" spans="2:20" ht="15" customHeight="1">
      <c r="B3158" s="1033" t="s">
        <v>3775</v>
      </c>
      <c r="C3158" s="935" t="s">
        <v>3555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3329</v>
      </c>
      <c r="I3158" s="1037" t="s">
        <v>3565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  <c r="T3158" s="1249">
        <f>base[[#This Row],[Data de liquidação]]</f>
        <v>46215.452789351853</v>
      </c>
    </row>
    <row r="3159" spans="2:20" ht="15" customHeight="1">
      <c r="B3159" s="1033" t="s">
        <v>3774</v>
      </c>
      <c r="C3159" s="947" t="s">
        <v>3554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3252</v>
      </c>
      <c r="I3159" s="939" t="s">
        <v>3253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  <c r="T3159" s="1249">
        <f>base[[#This Row],[Data de liquidação]]</f>
        <v>46215.45349537037</v>
      </c>
    </row>
    <row r="3160" spans="2:20" ht="15" customHeight="1">
      <c r="B3160" s="1033" t="s">
        <v>3773</v>
      </c>
      <c r="C3160" s="947" t="s">
        <v>3554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3252</v>
      </c>
      <c r="I3160" s="939" t="s">
        <v>1554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  <c r="T3160" s="1249">
        <f>base[[#This Row],[Data de liquidação]]</f>
        <v>46215.453611111108</v>
      </c>
    </row>
    <row r="3161" spans="2:20" ht="15" customHeight="1">
      <c r="B3161" s="1033" t="s">
        <v>3773</v>
      </c>
      <c r="C3161" s="935" t="s">
        <v>3555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3329</v>
      </c>
      <c r="I3161" s="1246" t="s">
        <v>4365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  <c r="T3161" s="1249">
        <f>base[[#This Row],[Data de liquidação]]</f>
        <v>46215.453611111108</v>
      </c>
    </row>
    <row r="3162" spans="2:20" ht="15" customHeight="1">
      <c r="B3162" s="1033" t="s">
        <v>3786</v>
      </c>
      <c r="C3162" s="935" t="s">
        <v>3555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1665</v>
      </c>
      <c r="I3162" s="1037" t="s">
        <v>1557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  <c r="T3162" s="1249">
        <f>base[[#This Row],[Data de liquidação]]</f>
        <v>46215.462407407409</v>
      </c>
    </row>
    <row r="3163" spans="2:20" ht="15" customHeight="1">
      <c r="B3163" s="1033" t="s">
        <v>3785</v>
      </c>
      <c r="C3163" s="935" t="s">
        <v>3555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1665</v>
      </c>
      <c r="I3163" s="1037" t="s">
        <v>2361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  <c r="T3163" s="1249">
        <f>base[[#This Row],[Data de liquidação]]</f>
        <v>46215.550208333334</v>
      </c>
    </row>
    <row r="3164" spans="2:20" ht="15" customHeight="1">
      <c r="B3164" s="1033" t="s">
        <v>3784</v>
      </c>
      <c r="C3164" s="935" t="s">
        <v>3555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1665</v>
      </c>
      <c r="I3164" s="1037" t="s">
        <v>1758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  <c r="T3164" s="1249">
        <f>base[[#This Row],[Data de liquidação]]</f>
        <v>46215.555381944447</v>
      </c>
    </row>
    <row r="3165" spans="2:20" ht="15" customHeight="1">
      <c r="B3165" s="1033" t="s">
        <v>3783</v>
      </c>
      <c r="C3165" s="935" t="s">
        <v>3555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692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  <c r="T3165" s="1249">
        <f>base[[#This Row],[Data de liquidação]]</f>
        <v>46215.55641203704</v>
      </c>
    </row>
    <row r="3166" spans="2:20" ht="15" customHeight="1">
      <c r="B3166" s="1033" t="s">
        <v>3782</v>
      </c>
      <c r="C3166" s="935" t="s">
        <v>3555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3270</v>
      </c>
      <c r="I3166" s="1037" t="s">
        <v>626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  <c r="T3166" s="1249">
        <f>base[[#This Row],[Data de liquidação]]</f>
        <v>46215.580381944441</v>
      </c>
    </row>
    <row r="3167" spans="2:20" ht="15" customHeight="1">
      <c r="B3167" s="1033" t="s">
        <v>3781</v>
      </c>
      <c r="C3167" s="935" t="s">
        <v>3555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692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  <c r="T3167" s="1249">
        <f>base[[#This Row],[Data de liquidação]]</f>
        <v>46215.672256944446</v>
      </c>
    </row>
    <row r="3168" spans="2:20" ht="15" customHeight="1">
      <c r="B3168" s="1033" t="s">
        <v>3770</v>
      </c>
      <c r="C3168" s="935" t="s">
        <v>3555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1665</v>
      </c>
      <c r="I3168" s="1037" t="s">
        <v>1557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  <c r="T3168" s="1249">
        <f>base[[#This Row],[Data de liquidação]]</f>
        <v>46215.672442129631</v>
      </c>
    </row>
    <row r="3169" spans="2:20" ht="15" customHeight="1">
      <c r="B3169" s="1033" t="s">
        <v>3769</v>
      </c>
      <c r="C3169" s="947" t="s">
        <v>3554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3252</v>
      </c>
      <c r="I3169" s="939" t="s">
        <v>3253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  <c r="T3169" s="1249">
        <f>base[[#This Row],[Data de liquidação]]</f>
        <v>46215.703912037039</v>
      </c>
    </row>
    <row r="3170" spans="2:20" ht="15" customHeight="1">
      <c r="B3170" s="1033" t="s">
        <v>3769</v>
      </c>
      <c r="C3170" s="935" t="s">
        <v>3555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3658</v>
      </c>
      <c r="I3170" s="1037" t="s">
        <v>391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  <c r="T3170" s="1249">
        <f>base[[#This Row],[Data de liquidação]]</f>
        <v>46215.703912037039</v>
      </c>
    </row>
    <row r="3171" spans="2:20" ht="15" customHeight="1">
      <c r="B3171" s="1033" t="s">
        <v>3768</v>
      </c>
      <c r="C3171" s="947" t="s">
        <v>3554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3252</v>
      </c>
      <c r="I3171" s="939" t="s">
        <v>1554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  <c r="T3171" s="1249">
        <f>base[[#This Row],[Data de liquidação]]</f>
        <v>46215.704074074078</v>
      </c>
    </row>
    <row r="3172" spans="2:20" ht="15" customHeight="1">
      <c r="B3172" s="1033" t="s">
        <v>3768</v>
      </c>
      <c r="C3172" s="935" t="s">
        <v>3555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3329</v>
      </c>
      <c r="I3172" s="1037" t="s">
        <v>3566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  <c r="T3172" s="1249">
        <f>base[[#This Row],[Data de liquidação]]</f>
        <v>46215.704074074078</v>
      </c>
    </row>
    <row r="3173" spans="2:20" ht="15" customHeight="1">
      <c r="B3173" s="1033" t="s">
        <v>3780</v>
      </c>
      <c r="C3173" s="935" t="s">
        <v>3555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1665</v>
      </c>
      <c r="I3173" s="1037" t="s">
        <v>1758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  <c r="T3173" s="1249">
        <f>base[[#This Row],[Data de liquidação]]</f>
        <v>46215.751747685186</v>
      </c>
    </row>
    <row r="3174" spans="2:20" ht="15" customHeight="1">
      <c r="B3174" s="1033" t="s">
        <v>3779</v>
      </c>
      <c r="C3174" s="935" t="s">
        <v>3555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3332</v>
      </c>
      <c r="I3174" s="1037" t="s">
        <v>3387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  <c r="T3174" s="1249">
        <f>base[[#This Row],[Data de liquidação]]</f>
        <v>46215.861180555556</v>
      </c>
    </row>
    <row r="3175" spans="2:20" ht="15" customHeight="1">
      <c r="B3175" s="1044" t="s">
        <v>3797</v>
      </c>
      <c r="C3175" s="935" t="s">
        <v>3555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1665</v>
      </c>
      <c r="I3175" s="1048" t="s">
        <v>1557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  <c r="T3175" s="1249">
        <f>base[[#This Row],[Data de liquidação]]</f>
        <v>46216.615300925929</v>
      </c>
    </row>
    <row r="3176" spans="2:20" ht="15" customHeight="1">
      <c r="B3176" s="1044" t="s">
        <v>3798</v>
      </c>
      <c r="C3176" s="947" t="s">
        <v>3554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3252</v>
      </c>
      <c r="I3176" s="939" t="s">
        <v>3253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  <c r="T3176" s="1249">
        <f>base[[#This Row],[Data de liquidação]]</f>
        <v>46216.661192129628</v>
      </c>
    </row>
    <row r="3177" spans="2:20" ht="15" customHeight="1">
      <c r="B3177" s="1044" t="s">
        <v>3796</v>
      </c>
      <c r="C3177" s="935" t="s">
        <v>3555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3329</v>
      </c>
      <c r="I3177" s="1048" t="s">
        <v>3799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  <c r="T3177" s="1249">
        <f>base[[#This Row],[Data de liquidação]]</f>
        <v>46216.661400462966</v>
      </c>
    </row>
    <row r="3178" spans="2:20" ht="15" customHeight="1">
      <c r="B3178" s="1044" t="s">
        <v>3796</v>
      </c>
      <c r="C3178" s="947" t="s">
        <v>3554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3252</v>
      </c>
      <c r="I3178" s="939" t="s">
        <v>1554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  <c r="T3178" s="1249">
        <f>base[[#This Row],[Data de liquidação]]</f>
        <v>46216.661400462966</v>
      </c>
    </row>
    <row r="3179" spans="2:20" ht="15" customHeight="1">
      <c r="B3179" s="1044" t="s">
        <v>3795</v>
      </c>
      <c r="C3179" s="935" t="s">
        <v>3555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3332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  <c r="T3179" s="1249">
        <f>base[[#This Row],[Data de liquidação]]</f>
        <v>46216.750706018516</v>
      </c>
    </row>
    <row r="3180" spans="2:20" ht="15" customHeight="1">
      <c r="B3180" s="1044" t="s">
        <v>3794</v>
      </c>
      <c r="C3180" s="935" t="s">
        <v>3555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3333</v>
      </c>
      <c r="I3180" s="1048" t="s">
        <v>626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  <c r="T3180" s="1249">
        <f>base[[#This Row],[Data de liquidação]]</f>
        <v>46216.753807870373</v>
      </c>
    </row>
    <row r="3181" spans="2:20" ht="15" customHeight="1">
      <c r="B3181" s="1044" t="s">
        <v>3794</v>
      </c>
      <c r="C3181" s="947" t="s">
        <v>3554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3658</v>
      </c>
      <c r="I3181" s="1048" t="s">
        <v>391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  <c r="T3181" s="1249">
        <f>base[[#This Row],[Data de liquidação]]</f>
        <v>46216.753807870373</v>
      </c>
    </row>
    <row r="3182" spans="2:20" ht="15" customHeight="1">
      <c r="B3182" s="1044" t="s">
        <v>3793</v>
      </c>
      <c r="C3182" s="935" t="s">
        <v>3555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1665</v>
      </c>
      <c r="I3182" s="1048" t="s">
        <v>2300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  <c r="T3182" s="1249">
        <f>base[[#This Row],[Data de liquidação]]</f>
        <v>46216.934374999997</v>
      </c>
    </row>
    <row r="3183" spans="2:20" ht="15" customHeight="1">
      <c r="B3183" s="1050" t="s">
        <v>3803</v>
      </c>
      <c r="C3183" s="935" t="s">
        <v>3555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1665</v>
      </c>
      <c r="I3183" s="1054" t="s">
        <v>1557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  <c r="T3183" s="1249">
        <f>base[[#This Row],[Data de liquidação]]</f>
        <v>46217.407546296294</v>
      </c>
    </row>
    <row r="3184" spans="2:20" ht="15" customHeight="1">
      <c r="B3184" s="1050" t="s">
        <v>3808</v>
      </c>
      <c r="C3184" s="1050" t="s">
        <v>3554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3252</v>
      </c>
      <c r="I3184" s="939" t="s">
        <v>3253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  <c r="T3184" s="1249">
        <f>base[[#This Row],[Data de liquidação]]</f>
        <v>46217.680231481485</v>
      </c>
    </row>
    <row r="3185" spans="2:20" ht="15" customHeight="1">
      <c r="B3185" s="1050" t="s">
        <v>3802</v>
      </c>
      <c r="C3185" s="935" t="s">
        <v>3555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3329</v>
      </c>
      <c r="I3185" s="1054" t="s">
        <v>3565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  <c r="T3185" s="1249">
        <f>base[[#This Row],[Data de liquidação]]</f>
        <v>46217.680393518516</v>
      </c>
    </row>
    <row r="3186" spans="2:20" ht="15" customHeight="1">
      <c r="B3186" s="1050" t="s">
        <v>3802</v>
      </c>
      <c r="C3186" s="1050" t="s">
        <v>3554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3252</v>
      </c>
      <c r="I3186" s="939" t="s">
        <v>1554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  <c r="T3186" s="1249">
        <f>base[[#This Row],[Data de liquidação]]</f>
        <v>46217.680393518516</v>
      </c>
    </row>
    <row r="3187" spans="2:20" ht="15" customHeight="1">
      <c r="B3187" s="1050" t="s">
        <v>3804</v>
      </c>
      <c r="C3187" s="1050" t="s">
        <v>3553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3814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  <c r="T3187" s="1249">
        <f>base[[#This Row],[Data de liquidação]]</f>
        <v>46217.74722222222</v>
      </c>
    </row>
    <row r="3188" spans="2:20" ht="15" customHeight="1">
      <c r="B3188" s="1050" t="s">
        <v>3804</v>
      </c>
      <c r="C3188" s="1050" t="s">
        <v>3554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3252</v>
      </c>
      <c r="I3188" s="939" t="s">
        <v>3253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  <c r="T3188" s="1249">
        <f>base[[#This Row],[Data de liquidação]]</f>
        <v>46217.747604166667</v>
      </c>
    </row>
    <row r="3189" spans="2:20" ht="15" customHeight="1">
      <c r="B3189" s="1050" t="s">
        <v>3801</v>
      </c>
      <c r="C3189" s="935" t="s">
        <v>3555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3329</v>
      </c>
      <c r="I3189" s="1054" t="s">
        <v>3565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  <c r="T3189" s="1249">
        <f>base[[#This Row],[Data de liquidação]]</f>
        <v>46217.747777777775</v>
      </c>
    </row>
    <row r="3190" spans="2:20" ht="15" customHeight="1">
      <c r="B3190" s="1050" t="s">
        <v>3801</v>
      </c>
      <c r="C3190" s="1050" t="s">
        <v>3554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3252</v>
      </c>
      <c r="I3190" s="939" t="s">
        <v>1554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  <c r="T3190" s="1249">
        <f>base[[#This Row],[Data de liquidação]]</f>
        <v>46217.747777777775</v>
      </c>
    </row>
    <row r="3191" spans="2:20" ht="15" customHeight="1">
      <c r="B3191" s="1050" t="s">
        <v>3800</v>
      </c>
      <c r="C3191" s="935" t="s">
        <v>3555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3814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  <c r="T3191" s="1249">
        <f>base[[#This Row],[Data de liquidação]]</f>
        <v>46217.954212962963</v>
      </c>
    </row>
    <row r="3192" spans="2:20" ht="15" customHeight="1">
      <c r="B3192" s="1066" t="s">
        <v>3825</v>
      </c>
      <c r="C3192" s="935" t="s">
        <v>3555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1665</v>
      </c>
      <c r="I3192" s="1070" t="s">
        <v>2300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  <c r="T3192" s="1249">
        <f>base[[#This Row],[Data de liquidação]]</f>
        <v>46218.661481481482</v>
      </c>
    </row>
    <row r="3193" spans="2:20" ht="15" customHeight="1">
      <c r="B3193" s="1066" t="s">
        <v>3822</v>
      </c>
      <c r="C3193" s="1066" t="s">
        <v>3554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3252</v>
      </c>
      <c r="I3193" s="939" t="s">
        <v>3253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  <c r="T3193" s="1249">
        <f>base[[#This Row],[Data de liquidação]]</f>
        <v>46218.681909722225</v>
      </c>
    </row>
    <row r="3194" spans="2:20" ht="15" customHeight="1">
      <c r="B3194" s="1066" t="s">
        <v>3821</v>
      </c>
      <c r="C3194" s="1066" t="s">
        <v>3554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3252</v>
      </c>
      <c r="I3194" s="939" t="s">
        <v>1554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  <c r="T3194" s="1249">
        <f>base[[#This Row],[Data de liquidação]]</f>
        <v>46218.682141203702</v>
      </c>
    </row>
    <row r="3195" spans="2:20" ht="15" customHeight="1">
      <c r="B3195" s="1066" t="s">
        <v>3821</v>
      </c>
      <c r="C3195" s="935" t="s">
        <v>3555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3329</v>
      </c>
      <c r="I3195" s="1070" t="s">
        <v>3565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  <c r="T3195" s="1249">
        <f>base[[#This Row],[Data de liquidação]]</f>
        <v>46218.682141203702</v>
      </c>
    </row>
    <row r="3196" spans="2:20" ht="15" customHeight="1">
      <c r="B3196" s="1066" t="s">
        <v>3820</v>
      </c>
      <c r="C3196" s="1066" t="s">
        <v>3554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3814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  <c r="T3196" s="1249">
        <f>base[[#This Row],[Data de liquidação]]</f>
        <v>46218.743344907409</v>
      </c>
    </row>
    <row r="3197" spans="2:20" ht="15" customHeight="1">
      <c r="B3197" s="1066" t="s">
        <v>3633</v>
      </c>
      <c r="C3197" s="935" t="s">
        <v>3555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3410</v>
      </c>
      <c r="I3197" s="1070" t="s">
        <v>3827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  <c r="T3197" s="1249">
        <f>base[[#This Row],[Data de liquidação]]</f>
        <v>46218.758611111109</v>
      </c>
    </row>
    <row r="3198" spans="2:20" ht="15" customHeight="1">
      <c r="B3198" s="1066" t="s">
        <v>3824</v>
      </c>
      <c r="C3198" s="935" t="s">
        <v>3555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1665</v>
      </c>
      <c r="I3198" s="1070" t="s">
        <v>1758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  <c r="T3198" s="1249">
        <f>base[[#This Row],[Data de liquidação]]</f>
        <v>46218.876527777778</v>
      </c>
    </row>
    <row r="3199" spans="2:20" ht="15" customHeight="1">
      <c r="B3199" s="1066" t="s">
        <v>3823</v>
      </c>
      <c r="C3199" s="935" t="s">
        <v>3555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3814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  <c r="T3199" s="1249">
        <f>base[[#This Row],[Data de liquidação]]</f>
        <v>46218.957546296297</v>
      </c>
    </row>
    <row r="3200" spans="2:20" ht="15" customHeight="1">
      <c r="B3200" s="1066" t="s">
        <v>3815</v>
      </c>
      <c r="C3200" s="1066" t="s">
        <v>3553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3814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  <c r="T3200" s="1249">
        <f>base[[#This Row],[Data de liquidação]]</f>
        <v>46218.978472222225</v>
      </c>
    </row>
    <row r="3201" spans="2:20" ht="15" customHeight="1">
      <c r="B3201" s="1066" t="s">
        <v>3815</v>
      </c>
      <c r="C3201" s="1066" t="s">
        <v>3554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3252</v>
      </c>
      <c r="I3201" s="939" t="s">
        <v>3253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  <c r="T3201" s="1249">
        <f>base[[#This Row],[Data de liquidação]]</f>
        <v>46218.978680555556</v>
      </c>
    </row>
    <row r="3202" spans="2:20" ht="15" customHeight="1">
      <c r="B3202" s="1066" t="s">
        <v>3816</v>
      </c>
      <c r="C3202" s="1066" t="s">
        <v>3554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3252</v>
      </c>
      <c r="I3202" s="939" t="s">
        <v>1554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  <c r="T3202" s="1249">
        <f>base[[#This Row],[Data de liquidação]]</f>
        <v>46218.978715277779</v>
      </c>
    </row>
    <row r="3203" spans="2:20" ht="15" customHeight="1">
      <c r="B3203" s="1066" t="s">
        <v>3816</v>
      </c>
      <c r="C3203" s="935" t="s">
        <v>3555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3329</v>
      </c>
      <c r="I3203" s="1070" t="s">
        <v>3565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  <c r="T3203" s="1249">
        <f>base[[#This Row],[Data de liquidação]]</f>
        <v>46218.978715277779</v>
      </c>
    </row>
    <row r="3204" spans="2:20" ht="15" customHeight="1">
      <c r="B3204" s="1072" t="s">
        <v>3840</v>
      </c>
      <c r="C3204" s="935" t="s">
        <v>3555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1665</v>
      </c>
      <c r="I3204" s="1076" t="s">
        <v>1776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  <c r="T3204" s="1249">
        <f>base[[#This Row],[Data de liquidação]]</f>
        <v>46219.578460648147</v>
      </c>
    </row>
    <row r="3205" spans="2:20" ht="15" customHeight="1">
      <c r="B3205" s="1072" t="s">
        <v>3839</v>
      </c>
      <c r="C3205" s="935" t="s">
        <v>3555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1665</v>
      </c>
      <c r="I3205" s="1076" t="s">
        <v>1776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  <c r="T3205" s="1249">
        <f>base[[#This Row],[Data de liquidação]]</f>
        <v>46219.620509259257</v>
      </c>
    </row>
    <row r="3206" spans="2:20" ht="15" customHeight="1">
      <c r="B3206" s="1072" t="s">
        <v>3842</v>
      </c>
      <c r="C3206" s="1066" t="s">
        <v>3554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3252</v>
      </c>
      <c r="I3206" s="939" t="s">
        <v>3253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  <c r="T3206" s="1249">
        <f>base[[#This Row],[Data de liquidação]]</f>
        <v>46219.660474537035</v>
      </c>
    </row>
    <row r="3207" spans="2:20" ht="15" customHeight="1">
      <c r="B3207" s="1072" t="s">
        <v>3838</v>
      </c>
      <c r="C3207" s="935" t="s">
        <v>3555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3329</v>
      </c>
      <c r="I3207" s="1076" t="s">
        <v>3565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  <c r="T3207" s="1249">
        <f>base[[#This Row],[Data de liquidação]]</f>
        <v>46219.660578703704</v>
      </c>
    </row>
    <row r="3208" spans="2:20" ht="15" customHeight="1">
      <c r="B3208" s="1072" t="s">
        <v>3838</v>
      </c>
      <c r="C3208" s="1066" t="s">
        <v>3554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3252</v>
      </c>
      <c r="I3208" s="939" t="s">
        <v>1554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  <c r="T3208" s="1249">
        <f>base[[#This Row],[Data de liquidação]]</f>
        <v>46219.660578703704</v>
      </c>
    </row>
    <row r="3209" spans="2:20" ht="15" customHeight="1">
      <c r="B3209" s="1072" t="s">
        <v>3837</v>
      </c>
      <c r="C3209" s="935" t="s">
        <v>3555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3332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  <c r="T3209" s="1249">
        <f>base[[#This Row],[Data de liquidação]]</f>
        <v>46219.684560185182</v>
      </c>
    </row>
    <row r="3210" spans="2:20" ht="15" customHeight="1">
      <c r="B3210" s="1072" t="s">
        <v>3836</v>
      </c>
      <c r="C3210" s="935" t="s">
        <v>3555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1665</v>
      </c>
      <c r="I3210" s="1076" t="s">
        <v>1776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  <c r="T3210" s="1249">
        <f>base[[#This Row],[Data de liquidação]]</f>
        <v>46219.686921296299</v>
      </c>
    </row>
    <row r="3211" spans="2:20" ht="15" customHeight="1">
      <c r="B3211" s="1072" t="s">
        <v>3841</v>
      </c>
      <c r="C3211" s="1066" t="s">
        <v>3554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3252</v>
      </c>
      <c r="I3211" s="939" t="s">
        <v>3253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  <c r="T3211" s="1249">
        <f>base[[#This Row],[Data de liquidação]]</f>
        <v>46219.712152777778</v>
      </c>
    </row>
    <row r="3212" spans="2:20" ht="15" customHeight="1">
      <c r="B3212" s="1072" t="s">
        <v>3835</v>
      </c>
      <c r="C3212" s="935" t="s">
        <v>3555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3329</v>
      </c>
      <c r="I3212" s="1076" t="s">
        <v>3565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  <c r="T3212" s="1249">
        <f>base[[#This Row],[Data de liquidação]]</f>
        <v>46219.712233796294</v>
      </c>
    </row>
    <row r="3213" spans="2:20" ht="15" customHeight="1">
      <c r="B3213" s="1072" t="s">
        <v>3835</v>
      </c>
      <c r="C3213" s="1066" t="s">
        <v>3554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3252</v>
      </c>
      <c r="I3213" s="939" t="s">
        <v>1554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  <c r="T3213" s="1249">
        <f>base[[#This Row],[Data de liquidação]]</f>
        <v>46219.712233796294</v>
      </c>
    </row>
    <row r="3214" spans="2:20" ht="15" customHeight="1">
      <c r="B3214" s="1072" t="s">
        <v>3834</v>
      </c>
      <c r="C3214" s="935" t="s">
        <v>3555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1665</v>
      </c>
      <c r="I3214" s="1076" t="s">
        <v>2882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  <c r="T3214" s="1249">
        <f>base[[#This Row],[Data de liquidação]]</f>
        <v>46219.714409722219</v>
      </c>
    </row>
    <row r="3215" spans="2:20" ht="15" customHeight="1">
      <c r="B3215" s="1072" t="s">
        <v>3833</v>
      </c>
      <c r="C3215" s="935" t="s">
        <v>3555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1665</v>
      </c>
      <c r="I3215" s="1076" t="s">
        <v>2361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  <c r="T3215" s="1249">
        <f>base[[#This Row],[Data de liquidação]]</f>
        <v>46219.842499999999</v>
      </c>
    </row>
    <row r="3216" spans="2:20" ht="15" customHeight="1">
      <c r="B3216" s="1072" t="s">
        <v>3832</v>
      </c>
      <c r="C3216" s="935" t="s">
        <v>3555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1665</v>
      </c>
      <c r="I3216" s="1076" t="s">
        <v>2882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  <c r="T3216" s="1249">
        <f>base[[#This Row],[Data de liquidação]]</f>
        <v>46219.867592592593</v>
      </c>
    </row>
    <row r="3217" spans="2:20" ht="15" customHeight="1">
      <c r="B3217" s="1072" t="s">
        <v>3831</v>
      </c>
      <c r="C3217" s="935" t="s">
        <v>3555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1665</v>
      </c>
      <c r="I3217" s="1076" t="s">
        <v>1758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  <c r="T3217" s="1249">
        <f>base[[#This Row],[Data de liquidação]]</f>
        <v>46219.916493055556</v>
      </c>
    </row>
    <row r="3218" spans="2:20" ht="15" customHeight="1">
      <c r="B3218" s="1072" t="s">
        <v>3830</v>
      </c>
      <c r="C3218" s="935" t="s">
        <v>3555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1665</v>
      </c>
      <c r="I3218" s="1076" t="s">
        <v>2361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  <c r="T3218" s="1249">
        <f>base[[#This Row],[Data de liquidação]]</f>
        <v>46219.927187499998</v>
      </c>
    </row>
    <row r="3219" spans="2:20" ht="15" customHeight="1">
      <c r="B3219" s="1072" t="s">
        <v>3829</v>
      </c>
      <c r="C3219" s="935" t="s">
        <v>3555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1665</v>
      </c>
      <c r="I3219" s="1076" t="s">
        <v>1557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  <c r="T3219" s="1249">
        <f>base[[#This Row],[Data de liquidação]]</f>
        <v>46219.931458333333</v>
      </c>
    </row>
    <row r="3220" spans="2:20" ht="15" customHeight="1">
      <c r="B3220" s="1072" t="s">
        <v>3828</v>
      </c>
      <c r="C3220" s="935" t="s">
        <v>3555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3578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  <c r="T3220" s="1249">
        <f>base[[#This Row],[Data de liquidação]]</f>
        <v>46219.943368055552</v>
      </c>
    </row>
    <row r="3221" spans="2:20" ht="15" customHeight="1">
      <c r="B3221" s="1078" t="s">
        <v>3861</v>
      </c>
      <c r="C3221" s="935" t="s">
        <v>3555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1665</v>
      </c>
      <c r="I3221" s="1082" t="s">
        <v>1557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  <c r="T3221" s="1249">
        <f>base[[#This Row],[Data de liquidação]]</f>
        <v>46220.065694444442</v>
      </c>
    </row>
    <row r="3222" spans="2:20" ht="15" customHeight="1">
      <c r="B3222" s="1078" t="s">
        <v>3860</v>
      </c>
      <c r="C3222" s="935" t="s">
        <v>3555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3270</v>
      </c>
      <c r="I3222" s="1082" t="s">
        <v>626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  <c r="T3222" s="1249">
        <f>base[[#This Row],[Data de liquidação]]</f>
        <v>46220.07340277778</v>
      </c>
    </row>
    <row r="3223" spans="2:20" ht="15" customHeight="1">
      <c r="B3223" s="1078" t="s">
        <v>3858</v>
      </c>
      <c r="C3223" s="935" t="s">
        <v>3555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1665</v>
      </c>
      <c r="I3223" s="1082" t="s">
        <v>2882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  <c r="T3223" s="1249">
        <f>base[[#This Row],[Data de liquidação]]</f>
        <v>46220.400034722225</v>
      </c>
    </row>
    <row r="3224" spans="2:20" ht="15" customHeight="1">
      <c r="B3224" s="1078" t="s">
        <v>3859</v>
      </c>
      <c r="C3224" s="935" t="s">
        <v>3555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1665</v>
      </c>
      <c r="I3224" s="1082" t="s">
        <v>1557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  <c r="T3224" s="1249">
        <f>base[[#This Row],[Data de liquidação]]</f>
        <v>46220.400034722225</v>
      </c>
    </row>
    <row r="3225" spans="2:20" ht="15" customHeight="1">
      <c r="B3225" s="1078" t="s">
        <v>3857</v>
      </c>
      <c r="C3225" s="935" t="s">
        <v>3555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3332</v>
      </c>
      <c r="I3225" s="1082" t="s">
        <v>3387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  <c r="T3225" s="1249">
        <f>base[[#This Row],[Data de liquidação]]</f>
        <v>46220.426759259259</v>
      </c>
    </row>
    <row r="3226" spans="2:20" ht="15" customHeight="1">
      <c r="B3226" s="1078" t="s">
        <v>3863</v>
      </c>
      <c r="C3226" s="1078" t="s">
        <v>3554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3252</v>
      </c>
      <c r="I3226" s="939" t="s">
        <v>3253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  <c r="T3226" s="1249">
        <f>base[[#This Row],[Data de liquidação]]</f>
        <v>46220.437974537039</v>
      </c>
    </row>
    <row r="3227" spans="2:20" ht="15" customHeight="1">
      <c r="B3227" s="1078" t="s">
        <v>3856</v>
      </c>
      <c r="C3227" s="935" t="s">
        <v>3555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3329</v>
      </c>
      <c r="I3227" s="1082" t="s">
        <v>3565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  <c r="T3227" s="1249">
        <f>base[[#This Row],[Data de liquidação]]</f>
        <v>46220.438113425924</v>
      </c>
    </row>
    <row r="3228" spans="2:20" ht="15" customHeight="1">
      <c r="B3228" s="1078" t="s">
        <v>3856</v>
      </c>
      <c r="C3228" s="1078" t="s">
        <v>3554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3252</v>
      </c>
      <c r="I3228" s="939" t="s">
        <v>1554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  <c r="T3228" s="1249">
        <f>base[[#This Row],[Data de liquidação]]</f>
        <v>46220.438113425924</v>
      </c>
    </row>
    <row r="3229" spans="2:20" ht="15" customHeight="1">
      <c r="B3229" s="1078" t="s">
        <v>3855</v>
      </c>
      <c r="C3229" s="935" t="s">
        <v>3555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3578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  <c r="T3229" s="1249">
        <f>base[[#This Row],[Data de liquidação]]</f>
        <v>46220.662141203706</v>
      </c>
    </row>
    <row r="3230" spans="2:20" ht="15" customHeight="1">
      <c r="B3230" s="1078" t="s">
        <v>3854</v>
      </c>
      <c r="C3230" s="935" t="s">
        <v>3555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391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  <c r="T3230" s="1249">
        <f>base[[#This Row],[Data de liquidação]]</f>
        <v>46220.676423611112</v>
      </c>
    </row>
    <row r="3231" spans="2:20" ht="15" customHeight="1">
      <c r="B3231" s="1078" t="s">
        <v>3853</v>
      </c>
      <c r="C3231" s="935" t="s">
        <v>3555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1665</v>
      </c>
      <c r="I3231" s="1082" t="s">
        <v>1557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  <c r="T3231" s="1249">
        <f>base[[#This Row],[Data de liquidação]]</f>
        <v>46220.682812500003</v>
      </c>
    </row>
    <row r="3232" spans="2:20" ht="15" customHeight="1">
      <c r="B3232" s="1078" t="s">
        <v>3852</v>
      </c>
      <c r="C3232" s="935" t="s">
        <v>3555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3332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  <c r="T3232" s="1249">
        <f>base[[#This Row],[Data de liquidação]]</f>
        <v>46220.690891203703</v>
      </c>
    </row>
    <row r="3233" spans="2:22" ht="15" customHeight="1">
      <c r="B3233" s="1078" t="s">
        <v>3851</v>
      </c>
      <c r="C3233" s="935" t="s">
        <v>3555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3865</v>
      </c>
      <c r="I3233" s="1082" t="s">
        <v>626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  <c r="T3233" s="1249">
        <f>base[[#This Row],[Data de liquidação]]</f>
        <v>46220.710277777776</v>
      </c>
    </row>
    <row r="3234" spans="2:22" ht="15" customHeight="1">
      <c r="B3234" s="1078" t="s">
        <v>3850</v>
      </c>
      <c r="C3234" s="935" t="s">
        <v>3555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3270</v>
      </c>
      <c r="I3234" s="1082" t="s">
        <v>626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  <c r="T3234" s="1249">
        <f>base[[#This Row],[Data de liquidação]]</f>
        <v>46220.87027777778</v>
      </c>
    </row>
    <row r="3235" spans="2:22" ht="15" customHeight="1">
      <c r="B3235" s="1078" t="s">
        <v>3850</v>
      </c>
      <c r="C3235" s="1078" t="s">
        <v>3554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3865</v>
      </c>
      <c r="I3235" s="1082" t="s">
        <v>626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  <c r="T3235" s="1249">
        <f>base[[#This Row],[Data de liquidação]]</f>
        <v>46220.87027777778</v>
      </c>
    </row>
    <row r="3236" spans="2:22" ht="15" customHeight="1">
      <c r="B3236" s="1078" t="s">
        <v>3862</v>
      </c>
      <c r="C3236" s="1078" t="s">
        <v>3554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3252</v>
      </c>
      <c r="I3236" s="939" t="s">
        <v>3253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  <c r="T3236" s="1249">
        <f>base[[#This Row],[Data de liquidação]]</f>
        <v>46220.870821759258</v>
      </c>
    </row>
    <row r="3237" spans="2:22" ht="15" customHeight="1">
      <c r="B3237" s="1078" t="s">
        <v>3849</v>
      </c>
      <c r="C3237" s="935" t="s">
        <v>3555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3329</v>
      </c>
      <c r="I3237" s="1246" t="s">
        <v>4365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  <c r="T3237" s="1249">
        <f>base[[#This Row],[Data de liquidação]]</f>
        <v>46220.870937500003</v>
      </c>
    </row>
    <row r="3238" spans="2:22" ht="15" customHeight="1">
      <c r="B3238" s="1078" t="s">
        <v>3849</v>
      </c>
      <c r="C3238" s="1078" t="s">
        <v>3554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3252</v>
      </c>
      <c r="I3238" s="939" t="s">
        <v>1554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  <c r="T3238" s="1249">
        <f>base[[#This Row],[Data de liquidação]]</f>
        <v>46220.870937500003</v>
      </c>
    </row>
    <row r="3239" spans="2:22" ht="15" customHeight="1">
      <c r="B3239" s="1078" t="s">
        <v>3848</v>
      </c>
      <c r="C3239" s="935" t="s">
        <v>3555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  <c r="T3239" s="1249">
        <f>base[[#This Row],[Data de liquidação]]</f>
        <v>46220.922974537039</v>
      </c>
    </row>
    <row r="3240" spans="2:22" ht="15" customHeight="1">
      <c r="B3240" s="1078" t="s">
        <v>3847</v>
      </c>
      <c r="C3240" s="1078" t="s">
        <v>3554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3658</v>
      </c>
      <c r="I3240" s="1082" t="s">
        <v>391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  <c r="T3240" s="1249">
        <f>base[[#This Row],[Data de liquidação]]</f>
        <v>46220.923449074071</v>
      </c>
    </row>
    <row r="3241" spans="2:22" ht="15" customHeight="1">
      <c r="B3241" s="1078" t="s">
        <v>3847</v>
      </c>
      <c r="C3241" s="935" t="s">
        <v>3555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3333</v>
      </c>
      <c r="I3241" s="1082" t="s">
        <v>626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  <c r="T3241" s="1249">
        <f>base[[#This Row],[Data de liquidação]]</f>
        <v>46220.923460648148</v>
      </c>
    </row>
    <row r="3242" spans="2:22" ht="15" customHeight="1">
      <c r="B3242" s="1078" t="s">
        <v>3847</v>
      </c>
      <c r="C3242" s="935" t="s">
        <v>3555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3270</v>
      </c>
      <c r="I3242" s="1082" t="s">
        <v>626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1249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8" t="s">
        <v>3846</v>
      </c>
      <c r="C3243" s="935" t="s">
        <v>3555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3332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1249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8" t="s">
        <v>3846</v>
      </c>
      <c r="C3244" s="1078" t="s">
        <v>3554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3332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  <c r="T3244" s="1249">
        <f>base[[#This Row],[Data de liquidação]]</f>
        <v>46220.923703703702</v>
      </c>
    </row>
    <row r="3245" spans="2:22" ht="15" customHeight="1">
      <c r="B3245" s="1078" t="s">
        <v>3846</v>
      </c>
      <c r="C3245" s="935" t="s">
        <v>3555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1665</v>
      </c>
      <c r="I3245" s="1082" t="s">
        <v>3332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  <c r="T3245" s="1249">
        <f>base[[#This Row],[Data de liquidação]]</f>
        <v>46220.923703703702</v>
      </c>
    </row>
    <row r="3246" spans="2:22" ht="15" customHeight="1">
      <c r="B3246" s="1078" t="s">
        <v>3845</v>
      </c>
      <c r="C3246" s="935" t="s">
        <v>3555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3329</v>
      </c>
      <c r="I3246" s="1246" t="s">
        <v>4364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  <c r="T3246" s="1249">
        <f>base[[#This Row],[Data de liquidação]]</f>
        <v>46220.923726851855</v>
      </c>
    </row>
    <row r="3247" spans="2:22" ht="15" customHeight="1">
      <c r="B3247" s="1078" t="s">
        <v>3845</v>
      </c>
      <c r="C3247" s="1078" t="s">
        <v>3553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3252</v>
      </c>
      <c r="I3247" s="939" t="s">
        <v>1554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  <c r="T3247" s="1249">
        <f>base[[#This Row],[Data de liquidação]]</f>
        <v>46220.923611111109</v>
      </c>
    </row>
    <row r="3248" spans="2:22" ht="15" customHeight="1">
      <c r="B3248" s="1078" t="s">
        <v>3847</v>
      </c>
      <c r="C3248" s="1078" t="s">
        <v>3553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3252</v>
      </c>
      <c r="I3248" s="939" t="s">
        <v>3253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  <c r="T3248" s="1249">
        <f>base[[#This Row],[Data de liquidação]]</f>
        <v>46220.92291666667</v>
      </c>
    </row>
    <row r="3249" spans="2:20" ht="15" customHeight="1">
      <c r="B3249" s="1078" t="s">
        <v>3844</v>
      </c>
      <c r="C3249" s="935" t="s">
        <v>3555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3814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  <c r="T3249" s="1249">
        <f>base[[#This Row],[Data de liquidação]]</f>
        <v>46220.957349537035</v>
      </c>
    </row>
    <row r="3250" spans="2:20" ht="15" customHeight="1">
      <c r="B3250" s="1078" t="s">
        <v>3885</v>
      </c>
      <c r="C3250" s="935" t="s">
        <v>3555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1665</v>
      </c>
      <c r="I3250" s="1082" t="s">
        <v>1557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  <c r="T3250" s="1249">
        <f>base[[#This Row],[Data de liquidação]]</f>
        <v>46221.083391203705</v>
      </c>
    </row>
    <row r="3251" spans="2:20" ht="15" customHeight="1">
      <c r="B3251" s="1078" t="s">
        <v>3884</v>
      </c>
      <c r="C3251" s="935" t="s">
        <v>3555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1665</v>
      </c>
      <c r="I3251" s="1082" t="s">
        <v>2882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  <c r="T3251" s="1249">
        <f>base[[#This Row],[Data de liquidação]]</f>
        <v>46221.347337962965</v>
      </c>
    </row>
    <row r="3252" spans="2:20" ht="15" customHeight="1">
      <c r="B3252" s="1078" t="s">
        <v>3883</v>
      </c>
      <c r="C3252" s="935" t="s">
        <v>3555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3578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  <c r="T3252" s="1249">
        <f>base[[#This Row],[Data de liquidação]]</f>
        <v>46221.464108796295</v>
      </c>
    </row>
    <row r="3253" spans="2:20" ht="15" customHeight="1">
      <c r="B3253" s="1078" t="s">
        <v>3886</v>
      </c>
      <c r="C3253" s="1078" t="s">
        <v>3554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3252</v>
      </c>
      <c r="I3253" s="939" t="s">
        <v>3253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  <c r="T3253" s="1249">
        <f>base[[#This Row],[Data de liquidação]]</f>
        <v>46221.477106481485</v>
      </c>
    </row>
    <row r="3254" spans="2:20" ht="15" customHeight="1">
      <c r="B3254" s="1078" t="s">
        <v>3882</v>
      </c>
      <c r="C3254" s="935" t="s">
        <v>3555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3329</v>
      </c>
      <c r="I3254" s="1082" t="s">
        <v>3565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  <c r="T3254" s="1249">
        <f>base[[#This Row],[Data de liquidação]]</f>
        <v>46221.477349537039</v>
      </c>
    </row>
    <row r="3255" spans="2:20" ht="15" customHeight="1">
      <c r="B3255" s="1078" t="s">
        <v>3882</v>
      </c>
      <c r="C3255" s="1078" t="s">
        <v>3554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3252</v>
      </c>
      <c r="I3255" s="939" t="s">
        <v>1554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  <c r="T3255" s="1249">
        <f>base[[#This Row],[Data de liquidação]]</f>
        <v>46221.477349537039</v>
      </c>
    </row>
    <row r="3256" spans="2:20" ht="15" customHeight="1">
      <c r="B3256" s="1078" t="s">
        <v>3881</v>
      </c>
      <c r="C3256" s="935" t="s">
        <v>3555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3628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  <c r="T3256" s="1249">
        <f>base[[#This Row],[Data de liquidação]]</f>
        <v>46221.494398148148</v>
      </c>
    </row>
    <row r="3257" spans="2:20" ht="15" customHeight="1">
      <c r="B3257" s="1078" t="s">
        <v>3880</v>
      </c>
      <c r="C3257" s="935" t="s">
        <v>3555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3658</v>
      </c>
      <c r="I3257" s="1082" t="s">
        <v>391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  <c r="T3257" s="1249">
        <f>base[[#This Row],[Data de liquidação]]</f>
        <v>46221.537997685184</v>
      </c>
    </row>
    <row r="3258" spans="2:20" ht="15" customHeight="1">
      <c r="B3258" s="1078" t="s">
        <v>3880</v>
      </c>
      <c r="C3258" s="1078" t="s">
        <v>3554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3252</v>
      </c>
      <c r="I3258" s="939" t="s">
        <v>3253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  <c r="T3258" s="1249">
        <f>base[[#This Row],[Data de liquidação]]</f>
        <v>46221.537997685184</v>
      </c>
    </row>
    <row r="3259" spans="2:20" ht="15" customHeight="1">
      <c r="B3259" s="1078" t="s">
        <v>3879</v>
      </c>
      <c r="C3259" s="935" t="s">
        <v>3555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391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  <c r="T3259" s="1249">
        <f>base[[#This Row],[Data de liquidação]]</f>
        <v>46221.538194444445</v>
      </c>
    </row>
    <row r="3260" spans="2:20" ht="15" customHeight="1">
      <c r="B3260" s="1078" t="s">
        <v>3879</v>
      </c>
      <c r="C3260" s="1078" t="s">
        <v>3554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3252</v>
      </c>
      <c r="I3260" s="939" t="s">
        <v>1554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  <c r="T3260" s="1249">
        <f>base[[#This Row],[Data de liquidação]]</f>
        <v>46221.538194444445</v>
      </c>
    </row>
    <row r="3261" spans="2:20" ht="15" customHeight="1">
      <c r="B3261" s="1078" t="s">
        <v>3879</v>
      </c>
      <c r="C3261" s="1078" t="s">
        <v>3553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3329</v>
      </c>
      <c r="I3261" s="1246" t="s">
        <v>4365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  <c r="T3261" s="1249">
        <f>base[[#This Row],[Data de liquidação]]</f>
        <v>46221.538194444445</v>
      </c>
    </row>
    <row r="3262" spans="2:20" ht="15" customHeight="1">
      <c r="B3262" s="1078" t="s">
        <v>3878</v>
      </c>
      <c r="C3262" s="935" t="s">
        <v>3555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693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  <c r="T3262" s="1249">
        <f>base[[#This Row],[Data de liquidação]]</f>
        <v>46221.539768518516</v>
      </c>
    </row>
    <row r="3263" spans="2:20" ht="15" customHeight="1">
      <c r="B3263" s="1078" t="s">
        <v>3877</v>
      </c>
      <c r="C3263" s="935" t="s">
        <v>3555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1665</v>
      </c>
      <c r="I3263" s="1082" t="s">
        <v>1557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  <c r="T3263" s="1249">
        <f>base[[#This Row],[Data de liquidação]]</f>
        <v>46221.594178240739</v>
      </c>
    </row>
    <row r="3264" spans="2:20" ht="15" customHeight="1">
      <c r="B3264" s="1078" t="s">
        <v>3875</v>
      </c>
      <c r="C3264" s="1078" t="s">
        <v>3553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3329</v>
      </c>
      <c r="I3264" s="1082" t="s">
        <v>3799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  <c r="T3264" s="1249">
        <f>base[[#This Row],[Data de liquidação]]</f>
        <v>46221.621527777781</v>
      </c>
    </row>
    <row r="3265" spans="2:20" ht="15" customHeight="1">
      <c r="B3265" s="1078" t="s">
        <v>3876</v>
      </c>
      <c r="C3265" s="935" t="s">
        <v>3555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3252</v>
      </c>
      <c r="I3265" s="1082" t="s">
        <v>3253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  <c r="T3265" s="1249">
        <f>base[[#This Row],[Data de liquidação]]</f>
        <v>46221.62158564815</v>
      </c>
    </row>
    <row r="3266" spans="2:20" ht="15" customHeight="1">
      <c r="B3266" s="1078" t="s">
        <v>3875</v>
      </c>
      <c r="C3266" s="935" t="s">
        <v>3555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3252</v>
      </c>
      <c r="I3266" s="1082" t="s">
        <v>1554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  <c r="T3266" s="1249">
        <f>base[[#This Row],[Data de liquidação]]</f>
        <v>46221.621712962966</v>
      </c>
    </row>
    <row r="3267" spans="2:20" ht="15" customHeight="1">
      <c r="B3267" s="1078" t="s">
        <v>3875</v>
      </c>
      <c r="C3267" s="1078" t="s">
        <v>3554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391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  <c r="T3267" s="1249">
        <f>base[[#This Row],[Data de liquidação]]</f>
        <v>46221.621712962966</v>
      </c>
    </row>
    <row r="3268" spans="2:20" ht="15" customHeight="1">
      <c r="B3268" s="1078" t="s">
        <v>3874</v>
      </c>
      <c r="C3268" s="1078" t="s">
        <v>3553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3865</v>
      </c>
      <c r="I3268" s="1082" t="s">
        <v>626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  <c r="T3268" s="1249">
        <f>base[[#This Row],[Data de liquidação]]</f>
        <v>46221.624305555553</v>
      </c>
    </row>
    <row r="3269" spans="2:20" ht="15" customHeight="1">
      <c r="B3269" s="1078" t="s">
        <v>3874</v>
      </c>
      <c r="C3269" s="935" t="s">
        <v>3555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3252</v>
      </c>
      <c r="I3269" s="1082" t="s">
        <v>3253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  <c r="T3269" s="1249">
        <f>base[[#This Row],[Data de liquidação]]</f>
        <v>46221.624444444446</v>
      </c>
    </row>
    <row r="3270" spans="2:20" ht="15" customHeight="1">
      <c r="B3270" s="1078" t="s">
        <v>3874</v>
      </c>
      <c r="C3270" s="1078" t="s">
        <v>3554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3658</v>
      </c>
      <c r="I3270" s="1082" t="s">
        <v>391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  <c r="T3270" s="1249">
        <f>base[[#This Row],[Data de liquidação]]</f>
        <v>46221.624444444446</v>
      </c>
    </row>
    <row r="3271" spans="2:20" ht="15" customHeight="1">
      <c r="B3271" s="1078" t="s">
        <v>3873</v>
      </c>
      <c r="C3271" s="935" t="s">
        <v>3555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3252</v>
      </c>
      <c r="I3271" s="1082" t="s">
        <v>1554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  <c r="T3271" s="1249">
        <f>base[[#This Row],[Data de liquidação]]</f>
        <v>46221.6246875</v>
      </c>
    </row>
    <row r="3272" spans="2:20" ht="15" customHeight="1">
      <c r="B3272" s="1078" t="s">
        <v>3873</v>
      </c>
      <c r="C3272" s="1078" t="s">
        <v>3554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3329</v>
      </c>
      <c r="I3272" s="1246" t="s">
        <v>4364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  <c r="T3272" s="1249">
        <f>base[[#This Row],[Data de liquidação]]</f>
        <v>46221.6246875</v>
      </c>
    </row>
    <row r="3273" spans="2:20" ht="15" customHeight="1">
      <c r="B3273" s="1078" t="s">
        <v>3872</v>
      </c>
      <c r="C3273" s="935" t="s">
        <v>3555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3332</v>
      </c>
      <c r="I3273" s="1082" t="s">
        <v>3387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  <c r="T3273" s="1249">
        <f>base[[#This Row],[Data de liquidação]]</f>
        <v>46221.624722222223</v>
      </c>
    </row>
    <row r="3274" spans="2:20" ht="15" customHeight="1">
      <c r="B3274" s="1078" t="s">
        <v>3871</v>
      </c>
      <c r="C3274" s="935" t="s">
        <v>3555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3252</v>
      </c>
      <c r="I3274" s="1082" t="s">
        <v>3253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  <c r="T3274" s="1249">
        <f>base[[#This Row],[Data de liquidação]]</f>
        <v>46221.751643518517</v>
      </c>
    </row>
    <row r="3275" spans="2:20" ht="15" customHeight="1">
      <c r="B3275" s="1078" t="s">
        <v>3871</v>
      </c>
      <c r="C3275" s="1078" t="s">
        <v>3554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3865</v>
      </c>
      <c r="I3275" s="1082" t="s">
        <v>626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  <c r="T3275" s="1249">
        <f>base[[#This Row],[Data de liquidação]]</f>
        <v>46221.751643518517</v>
      </c>
    </row>
    <row r="3276" spans="2:20" ht="15" customHeight="1">
      <c r="B3276" s="1078" t="s">
        <v>3870</v>
      </c>
      <c r="C3276" s="1078" t="s">
        <v>3554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3329</v>
      </c>
      <c r="I3276" s="1246" t="s">
        <v>4365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  <c r="T3276" s="1249">
        <f>base[[#This Row],[Data de liquidação]]</f>
        <v>46221.751793981479</v>
      </c>
    </row>
    <row r="3277" spans="2:20" ht="15" customHeight="1">
      <c r="B3277" s="1078" t="s">
        <v>3870</v>
      </c>
      <c r="C3277" s="935" t="s">
        <v>3555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3252</v>
      </c>
      <c r="I3277" s="1082" t="s">
        <v>1554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  <c r="T3277" s="1249">
        <f>base[[#This Row],[Data de liquidação]]</f>
        <v>46221.751805555556</v>
      </c>
    </row>
    <row r="3278" spans="2:20" ht="15" customHeight="1">
      <c r="B3278" s="1078" t="s">
        <v>3869</v>
      </c>
      <c r="C3278" s="1078" t="s">
        <v>3553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3814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  <c r="T3278" s="1249">
        <f>base[[#This Row],[Data de liquidação]]</f>
        <v>46221.827777777777</v>
      </c>
    </row>
    <row r="3279" spans="2:20" ht="15" customHeight="1">
      <c r="B3279" s="1078" t="s">
        <v>3869</v>
      </c>
      <c r="C3279" s="935" t="s">
        <v>3555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3252</v>
      </c>
      <c r="I3279" s="1082" t="s">
        <v>3253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  <c r="T3279" s="1249">
        <f>base[[#This Row],[Data de liquidação]]</f>
        <v>46221.828275462962</v>
      </c>
    </row>
    <row r="3280" spans="2:20" ht="15" customHeight="1">
      <c r="B3280" s="1078" t="s">
        <v>3868</v>
      </c>
      <c r="C3280" s="1078" t="s">
        <v>3554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3329</v>
      </c>
      <c r="I3280" s="1246" t="s">
        <v>4365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  <c r="T3280" s="1249">
        <f>base[[#This Row],[Data de liquidação]]</f>
        <v>46221.828472222223</v>
      </c>
    </row>
    <row r="3281" spans="2:20" ht="15" customHeight="1">
      <c r="B3281" s="1078" t="s">
        <v>3868</v>
      </c>
      <c r="C3281" s="935" t="s">
        <v>3555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3252</v>
      </c>
      <c r="I3281" s="1082" t="s">
        <v>1554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  <c r="T3281" s="1249">
        <f>base[[#This Row],[Data de liquidação]]</f>
        <v>46221.828483796293</v>
      </c>
    </row>
    <row r="3282" spans="2:20" ht="15" customHeight="1">
      <c r="B3282" s="1078" t="s">
        <v>3867</v>
      </c>
      <c r="C3282" s="935" t="s">
        <v>3555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3333</v>
      </c>
      <c r="I3282" s="1082" t="s">
        <v>626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  <c r="T3282" s="1249">
        <f>base[[#This Row],[Data de liquidação]]</f>
        <v>46221.834363425929</v>
      </c>
    </row>
    <row r="3283" spans="2:20" ht="15" customHeight="1">
      <c r="B3283" s="1078" t="s">
        <v>3866</v>
      </c>
      <c r="C3283" s="935" t="s">
        <v>3555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1665</v>
      </c>
      <c r="I3283" s="1082" t="s">
        <v>1557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  <c r="T3283" s="1249">
        <f>base[[#This Row],[Data de liquidação]]</f>
        <v>46221.955034722225</v>
      </c>
    </row>
    <row r="3284" spans="2:20" ht="15" customHeight="1">
      <c r="B3284" s="1084" t="s">
        <v>3907</v>
      </c>
      <c r="C3284" s="935" t="s">
        <v>3555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3252</v>
      </c>
      <c r="I3284" s="1082" t="s">
        <v>3253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  <c r="T3284" s="1249">
        <f>base[[#This Row],[Data de liquidação]]</f>
        <v>46222.396192129629</v>
      </c>
    </row>
    <row r="3285" spans="2:20" ht="15" customHeight="1">
      <c r="B3285" s="1084" t="s">
        <v>3895</v>
      </c>
      <c r="C3285" s="1078" t="s">
        <v>3554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3329</v>
      </c>
      <c r="I3285" s="1088" t="s">
        <v>3565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  <c r="T3285" s="1249">
        <f>base[[#This Row],[Data de liquidação]]</f>
        <v>46222.396296296298</v>
      </c>
    </row>
    <row r="3286" spans="2:20" ht="15" customHeight="1">
      <c r="B3286" s="1084" t="s">
        <v>3895</v>
      </c>
      <c r="C3286" s="935" t="s">
        <v>3555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3252</v>
      </c>
      <c r="I3286" s="1082" t="s">
        <v>1554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  <c r="T3286" s="1249">
        <f>base[[#This Row],[Data de liquidação]]</f>
        <v>46222.396296296298</v>
      </c>
    </row>
    <row r="3287" spans="2:20" ht="15" customHeight="1">
      <c r="B3287" s="1084" t="s">
        <v>3906</v>
      </c>
      <c r="C3287" s="935" t="s">
        <v>3555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3252</v>
      </c>
      <c r="I3287" s="1082" t="s">
        <v>3253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  <c r="T3287" s="1249">
        <f>base[[#This Row],[Data de liquidação]]</f>
        <v>46222.409768518519</v>
      </c>
    </row>
    <row r="3288" spans="2:20" ht="15" customHeight="1">
      <c r="B3288" s="1084" t="s">
        <v>3894</v>
      </c>
      <c r="C3288" s="1078" t="s">
        <v>3554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3329</v>
      </c>
      <c r="I3288" s="1088" t="s">
        <v>3565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  <c r="T3288" s="1249">
        <f>base[[#This Row],[Data de liquidação]]</f>
        <v>46222.409895833334</v>
      </c>
    </row>
    <row r="3289" spans="2:20" ht="15" customHeight="1">
      <c r="B3289" s="1084" t="s">
        <v>3894</v>
      </c>
      <c r="C3289" s="935" t="s">
        <v>3555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3252</v>
      </c>
      <c r="I3289" s="1082" t="s">
        <v>1554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  <c r="T3289" s="1249">
        <f>base[[#This Row],[Data de liquidação]]</f>
        <v>46222.409895833334</v>
      </c>
    </row>
    <row r="3290" spans="2:20" ht="15" customHeight="1">
      <c r="B3290" s="1084" t="s">
        <v>3905</v>
      </c>
      <c r="C3290" s="935" t="s">
        <v>3555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3252</v>
      </c>
      <c r="I3290" s="1082" t="s">
        <v>3253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  <c r="T3290" s="1249">
        <f>base[[#This Row],[Data de liquidação]]</f>
        <v>46222.493414351855</v>
      </c>
    </row>
    <row r="3291" spans="2:20" ht="15" customHeight="1">
      <c r="B3291" s="1084" t="s">
        <v>3904</v>
      </c>
      <c r="C3291" s="935" t="s">
        <v>3555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3252</v>
      </c>
      <c r="I3291" s="1082" t="s">
        <v>1554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  <c r="T3291" s="1249">
        <f>base[[#This Row],[Data de liquidação]]</f>
        <v>46222.493634259263</v>
      </c>
    </row>
    <row r="3292" spans="2:20" ht="15" customHeight="1">
      <c r="B3292" s="1084" t="s">
        <v>3903</v>
      </c>
      <c r="C3292" s="935" t="s">
        <v>3555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1665</v>
      </c>
      <c r="I3292" s="1088" t="s">
        <v>2949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  <c r="T3292" s="1249">
        <f>base[[#This Row],[Data de liquidação]]</f>
        <v>46222.535937499997</v>
      </c>
    </row>
    <row r="3293" spans="2:20" ht="15" customHeight="1">
      <c r="B3293" s="1084" t="s">
        <v>3902</v>
      </c>
      <c r="C3293" s="935" t="s">
        <v>3555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1665</v>
      </c>
      <c r="I3293" s="1088" t="s">
        <v>1557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  <c r="T3293" s="1249">
        <f>base[[#This Row],[Data de liquidação]]</f>
        <v>46222.539050925923</v>
      </c>
    </row>
    <row r="3294" spans="2:20" ht="15" customHeight="1">
      <c r="B3294" s="1084" t="s">
        <v>3901</v>
      </c>
      <c r="C3294" s="935" t="s">
        <v>3555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3578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  <c r="T3294" s="1249">
        <f>base[[#This Row],[Data de liquidação]]</f>
        <v>46222.548761574071</v>
      </c>
    </row>
    <row r="3295" spans="2:20" ht="15" customHeight="1">
      <c r="B3295" s="1084" t="s">
        <v>3889</v>
      </c>
      <c r="C3295" s="1084" t="s">
        <v>3553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3329</v>
      </c>
      <c r="I3295" s="1082" t="s">
        <v>3799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  <c r="T3295" s="1249">
        <f>base[[#This Row],[Data de liquidação]]</f>
        <v>46222.554861111108</v>
      </c>
    </row>
    <row r="3296" spans="2:20" ht="15" customHeight="1">
      <c r="B3296" s="1084" t="s">
        <v>3893</v>
      </c>
      <c r="C3296" s="1078" t="s">
        <v>3554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3252</v>
      </c>
      <c r="I3296" s="939" t="s">
        <v>3253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  <c r="T3296" s="1249">
        <f>base[[#This Row],[Data de liquidação]]</f>
        <v>46222.555219907408</v>
      </c>
    </row>
    <row r="3297" spans="2:22" ht="15" customHeight="1">
      <c r="B3297" s="1084" t="s">
        <v>3889</v>
      </c>
      <c r="C3297" s="1078" t="s">
        <v>3554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3252</v>
      </c>
      <c r="I3297" s="939" t="s">
        <v>1554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  <c r="T3297" s="1249">
        <f>base[[#This Row],[Data de liquidação]]</f>
        <v>46222.555324074077</v>
      </c>
    </row>
    <row r="3298" spans="2:22" ht="15" customHeight="1">
      <c r="B3298" s="1084" t="s">
        <v>3889</v>
      </c>
      <c r="C3298" s="935" t="s">
        <v>3555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391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  <c r="T3298" s="1249">
        <f>base[[#This Row],[Data de liquidação]]</f>
        <v>46222.555324074077</v>
      </c>
    </row>
    <row r="3299" spans="2:22" ht="15" customHeight="1">
      <c r="B3299" s="1084" t="s">
        <v>3900</v>
      </c>
      <c r="C3299" s="935" t="s">
        <v>3555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3270</v>
      </c>
      <c r="I3299" s="1088" t="s">
        <v>693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  <c r="T3299" s="1249">
        <f>base[[#This Row],[Data de liquidação]]</f>
        <v>46222.556770833333</v>
      </c>
    </row>
    <row r="3300" spans="2:22" ht="15" customHeight="1">
      <c r="B3300" s="1084" t="s">
        <v>3899</v>
      </c>
      <c r="C3300" s="935" t="s">
        <v>3555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692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1249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4" t="s">
        <v>3899</v>
      </c>
      <c r="C3301" s="935" t="s">
        <v>3555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1665</v>
      </c>
      <c r="I3301" s="1088" t="s">
        <v>2949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1249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4" t="s">
        <v>3898</v>
      </c>
      <c r="C3302" s="935" t="s">
        <v>3555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3333</v>
      </c>
      <c r="I3302" s="1088" t="s">
        <v>626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  <c r="T3302" s="1249">
        <f>base[[#This Row],[Data de liquidação]]</f>
        <v>46222.620682870373</v>
      </c>
    </row>
    <row r="3303" spans="2:22" ht="15" customHeight="1">
      <c r="B3303" s="1084" t="s">
        <v>3897</v>
      </c>
      <c r="C3303" s="935" t="s">
        <v>3555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1665</v>
      </c>
      <c r="I3303" s="1088" t="s">
        <v>2300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  <c r="T3303" s="1249">
        <f>base[[#This Row],[Data de liquidação]]</f>
        <v>46222.636331018519</v>
      </c>
    </row>
    <row r="3304" spans="2:22" ht="15" customHeight="1">
      <c r="B3304" s="1084" t="s">
        <v>3888</v>
      </c>
      <c r="C3304" s="1084" t="s">
        <v>3553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3329</v>
      </c>
      <c r="I3304" s="1246" t="s">
        <v>4364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  <c r="T3304" s="1249">
        <f>base[[#This Row],[Data de liquidação]]</f>
        <v>46222.957638888889</v>
      </c>
    </row>
    <row r="3305" spans="2:22" ht="15" customHeight="1">
      <c r="B3305" s="1084" t="s">
        <v>3888</v>
      </c>
      <c r="C3305" s="1078" t="s">
        <v>3554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3252</v>
      </c>
      <c r="I3305" s="939" t="s">
        <v>1554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  <c r="T3305" s="1249">
        <f>base[[#This Row],[Data de liquidação]]</f>
        <v>46222.957662037035</v>
      </c>
    </row>
    <row r="3306" spans="2:22" ht="15" customHeight="1">
      <c r="B3306" s="1084" t="s">
        <v>3888</v>
      </c>
      <c r="C3306" s="935" t="s">
        <v>3555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391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  <c r="T3306" s="1249">
        <f>base[[#This Row],[Data de liquidação]]</f>
        <v>46222.957662037035</v>
      </c>
    </row>
    <row r="3307" spans="2:22" ht="15" customHeight="1">
      <c r="B3307" s="1084" t="s">
        <v>3892</v>
      </c>
      <c r="C3307" s="1078" t="s">
        <v>3554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3252</v>
      </c>
      <c r="I3307" s="939" t="s">
        <v>3253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  <c r="T3307" s="1249">
        <f>base[[#This Row],[Data de liquidação]]</f>
        <v>46222.957719907405</v>
      </c>
    </row>
    <row r="3308" spans="2:22" ht="15" customHeight="1">
      <c r="B3308" s="1084" t="s">
        <v>3892</v>
      </c>
      <c r="C3308" s="935" t="s">
        <v>3555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3814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  <c r="T3308" s="1249">
        <f>base[[#This Row],[Data de liquidação]]</f>
        <v>46222.957719907405</v>
      </c>
    </row>
    <row r="3309" spans="2:22" ht="15" customHeight="1">
      <c r="B3309" s="1084" t="s">
        <v>3891</v>
      </c>
      <c r="C3309" s="1078" t="s">
        <v>3554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3252</v>
      </c>
      <c r="I3309" s="939" t="s">
        <v>3253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  <c r="T3309" s="1249">
        <f>base[[#This Row],[Data de liquidação]]</f>
        <v>46222.975347222222</v>
      </c>
    </row>
    <row r="3310" spans="2:22" ht="15" customHeight="1">
      <c r="B3310" s="1084" t="s">
        <v>3890</v>
      </c>
      <c r="C3310" s="1078" t="s">
        <v>3554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3252</v>
      </c>
      <c r="I3310" s="939" t="s">
        <v>1554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  <c r="T3310" s="1249">
        <f>base[[#This Row],[Data de liquidação]]</f>
        <v>46222.975682870368</v>
      </c>
    </row>
    <row r="3311" spans="2:22" ht="15" customHeight="1">
      <c r="B3311" s="1084" t="s">
        <v>3890</v>
      </c>
      <c r="C3311" s="935" t="s">
        <v>3555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3329</v>
      </c>
      <c r="I3311" s="1088" t="s">
        <v>3799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  <c r="T3311" s="1249">
        <f>base[[#This Row],[Data de liquidação]]</f>
        <v>46222.975682870368</v>
      </c>
    </row>
    <row r="3312" spans="2:22" ht="15" customHeight="1">
      <c r="B3312" s="1084" t="s">
        <v>3896</v>
      </c>
      <c r="C3312" s="935" t="s">
        <v>3555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1665</v>
      </c>
      <c r="I3312" s="1088" t="s">
        <v>1557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  <c r="T3312" s="1249">
        <f>base[[#This Row],[Data de liquidação]]</f>
        <v>46222.975717592592</v>
      </c>
    </row>
    <row r="3313" spans="2:22" ht="15" customHeight="1">
      <c r="B3313" s="1102" t="s">
        <v>3940</v>
      </c>
      <c r="C3313" s="935" t="s">
        <v>3555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1665</v>
      </c>
      <c r="I3313" s="1088" t="s">
        <v>2300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  <c r="T3313" s="1249">
        <f>base[[#This Row],[Data de liquidação]]</f>
        <v>46223.574097222219</v>
      </c>
    </row>
    <row r="3314" spans="2:22" ht="15" customHeight="1">
      <c r="B3314" s="1102" t="s">
        <v>3939</v>
      </c>
      <c r="C3314" s="935" t="s">
        <v>3555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3333</v>
      </c>
      <c r="I3314" s="1106" t="s">
        <v>693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1249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2" t="s">
        <v>3939</v>
      </c>
      <c r="C3315" s="935" t="s">
        <v>3555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692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1249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2" t="s">
        <v>3938</v>
      </c>
      <c r="C3316" s="935" t="s">
        <v>3555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3578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  <c r="T3316" s="1249">
        <f>base[[#This Row],[Data de liquidação]]</f>
        <v>46223.662280092591</v>
      </c>
    </row>
    <row r="3317" spans="2:22" ht="15" customHeight="1">
      <c r="B3317" s="1102" t="s">
        <v>3937</v>
      </c>
      <c r="C3317" s="935" t="s">
        <v>3555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1665</v>
      </c>
      <c r="I3317" s="1106" t="s">
        <v>1557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  <c r="T3317" s="1249">
        <f>base[[#This Row],[Data de liquidação]]</f>
        <v>46223.701620370368</v>
      </c>
    </row>
    <row r="3318" spans="2:22" ht="15" customHeight="1">
      <c r="B3318" s="1102" t="s">
        <v>3936</v>
      </c>
      <c r="C3318" s="935" t="s">
        <v>3555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693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  <c r="T3318" s="1249">
        <f>base[[#This Row],[Data de liquidação]]</f>
        <v>46223.75472222222</v>
      </c>
    </row>
    <row r="3319" spans="2:22" ht="15" customHeight="1">
      <c r="B3319" s="1102" t="s">
        <v>3935</v>
      </c>
      <c r="C3319" s="935" t="s">
        <v>3555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1665</v>
      </c>
      <c r="I3319" s="1106" t="s">
        <v>1557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  <c r="T3319" s="1249">
        <f>base[[#This Row],[Data de liquidação]]</f>
        <v>46223.867372685185</v>
      </c>
    </row>
    <row r="3320" spans="2:22" ht="15" customHeight="1">
      <c r="B3320" s="1109" t="s">
        <v>3951</v>
      </c>
      <c r="C3320" s="935" t="s">
        <v>3555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3814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  <c r="T3320" s="1249">
        <f>base[[#This Row],[Data de liquidação]]</f>
        <v>46224.61954861111</v>
      </c>
    </row>
    <row r="3321" spans="2:22" ht="15" customHeight="1">
      <c r="B3321" s="1109" t="s">
        <v>3950</v>
      </c>
      <c r="C3321" s="935" t="s">
        <v>3555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3332</v>
      </c>
      <c r="I3321" s="1113" t="s">
        <v>3387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  <c r="T3321" s="1249">
        <f>base[[#This Row],[Data de liquidação]]</f>
        <v>46224.661597222221</v>
      </c>
    </row>
    <row r="3322" spans="2:22" ht="15" customHeight="1">
      <c r="B3322" s="1109" t="s">
        <v>3949</v>
      </c>
      <c r="C3322" s="935" t="s">
        <v>3555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1665</v>
      </c>
      <c r="I3322" s="1113" t="s">
        <v>1776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  <c r="T3322" s="1249">
        <f>base[[#This Row],[Data de liquidação]]</f>
        <v>46224.661608796298</v>
      </c>
    </row>
    <row r="3323" spans="2:22" ht="15" customHeight="1">
      <c r="B3323" s="1109" t="s">
        <v>3948</v>
      </c>
      <c r="C3323" s="935" t="s">
        <v>3555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1665</v>
      </c>
      <c r="I3323" s="1113" t="s">
        <v>1557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  <c r="T3323" s="1249">
        <f>base[[#This Row],[Data de liquidação]]</f>
        <v>46224.694236111114</v>
      </c>
    </row>
    <row r="3324" spans="2:22" ht="15" customHeight="1">
      <c r="B3324" s="1109" t="s">
        <v>3947</v>
      </c>
      <c r="C3324" s="935" t="s">
        <v>3555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1665</v>
      </c>
      <c r="I3324" s="1113" t="s">
        <v>1557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  <c r="T3324" s="1249">
        <f>base[[#This Row],[Data de liquidação]]</f>
        <v>46224.697766203702</v>
      </c>
    </row>
    <row r="3325" spans="2:22" ht="15" customHeight="1">
      <c r="B3325" s="1109" t="s">
        <v>3946</v>
      </c>
      <c r="C3325" s="935" t="s">
        <v>3555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1665</v>
      </c>
      <c r="I3325" s="1113" t="s">
        <v>1557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  <c r="T3325" s="1249">
        <f>base[[#This Row],[Data de liquidação]]</f>
        <v>46224.703136574077</v>
      </c>
    </row>
    <row r="3326" spans="2:22" ht="15" customHeight="1">
      <c r="B3326" s="1109" t="s">
        <v>3945</v>
      </c>
      <c r="C3326" s="935" t="s">
        <v>3555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1665</v>
      </c>
      <c r="I3326" s="1113" t="s">
        <v>2882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  <c r="T3326" s="1249">
        <f>base[[#This Row],[Data de liquidação]]</f>
        <v>46224.868101851855</v>
      </c>
    </row>
    <row r="3327" spans="2:22" ht="15" customHeight="1">
      <c r="B3327" s="1109" t="s">
        <v>3944</v>
      </c>
      <c r="C3327" s="935" t="s">
        <v>3555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1665</v>
      </c>
      <c r="I3327" s="1113" t="s">
        <v>2300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1249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9" t="s">
        <v>3944</v>
      </c>
      <c r="C3328" s="935" t="s">
        <v>3555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3578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1249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9" t="s">
        <v>3943</v>
      </c>
      <c r="C3329" s="935" t="s">
        <v>3555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3332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  <c r="T3329" s="1249">
        <f>base[[#This Row],[Data de liquidação]]</f>
        <v>46224.891180555554</v>
      </c>
    </row>
    <row r="3330" spans="2:20" ht="15" customHeight="1">
      <c r="B3330" s="1109" t="s">
        <v>3942</v>
      </c>
      <c r="C3330" s="935" t="s">
        <v>3555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3919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  <c r="T3330" s="1249">
        <f>base[[#This Row],[Data de liquidação]]</f>
        <v>46224.896412037036</v>
      </c>
    </row>
    <row r="3331" spans="2:20" ht="15" customHeight="1">
      <c r="B3331" s="1109" t="s">
        <v>3952</v>
      </c>
      <c r="C3331" s="1109" t="s">
        <v>3554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3252</v>
      </c>
      <c r="I3331" s="939" t="s">
        <v>3253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  <c r="T3331" s="1249">
        <f>base[[#This Row],[Data de liquidação]]</f>
        <v>46224.999363425923</v>
      </c>
    </row>
    <row r="3332" spans="2:20" ht="15" customHeight="1">
      <c r="B3332" s="1109" t="s">
        <v>3941</v>
      </c>
      <c r="C3332" s="935" t="s">
        <v>3555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3329</v>
      </c>
      <c r="I3332" s="1113" t="s">
        <v>3565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  <c r="T3332" s="1249">
        <f>base[[#This Row],[Data de liquidação]]</f>
        <v>46224.999479166669</v>
      </c>
    </row>
    <row r="3333" spans="2:20" ht="15" customHeight="1">
      <c r="B3333" s="1109" t="s">
        <v>3941</v>
      </c>
      <c r="C3333" s="1109" t="s">
        <v>3554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3252</v>
      </c>
      <c r="I3333" s="939" t="s">
        <v>1554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  <c r="T3333" s="1249">
        <f>base[[#This Row],[Data de liquidação]]</f>
        <v>46224.999479166669</v>
      </c>
    </row>
    <row r="3334" spans="2:20" ht="15" customHeight="1">
      <c r="B3334" s="1117" t="s">
        <v>3971</v>
      </c>
      <c r="C3334" s="935" t="s">
        <v>3555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3919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  <c r="T3334" s="1249">
        <f>base[[#This Row],[Data de liquidação]]</f>
        <v>46225.893217592595</v>
      </c>
    </row>
    <row r="3335" spans="2:20" ht="15" customHeight="1">
      <c r="B3335" s="1117" t="s">
        <v>3970</v>
      </c>
      <c r="C3335" s="935" t="s">
        <v>3555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3865</v>
      </c>
      <c r="I3335" s="1115" t="s">
        <v>693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  <c r="T3335" s="1249">
        <f>base[[#This Row],[Data de liquidação]]</f>
        <v>46225.896469907406</v>
      </c>
    </row>
    <row r="3336" spans="2:20" ht="15" customHeight="1">
      <c r="B3336" s="1117" t="s">
        <v>3973</v>
      </c>
      <c r="C3336" s="1109" t="s">
        <v>3554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3252</v>
      </c>
      <c r="I3336" s="939" t="s">
        <v>3253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  <c r="T3336" s="1249">
        <f>base[[#This Row],[Data de liquidação]]</f>
        <v>46225.897766203707</v>
      </c>
    </row>
    <row r="3337" spans="2:20" ht="15" customHeight="1">
      <c r="B3337" s="1117" t="s">
        <v>3969</v>
      </c>
      <c r="C3337" s="1109" t="s">
        <v>3554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3252</v>
      </c>
      <c r="I3337" s="939" t="s">
        <v>1554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  <c r="T3337" s="1249">
        <f>base[[#This Row],[Data de liquidação]]</f>
        <v>46225.897962962961</v>
      </c>
    </row>
    <row r="3338" spans="2:20" ht="15" customHeight="1">
      <c r="B3338" s="1117" t="s">
        <v>3969</v>
      </c>
      <c r="C3338" s="935" t="s">
        <v>3555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3329</v>
      </c>
      <c r="I3338" s="1115" t="s">
        <v>3565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  <c r="T3338" s="1249">
        <f>base[[#This Row],[Data de liquidação]]</f>
        <v>46225.897974537038</v>
      </c>
    </row>
    <row r="3339" spans="2:20" ht="15" customHeight="1">
      <c r="B3339" s="1117" t="s">
        <v>3968</v>
      </c>
      <c r="C3339" s="935" t="s">
        <v>3555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3270</v>
      </c>
      <c r="I3339" s="1115" t="s">
        <v>626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  <c r="T3339" s="1249">
        <f>base[[#This Row],[Data de liquidação]]</f>
        <v>46225.939456018517</v>
      </c>
    </row>
    <row r="3340" spans="2:20" ht="15" customHeight="1">
      <c r="B3340" s="1117" t="s">
        <v>3968</v>
      </c>
      <c r="C3340" s="1109" t="s">
        <v>3554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3252</v>
      </c>
      <c r="I3340" s="939" t="s">
        <v>3253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  <c r="T3340" s="1249">
        <f>base[[#This Row],[Data de liquidação]]</f>
        <v>46225.939456018517</v>
      </c>
    </row>
    <row r="3341" spans="2:20" ht="15" customHeight="1">
      <c r="B3341" s="1117" t="s">
        <v>3967</v>
      </c>
      <c r="C3341" s="935" t="s">
        <v>3555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3329</v>
      </c>
      <c r="I3341" s="1246" t="s">
        <v>4365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  <c r="T3341" s="1249">
        <f>base[[#This Row],[Data de liquidação]]</f>
        <v>46225.939629629633</v>
      </c>
    </row>
    <row r="3342" spans="2:20" ht="15" customHeight="1">
      <c r="B3342" s="1117" t="s">
        <v>3967</v>
      </c>
      <c r="C3342" s="1109" t="s">
        <v>3554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3252</v>
      </c>
      <c r="I3342" s="939" t="s">
        <v>1554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  <c r="T3342" s="1249">
        <f>base[[#This Row],[Data de liquidação]]</f>
        <v>46225.939629629633</v>
      </c>
    </row>
    <row r="3343" spans="2:20" ht="15" customHeight="1">
      <c r="B3343" s="1117" t="s">
        <v>3966</v>
      </c>
      <c r="C3343" s="935" t="s">
        <v>3555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692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  <c r="T3343" s="1249">
        <f>base[[#This Row],[Data de liquidação]]</f>
        <v>46225.944837962961</v>
      </c>
    </row>
    <row r="3344" spans="2:20" ht="15" customHeight="1">
      <c r="B3344" s="1117" t="s">
        <v>3965</v>
      </c>
      <c r="C3344" s="935" t="s">
        <v>3555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1665</v>
      </c>
      <c r="I3344" s="1115" t="s">
        <v>2882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  <c r="T3344" s="1249">
        <f>base[[#This Row],[Data de liquidação]]</f>
        <v>46225.967766203707</v>
      </c>
    </row>
    <row r="3345" spans="2:20" ht="15" customHeight="1">
      <c r="B3345" s="1117" t="s">
        <v>3964</v>
      </c>
      <c r="C3345" s="935" t="s">
        <v>3555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  <c r="T3345" s="1249">
        <f>base[[#This Row],[Data de liquidação]]</f>
        <v>46225.969375000001</v>
      </c>
    </row>
    <row r="3346" spans="2:20" ht="15" customHeight="1">
      <c r="B3346" s="1117" t="s">
        <v>3963</v>
      </c>
      <c r="C3346" s="935" t="s">
        <v>3555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693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  <c r="T3346" s="1249">
        <f>base[[#This Row],[Data de liquidação]]</f>
        <v>46225.974733796298</v>
      </c>
    </row>
    <row r="3347" spans="2:20" ht="15" customHeight="1">
      <c r="B3347" s="1117" t="s">
        <v>3963</v>
      </c>
      <c r="C3347" s="1109" t="s">
        <v>3554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3919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  <c r="T3347" s="1249">
        <f>base[[#This Row],[Data de liquidação]]</f>
        <v>46225.974733796298</v>
      </c>
    </row>
    <row r="3348" spans="2:20" ht="15" customHeight="1">
      <c r="B3348" s="1117" t="s">
        <v>3962</v>
      </c>
      <c r="C3348" s="935" t="s">
        <v>3555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390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  <c r="T3348" s="1249">
        <f>base[[#This Row],[Data de liquidação]]</f>
        <v>46225.974976851852</v>
      </c>
    </row>
    <row r="3349" spans="2:20" ht="15" customHeight="1">
      <c r="B3349" s="1117" t="s">
        <v>3961</v>
      </c>
      <c r="C3349" s="935" t="s">
        <v>3555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3919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  <c r="T3349" s="1249">
        <f>base[[#This Row],[Data de liquidação]]</f>
        <v>46225.978703703702</v>
      </c>
    </row>
    <row r="3350" spans="2:20" ht="15" customHeight="1">
      <c r="B3350" s="1117" t="s">
        <v>3960</v>
      </c>
      <c r="C3350" s="935" t="s">
        <v>3555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3919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  <c r="T3350" s="1249">
        <f>base[[#This Row],[Data de liquidação]]</f>
        <v>46225.979988425926</v>
      </c>
    </row>
    <row r="3351" spans="2:20" ht="15" customHeight="1">
      <c r="B3351" s="1117" t="s">
        <v>3959</v>
      </c>
      <c r="C3351" s="935" t="s">
        <v>3555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693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  <c r="T3351" s="1249">
        <f>base[[#This Row],[Data de liquidação]]</f>
        <v>46225.98096064815</v>
      </c>
    </row>
    <row r="3352" spans="2:20" ht="15" customHeight="1">
      <c r="B3352" s="1117" t="s">
        <v>3972</v>
      </c>
      <c r="C3352" s="1109" t="s">
        <v>3554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3252</v>
      </c>
      <c r="I3352" s="939" t="s">
        <v>3253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  <c r="T3352" s="1249">
        <f>base[[#This Row],[Data de liquidação]]</f>
        <v>46225.981238425928</v>
      </c>
    </row>
    <row r="3353" spans="2:20" ht="15" customHeight="1">
      <c r="B3353" s="1117" t="s">
        <v>3958</v>
      </c>
      <c r="C3353" s="1109" t="s">
        <v>3554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3252</v>
      </c>
      <c r="I3353" s="939" t="s">
        <v>1554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  <c r="T3353" s="1249">
        <f>base[[#This Row],[Data de liquidação]]</f>
        <v>46225.981504629628</v>
      </c>
    </row>
    <row r="3354" spans="2:20" ht="15" customHeight="1">
      <c r="B3354" s="1117" t="s">
        <v>3958</v>
      </c>
      <c r="C3354" s="935" t="s">
        <v>3555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3329</v>
      </c>
      <c r="I3354" s="1246" t="s">
        <v>4365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  <c r="T3354" s="1249">
        <f>base[[#This Row],[Data de liquidação]]</f>
        <v>46225.981516203705</v>
      </c>
    </row>
    <row r="3355" spans="2:20" ht="15" customHeight="1">
      <c r="B3355" s="1117" t="s">
        <v>3957</v>
      </c>
      <c r="C3355" s="935" t="s">
        <v>3555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3270</v>
      </c>
      <c r="I3355" s="1115" t="s">
        <v>626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  <c r="T3355" s="1249">
        <f>base[[#This Row],[Data de liquidação]]</f>
        <v>46225.982604166667</v>
      </c>
    </row>
    <row r="3356" spans="2:20" ht="15" customHeight="1">
      <c r="B3356" s="1117" t="s">
        <v>3956</v>
      </c>
      <c r="C3356" s="935" t="s">
        <v>3555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1665</v>
      </c>
      <c r="I3356" s="1115" t="s">
        <v>1758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  <c r="T3356" s="1249">
        <f>base[[#This Row],[Data de liquidação]]</f>
        <v>46225.987280092595</v>
      </c>
    </row>
    <row r="3357" spans="2:20" ht="15" customHeight="1">
      <c r="B3357" s="1130" t="s">
        <v>4017</v>
      </c>
      <c r="C3357" s="935" t="s">
        <v>3555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3865</v>
      </c>
      <c r="I3357" s="1134" t="s">
        <v>626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  <c r="T3357" s="1249">
        <f>base[[#This Row],[Data de liquidação]]</f>
        <v>46226.042349537034</v>
      </c>
    </row>
    <row r="3358" spans="2:20" ht="15" customHeight="1">
      <c r="B3358" s="1130" t="s">
        <v>4016</v>
      </c>
      <c r="C3358" s="935" t="s">
        <v>3555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3270</v>
      </c>
      <c r="I3358" s="1134" t="s">
        <v>626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  <c r="T3358" s="1249">
        <f>base[[#This Row],[Data de liquidação]]</f>
        <v>46226.065254629626</v>
      </c>
    </row>
    <row r="3359" spans="2:20" ht="15" customHeight="1">
      <c r="B3359" s="1130" t="s">
        <v>4016</v>
      </c>
      <c r="C3359" s="1109" t="s">
        <v>3554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3865</v>
      </c>
      <c r="I3359" s="1134" t="s">
        <v>626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  <c r="T3359" s="1249">
        <f>base[[#This Row],[Data de liquidação]]</f>
        <v>46226.065254629626</v>
      </c>
    </row>
    <row r="3360" spans="2:20" ht="15" customHeight="1">
      <c r="B3360" s="1130" t="s">
        <v>4015</v>
      </c>
      <c r="C3360" s="935" t="s">
        <v>3555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3658</v>
      </c>
      <c r="I3360" s="1134" t="s">
        <v>391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  <c r="T3360" s="1249">
        <f>base[[#This Row],[Data de liquidação]]</f>
        <v>46226.067800925928</v>
      </c>
    </row>
    <row r="3361" spans="2:20" ht="15" customHeight="1">
      <c r="B3361" s="1130" t="s">
        <v>4015</v>
      </c>
      <c r="C3361" s="1109" t="s">
        <v>3554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3252</v>
      </c>
      <c r="I3361" s="939" t="s">
        <v>3253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  <c r="T3361" s="1249">
        <f>base[[#This Row],[Data de liquidação]]</f>
        <v>46226.067800925928</v>
      </c>
    </row>
    <row r="3362" spans="2:20" ht="15" customHeight="1">
      <c r="B3362" s="1130" t="s">
        <v>4014</v>
      </c>
      <c r="C3362" s="935" t="s">
        <v>3555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3329</v>
      </c>
      <c r="I3362" s="1134" t="s">
        <v>3565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  <c r="T3362" s="1249">
        <f>base[[#This Row],[Data de liquidação]]</f>
        <v>46226.068032407406</v>
      </c>
    </row>
    <row r="3363" spans="2:20" ht="15" customHeight="1">
      <c r="B3363" s="1130" t="s">
        <v>4014</v>
      </c>
      <c r="C3363" s="1109" t="s">
        <v>3554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3252</v>
      </c>
      <c r="I3363" s="939" t="s">
        <v>1554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  <c r="T3363" s="1249">
        <f>base[[#This Row],[Data de liquidação]]</f>
        <v>46226.068032407406</v>
      </c>
    </row>
    <row r="3364" spans="2:20" ht="15" customHeight="1">
      <c r="B3364" s="1130" t="s">
        <v>4013</v>
      </c>
      <c r="C3364" s="935" t="s">
        <v>3555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1665</v>
      </c>
      <c r="I3364" s="1134" t="s">
        <v>2949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  <c r="T3364" s="1249">
        <f>base[[#This Row],[Data de liquidação]]</f>
        <v>46226.618344907409</v>
      </c>
    </row>
    <row r="3365" spans="2:20" ht="15" customHeight="1">
      <c r="B3365" s="1130" t="s">
        <v>4012</v>
      </c>
      <c r="C3365" s="935" t="s">
        <v>3555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1665</v>
      </c>
      <c r="I3365" s="1134" t="s">
        <v>1758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  <c r="T3365" s="1249">
        <f>base[[#This Row],[Data de liquidação]]</f>
        <v>46226.620821759258</v>
      </c>
    </row>
    <row r="3366" spans="2:20" ht="15" customHeight="1">
      <c r="B3366" s="1130" t="s">
        <v>4018</v>
      </c>
      <c r="C3366" s="1109" t="s">
        <v>3554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3252</v>
      </c>
      <c r="I3366" s="939" t="s">
        <v>3253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  <c r="T3366" s="1249">
        <f>base[[#This Row],[Data de liquidação]]</f>
        <v>46226.893576388888</v>
      </c>
    </row>
    <row r="3367" spans="2:20" ht="15" customHeight="1">
      <c r="B3367" s="1130" t="s">
        <v>4009</v>
      </c>
      <c r="C3367" s="1130" t="s">
        <v>3553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3208</v>
      </c>
      <c r="I3367" s="1134" t="s">
        <v>3210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  <c r="T3367" s="1249">
        <f>base[[#This Row],[Data de liquidação]]</f>
        <v>46226.893750000003</v>
      </c>
    </row>
    <row r="3368" spans="2:20" ht="15" customHeight="1">
      <c r="B3368" s="1130" t="s">
        <v>4011</v>
      </c>
      <c r="C3368" s="935" t="s">
        <v>3555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3329</v>
      </c>
      <c r="I3368" s="1134" t="s">
        <v>3565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  <c r="T3368" s="1249">
        <f>base[[#This Row],[Data de liquidação]]</f>
        <v>46226.893773148149</v>
      </c>
    </row>
    <row r="3369" spans="2:20" ht="15" customHeight="1">
      <c r="B3369" s="1130" t="s">
        <v>4011</v>
      </c>
      <c r="C3369" s="1109" t="s">
        <v>3554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3252</v>
      </c>
      <c r="I3369" s="939" t="s">
        <v>1554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  <c r="T3369" s="1249">
        <f>base[[#This Row],[Data de liquidação]]</f>
        <v>46226.893773148149</v>
      </c>
    </row>
    <row r="3370" spans="2:20" ht="15" customHeight="1">
      <c r="B3370" s="1130" t="s">
        <v>4010</v>
      </c>
      <c r="C3370" s="935" t="s">
        <v>3555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3814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  <c r="T3370" s="1249">
        <f>base[[#This Row],[Data de liquidação]]</f>
        <v>46226.893912037034</v>
      </c>
    </row>
    <row r="3371" spans="2:20" ht="15" customHeight="1">
      <c r="B3371" s="1130" t="s">
        <v>4009</v>
      </c>
      <c r="C3371" s="1109" t="s">
        <v>3554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3252</v>
      </c>
      <c r="I3371" s="939" t="s">
        <v>3253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  <c r="T3371" s="1249">
        <f>base[[#This Row],[Data de liquidação]]</f>
        <v>46226.893958333334</v>
      </c>
    </row>
    <row r="3372" spans="2:20" ht="15" customHeight="1">
      <c r="B3372" s="1130" t="s">
        <v>4009</v>
      </c>
      <c r="C3372" s="935" t="s">
        <v>3555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3270</v>
      </c>
      <c r="I3372" s="1134" t="s">
        <v>626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  <c r="T3372" s="1249">
        <f>base[[#This Row],[Data de liquidação]]</f>
        <v>46226.893969907411</v>
      </c>
    </row>
    <row r="3373" spans="2:20" ht="15" customHeight="1">
      <c r="B3373" s="1130" t="s">
        <v>4008</v>
      </c>
      <c r="C3373" s="935" t="s">
        <v>3555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1665</v>
      </c>
      <c r="I3373" s="1134" t="s">
        <v>2882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  <c r="T3373" s="1249">
        <f>base[[#This Row],[Data de liquidação]]</f>
        <v>46226.894085648149</v>
      </c>
    </row>
    <row r="3374" spans="2:20" ht="15" customHeight="1">
      <c r="B3374" s="1130" t="s">
        <v>4007</v>
      </c>
      <c r="C3374" s="935" t="s">
        <v>3555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3329</v>
      </c>
      <c r="I3374" s="1246" t="s">
        <v>4365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  <c r="T3374" s="1249">
        <f>base[[#This Row],[Data de liquidação]]</f>
        <v>46226.894097222219</v>
      </c>
    </row>
    <row r="3375" spans="2:20" ht="15" customHeight="1">
      <c r="B3375" s="1130" t="s">
        <v>4007</v>
      </c>
      <c r="C3375" s="1109" t="s">
        <v>3554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3252</v>
      </c>
      <c r="I3375" s="939" t="s">
        <v>1554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  <c r="T3375" s="1249">
        <f>base[[#This Row],[Data de liquidação]]</f>
        <v>46226.894097222219</v>
      </c>
    </row>
    <row r="3376" spans="2:20" ht="15" customHeight="1">
      <c r="B3376" s="1130" t="s">
        <v>4006</v>
      </c>
      <c r="C3376" s="935" t="s">
        <v>3555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3919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  <c r="T3376" s="1249">
        <f>base[[#This Row],[Data de liquidação]]</f>
        <v>46226.895115740743</v>
      </c>
    </row>
    <row r="3377" spans="2:22" ht="15" customHeight="1">
      <c r="B3377" s="1130" t="s">
        <v>4005</v>
      </c>
      <c r="C3377" s="935" t="s">
        <v>3555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3814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  <c r="T3377" s="1249">
        <f>base[[#This Row],[Data de liquidação]]</f>
        <v>46226.896145833336</v>
      </c>
    </row>
    <row r="3378" spans="2:22" ht="15" customHeight="1">
      <c r="B3378" s="1130" t="s">
        <v>4004</v>
      </c>
      <c r="C3378" s="935" t="s">
        <v>3555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1665</v>
      </c>
      <c r="I3378" s="1134" t="s">
        <v>2300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  <c r="T3378" s="1249">
        <f>base[[#This Row],[Data de liquidação]]</f>
        <v>46226.911238425928</v>
      </c>
    </row>
    <row r="3379" spans="2:22" ht="15" customHeight="1">
      <c r="B3379" s="1130" t="s">
        <v>4003</v>
      </c>
      <c r="C3379" s="935" t="s">
        <v>3555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3252</v>
      </c>
      <c r="I3379" s="1134" t="s">
        <v>3253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  <c r="T3379" s="1249">
        <f>base[[#This Row],[Data de liquidação]]</f>
        <v>46226.957951388889</v>
      </c>
    </row>
    <row r="3380" spans="2:22" ht="15" customHeight="1">
      <c r="B3380" s="1130" t="s">
        <v>4002</v>
      </c>
      <c r="C3380" s="935" t="s">
        <v>3555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3252</v>
      </c>
      <c r="I3380" s="1082" t="s">
        <v>1554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  <c r="T3380" s="1249">
        <f>base[[#This Row],[Data de liquidação]]</f>
        <v>46226.958009259259</v>
      </c>
    </row>
    <row r="3381" spans="2:22" ht="15" customHeight="1">
      <c r="B3381" s="1130" t="s">
        <v>4001</v>
      </c>
      <c r="C3381" s="935" t="s">
        <v>3555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3329</v>
      </c>
      <c r="I3381" s="1134" t="s">
        <v>3565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  <c r="T3381" s="1249">
        <f>base[[#This Row],[Data de liquidação]]</f>
        <v>46226.976111111115</v>
      </c>
    </row>
    <row r="3382" spans="2:22" ht="15" customHeight="1">
      <c r="B3382" s="1130" t="s">
        <v>4000</v>
      </c>
      <c r="C3382" s="935" t="s">
        <v>3555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3919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  <c r="T3382" s="1249">
        <f>base[[#This Row],[Data de liquidação]]</f>
        <v>46226.986296296294</v>
      </c>
    </row>
    <row r="3383" spans="2:22" ht="15" customHeight="1">
      <c r="B3383" s="1130" t="s">
        <v>3999</v>
      </c>
      <c r="C3383" s="935" t="s">
        <v>3555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3918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  <c r="T3383" s="1249">
        <f>base[[#This Row],[Data de liquidação]]</f>
        <v>46226.98642361111</v>
      </c>
    </row>
    <row r="3384" spans="2:22" ht="15" customHeight="1">
      <c r="B3384" s="1138" t="s">
        <v>4038</v>
      </c>
      <c r="C3384" s="935" t="s">
        <v>3555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3329</v>
      </c>
      <c r="I3384" s="1142" t="s">
        <v>3565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  <c r="T3384" s="1249">
        <f>base[[#This Row],[Data de liquidação]]</f>
        <v>46227.660405092596</v>
      </c>
    </row>
    <row r="3385" spans="2:22" ht="15" customHeight="1">
      <c r="B3385" s="1138" t="s">
        <v>4037</v>
      </c>
      <c r="C3385" s="935" t="s">
        <v>3555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1665</v>
      </c>
      <c r="I3385" s="1142" t="s">
        <v>2361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  <c r="T3385" s="1249">
        <f>base[[#This Row],[Data de liquidação]]</f>
        <v>46227.692395833335</v>
      </c>
    </row>
    <row r="3386" spans="2:22" ht="15" customHeight="1">
      <c r="B3386" s="1138" t="s">
        <v>4036</v>
      </c>
      <c r="C3386" s="935" t="s">
        <v>3555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3333</v>
      </c>
      <c r="I3386" s="1142" t="s">
        <v>626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1249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8" t="s">
        <v>4036</v>
      </c>
      <c r="C3387" s="935" t="s">
        <v>3555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3270</v>
      </c>
      <c r="I3387" s="1142" t="s">
        <v>626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1249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8" t="s">
        <v>4035</v>
      </c>
      <c r="C3388" s="935" t="s">
        <v>3555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3919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  <c r="T3388" s="1249">
        <f>base[[#This Row],[Data de liquidação]]</f>
        <v>46227.747175925928</v>
      </c>
    </row>
    <row r="3389" spans="2:22" ht="15" customHeight="1">
      <c r="B3389" s="1138" t="s">
        <v>4034</v>
      </c>
      <c r="C3389" s="935" t="s">
        <v>3555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3329</v>
      </c>
      <c r="I3389" s="1142" t="s">
        <v>3565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  <c r="T3389" s="1249">
        <f>base[[#This Row],[Data de liquidação]]</f>
        <v>46227.785057870373</v>
      </c>
    </row>
    <row r="3390" spans="2:22" ht="15" customHeight="1">
      <c r="B3390" s="1138" t="s">
        <v>4033</v>
      </c>
      <c r="C3390" s="935" t="s">
        <v>3555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3865</v>
      </c>
      <c r="I3390" s="1142" t="s">
        <v>626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  <c r="T3390" s="1249">
        <f>base[[#This Row],[Data de liquidação]]</f>
        <v>46227.788773148146</v>
      </c>
    </row>
    <row r="3391" spans="2:22" ht="15" customHeight="1">
      <c r="B3391" s="1138" t="s">
        <v>4032</v>
      </c>
      <c r="C3391" s="935" t="s">
        <v>3555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3918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  <c r="T3391" s="1249">
        <f>base[[#This Row],[Data de liquidação]]</f>
        <v>46227.855775462966</v>
      </c>
    </row>
    <row r="3392" spans="2:22" ht="15" customHeight="1">
      <c r="B3392" s="1138" t="s">
        <v>4031</v>
      </c>
      <c r="C3392" s="935" t="s">
        <v>3555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1665</v>
      </c>
      <c r="I3392" s="1142" t="s">
        <v>2882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  <c r="T3392" s="1249">
        <f>base[[#This Row],[Data de liquidação]]</f>
        <v>46227.858506944445</v>
      </c>
    </row>
    <row r="3393" spans="2:20" ht="15" customHeight="1">
      <c r="B3393" s="1138" t="s">
        <v>4030</v>
      </c>
      <c r="C3393" s="935" t="s">
        <v>3555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3919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  <c r="T3393" s="1249">
        <f>base[[#This Row],[Data de liquidação]]</f>
        <v>46227.872743055559</v>
      </c>
    </row>
    <row r="3394" spans="2:20" ht="15" customHeight="1">
      <c r="B3394" s="1138" t="s">
        <v>4029</v>
      </c>
      <c r="C3394" s="935" t="s">
        <v>3555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3252</v>
      </c>
      <c r="I3394" s="1134" t="s">
        <v>3253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  <c r="T3394" s="1249">
        <f>base[[#This Row],[Data de liquidação]]</f>
        <v>46227.874374999999</v>
      </c>
    </row>
    <row r="3395" spans="2:20" ht="15" customHeight="1">
      <c r="B3395" s="1138" t="s">
        <v>4028</v>
      </c>
      <c r="C3395" s="935" t="s">
        <v>3555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3252</v>
      </c>
      <c r="I3395" s="939" t="s">
        <v>1554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  <c r="T3395" s="1249">
        <f>base[[#This Row],[Data de liquidação]]</f>
        <v>46227.874525462961</v>
      </c>
    </row>
    <row r="3396" spans="2:20" ht="15" customHeight="1">
      <c r="B3396" s="1138" t="s">
        <v>4027</v>
      </c>
      <c r="C3396" s="935" t="s">
        <v>3555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3814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  <c r="T3396" s="1249">
        <f>base[[#This Row],[Data de liquidação]]</f>
        <v>46227.922129629631</v>
      </c>
    </row>
    <row r="3397" spans="2:20" ht="15" customHeight="1">
      <c r="B3397" s="1138" t="s">
        <v>4026</v>
      </c>
      <c r="C3397" s="935" t="s">
        <v>3555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3814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  <c r="T3397" s="1249">
        <f>base[[#This Row],[Data de liquidação]]</f>
        <v>46227.967673611114</v>
      </c>
    </row>
    <row r="3398" spans="2:20" ht="15" customHeight="1">
      <c r="B3398" s="1138" t="s">
        <v>4025</v>
      </c>
      <c r="C3398" s="935" t="s">
        <v>3555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3919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  <c r="T3398" s="1249">
        <f>base[[#This Row],[Data de liquidação]]</f>
        <v>46227.967766203707</v>
      </c>
    </row>
    <row r="3399" spans="2:20" ht="15" customHeight="1">
      <c r="B3399" s="1138" t="s">
        <v>4024</v>
      </c>
      <c r="C3399" s="935" t="s">
        <v>3555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1665</v>
      </c>
      <c r="I3399" s="1142" t="s">
        <v>2882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  <c r="T3399" s="1249">
        <f>base[[#This Row],[Data de liquidação]]</f>
        <v>46227.976226851853</v>
      </c>
    </row>
    <row r="3400" spans="2:20" ht="15" customHeight="1">
      <c r="B3400" s="1138" t="s">
        <v>4023</v>
      </c>
      <c r="C3400" s="935" t="s">
        <v>3555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3333</v>
      </c>
      <c r="I3400" s="1142" t="s">
        <v>626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  <c r="T3400" s="1249">
        <f>base[[#This Row],[Data de liquidação]]</f>
        <v>46227.981678240743</v>
      </c>
    </row>
    <row r="3401" spans="2:20" ht="15" customHeight="1">
      <c r="B3401" s="1138" t="s">
        <v>4023</v>
      </c>
      <c r="C3401" s="1109" t="s">
        <v>3554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3252</v>
      </c>
      <c r="I3401" s="1134" t="s">
        <v>3253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  <c r="T3401" s="1249">
        <f>base[[#This Row],[Data de liquidação]]</f>
        <v>46227.981678240743</v>
      </c>
    </row>
    <row r="3402" spans="2:20" ht="15" customHeight="1">
      <c r="B3402" s="1138" t="s">
        <v>4039</v>
      </c>
      <c r="C3402" s="1109" t="s">
        <v>3554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3252</v>
      </c>
      <c r="I3402" s="939" t="s">
        <v>1554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  <c r="T3402" s="1249">
        <f>base[[#This Row],[Data de liquidação]]</f>
        <v>46227.981793981482</v>
      </c>
    </row>
    <row r="3403" spans="2:20" ht="15" customHeight="1">
      <c r="B3403" s="1144" t="s">
        <v>4082</v>
      </c>
      <c r="C3403" s="935" t="s">
        <v>3555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3252</v>
      </c>
      <c r="I3403" s="1134" t="s">
        <v>3253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  <c r="T3403" s="1249">
        <f>base[[#This Row],[Data de liquidação]]</f>
        <v>46228.006041666667</v>
      </c>
    </row>
    <row r="3404" spans="2:20" ht="15" customHeight="1">
      <c r="B3404" s="1144" t="s">
        <v>4082</v>
      </c>
      <c r="C3404" s="1109" t="s">
        <v>3554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3865</v>
      </c>
      <c r="I3404" s="1148" t="s">
        <v>626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  <c r="T3404" s="1249">
        <f>base[[#This Row],[Data de liquidação]]</f>
        <v>46228.006041666667</v>
      </c>
    </row>
    <row r="3405" spans="2:20" ht="15" customHeight="1">
      <c r="B3405" s="1144" t="s">
        <v>4081</v>
      </c>
      <c r="C3405" s="935" t="s">
        <v>3555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3252</v>
      </c>
      <c r="I3405" s="939" t="s">
        <v>1554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  <c r="T3405" s="1249">
        <f>base[[#This Row],[Data de liquidação]]</f>
        <v>46228.006157407406</v>
      </c>
    </row>
    <row r="3406" spans="2:20" ht="15" customHeight="1">
      <c r="B3406" s="1144" t="s">
        <v>4080</v>
      </c>
      <c r="C3406" s="1144" t="s">
        <v>3553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3329</v>
      </c>
      <c r="I3406" s="1148" t="s">
        <v>3565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  <c r="T3406" s="1249">
        <f>base[[#This Row],[Data de liquidação]]</f>
        <v>46228.020138888889</v>
      </c>
    </row>
    <row r="3407" spans="2:20" ht="15" customHeight="1">
      <c r="B3407" s="1144" t="s">
        <v>4080</v>
      </c>
      <c r="C3407" s="935" t="s">
        <v>3555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3252</v>
      </c>
      <c r="I3407" s="939" t="s">
        <v>1554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  <c r="T3407" s="1249">
        <f>base[[#This Row],[Data de liquidação]]</f>
        <v>46228.020543981482</v>
      </c>
    </row>
    <row r="3408" spans="2:20" ht="15" customHeight="1">
      <c r="B3408" s="1144" t="s">
        <v>4079</v>
      </c>
      <c r="C3408" s="935" t="s">
        <v>3555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3252</v>
      </c>
      <c r="I3408" s="1134" t="s">
        <v>3253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  <c r="T3408" s="1249">
        <f>base[[#This Row],[Data de liquidação]]</f>
        <v>46228.020601851851</v>
      </c>
    </row>
    <row r="3409" spans="2:20" ht="15" customHeight="1">
      <c r="B3409" s="1144" t="s">
        <v>4078</v>
      </c>
      <c r="C3409" s="935" t="s">
        <v>3555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1665</v>
      </c>
      <c r="I3409" s="1148" t="s">
        <v>1758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  <c r="T3409" s="1249">
        <f>base[[#This Row],[Data de liquidação]]</f>
        <v>46228.050671296296</v>
      </c>
    </row>
    <row r="3410" spans="2:20" ht="15" customHeight="1">
      <c r="B3410" s="1144" t="s">
        <v>4077</v>
      </c>
      <c r="C3410" s="935" t="s">
        <v>3555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3814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  <c r="T3410" s="1249">
        <f>base[[#This Row],[Data de liquidação]]</f>
        <v>46228.436597222222</v>
      </c>
    </row>
    <row r="3411" spans="2:20" ht="15" customHeight="1">
      <c r="B3411" s="1144" t="s">
        <v>4076</v>
      </c>
      <c r="C3411" s="935" t="s">
        <v>3555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3814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  <c r="T3411" s="1249">
        <f>base[[#This Row],[Data de liquidação]]</f>
        <v>46228.438194444447</v>
      </c>
    </row>
    <row r="3412" spans="2:20" ht="15" customHeight="1">
      <c r="B3412" s="1144" t="s">
        <v>4075</v>
      </c>
      <c r="C3412" s="935" t="s">
        <v>3555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1665</v>
      </c>
      <c r="I3412" s="1148" t="s">
        <v>2882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  <c r="T3412" s="1249">
        <f>base[[#This Row],[Data de liquidação]]</f>
        <v>46228.438449074078</v>
      </c>
    </row>
    <row r="3413" spans="2:20" ht="15" customHeight="1">
      <c r="B3413" s="1144" t="s">
        <v>4074</v>
      </c>
      <c r="C3413" s="935" t="s">
        <v>3555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3865</v>
      </c>
      <c r="I3413" s="1148" t="s">
        <v>626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  <c r="T3413" s="1249">
        <f>base[[#This Row],[Data de liquidação]]</f>
        <v>46228.458240740743</v>
      </c>
    </row>
    <row r="3414" spans="2:20" ht="15" customHeight="1">
      <c r="B3414" s="1144" t="s">
        <v>4073</v>
      </c>
      <c r="C3414" s="935" t="s">
        <v>3555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1665</v>
      </c>
      <c r="I3414" s="1148" t="s">
        <v>1758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  <c r="T3414" s="1249">
        <f>base[[#This Row],[Data de liquidação]]</f>
        <v>46228.458356481482</v>
      </c>
    </row>
    <row r="3415" spans="2:20" ht="15" customHeight="1">
      <c r="B3415" s="1144" t="s">
        <v>4072</v>
      </c>
      <c r="C3415" s="935" t="s">
        <v>3555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3252</v>
      </c>
      <c r="I3415" s="1134" t="s">
        <v>3253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  <c r="T3415" s="1249">
        <f>base[[#This Row],[Data de liquidação]]</f>
        <v>46228.484282407408</v>
      </c>
    </row>
    <row r="3416" spans="2:20" ht="15" customHeight="1">
      <c r="B3416" s="1144" t="s">
        <v>4071</v>
      </c>
      <c r="C3416" s="935" t="s">
        <v>3555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3252</v>
      </c>
      <c r="I3416" s="939" t="s">
        <v>1554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  <c r="T3416" s="1249">
        <f>base[[#This Row],[Data de liquidação]]</f>
        <v>46228.484375</v>
      </c>
    </row>
    <row r="3417" spans="2:20" ht="15" customHeight="1">
      <c r="B3417" s="1144" t="s">
        <v>4071</v>
      </c>
      <c r="C3417" s="1109" t="s">
        <v>3554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3329</v>
      </c>
      <c r="I3417" s="1246" t="s">
        <v>4365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  <c r="T3417" s="1249">
        <f>base[[#This Row],[Data de liquidação]]</f>
        <v>46228.484375</v>
      </c>
    </row>
    <row r="3418" spans="2:20" ht="15" customHeight="1">
      <c r="B3418" s="1144" t="s">
        <v>4070</v>
      </c>
      <c r="C3418" s="935" t="s">
        <v>3555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3333</v>
      </c>
      <c r="I3418" s="1148" t="s">
        <v>693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  <c r="T3418" s="1249">
        <f>base[[#This Row],[Data de liquidação]]</f>
        <v>46228.494108796294</v>
      </c>
    </row>
    <row r="3419" spans="2:20" ht="15" customHeight="1">
      <c r="B3419" s="1144" t="s">
        <v>4070</v>
      </c>
      <c r="C3419" s="1109" t="s">
        <v>3554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3814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  <c r="T3419" s="1249">
        <f>base[[#This Row],[Data de liquidação]]</f>
        <v>46228.494108796294</v>
      </c>
    </row>
    <row r="3420" spans="2:20" ht="15" customHeight="1">
      <c r="B3420" s="1144" t="s">
        <v>4069</v>
      </c>
      <c r="C3420" s="935" t="s">
        <v>3555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3814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  <c r="T3420" s="1249">
        <f>base[[#This Row],[Data de liquidação]]</f>
        <v>46228.513692129629</v>
      </c>
    </row>
    <row r="3421" spans="2:20" ht="15" customHeight="1">
      <c r="B3421" s="1144" t="s">
        <v>4068</v>
      </c>
      <c r="C3421" s="935" t="s">
        <v>3555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3252</v>
      </c>
      <c r="I3421" s="1134" t="s">
        <v>3253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  <c r="T3421" s="1249">
        <f>base[[#This Row],[Data de liquidação]]</f>
        <v>46228.535868055558</v>
      </c>
    </row>
    <row r="3422" spans="2:20" ht="15" customHeight="1">
      <c r="B3422" s="1144" t="s">
        <v>4067</v>
      </c>
      <c r="C3422" s="935" t="s">
        <v>3555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3252</v>
      </c>
      <c r="I3422" s="939" t="s">
        <v>1554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  <c r="T3422" s="1249">
        <f>base[[#This Row],[Data de liquidação]]</f>
        <v>46228.535960648151</v>
      </c>
    </row>
    <row r="3423" spans="2:20" ht="15" customHeight="1">
      <c r="B3423" s="1144" t="s">
        <v>4067</v>
      </c>
      <c r="C3423" s="1109" t="s">
        <v>3554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3329</v>
      </c>
      <c r="I3423" s="1148" t="s">
        <v>3565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  <c r="T3423" s="1249">
        <f>base[[#This Row],[Data de liquidação]]</f>
        <v>46228.535960648151</v>
      </c>
    </row>
    <row r="3424" spans="2:20" ht="15" customHeight="1">
      <c r="B3424" s="1144" t="s">
        <v>4066</v>
      </c>
      <c r="C3424" s="935" t="s">
        <v>3555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3252</v>
      </c>
      <c r="I3424" s="1134" t="s">
        <v>3253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  <c r="T3424" s="1249">
        <f>base[[#This Row],[Data de liquidação]]</f>
        <v>46228.579421296294</v>
      </c>
    </row>
    <row r="3425" spans="2:20" ht="15" customHeight="1">
      <c r="B3425" s="1144" t="s">
        <v>4065</v>
      </c>
      <c r="C3425" s="935" t="s">
        <v>3555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3252</v>
      </c>
      <c r="I3425" s="939" t="s">
        <v>1554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  <c r="T3425" s="1249">
        <f>base[[#This Row],[Data de liquidação]]</f>
        <v>46228.579513888886</v>
      </c>
    </row>
    <row r="3426" spans="2:20" ht="15" customHeight="1">
      <c r="B3426" s="1144" t="s">
        <v>4065</v>
      </c>
      <c r="C3426" s="1109" t="s">
        <v>3554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3329</v>
      </c>
      <c r="I3426" s="1148" t="s">
        <v>3565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  <c r="T3426" s="1249">
        <f>base[[#This Row],[Data de liquidação]]</f>
        <v>46228.579513888886</v>
      </c>
    </row>
    <row r="3427" spans="2:20" ht="15" customHeight="1">
      <c r="B3427" s="1144" t="s">
        <v>4064</v>
      </c>
      <c r="C3427" s="935" t="s">
        <v>3555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1665</v>
      </c>
      <c r="I3427" s="1148" t="s">
        <v>2882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  <c r="T3427" s="1249">
        <f>base[[#This Row],[Data de liquidação]]</f>
        <v>46228.620381944442</v>
      </c>
    </row>
    <row r="3428" spans="2:20" ht="15" customHeight="1">
      <c r="B3428" s="1144" t="s">
        <v>4063</v>
      </c>
      <c r="C3428" s="935" t="s">
        <v>3555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3333</v>
      </c>
      <c r="I3428" s="1148" t="s">
        <v>626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  <c r="T3428" s="1249">
        <f>base[[#This Row],[Data de liquidação]]</f>
        <v>46228.621192129627</v>
      </c>
    </row>
    <row r="3429" spans="2:20" ht="15" customHeight="1">
      <c r="B3429" s="1144" t="s">
        <v>4084</v>
      </c>
      <c r="C3429" s="1109" t="s">
        <v>3554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3252</v>
      </c>
      <c r="I3429" s="1134" t="s">
        <v>3253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  <c r="T3429" s="1249">
        <f>base[[#This Row],[Data de liquidação]]</f>
        <v>46228.704826388886</v>
      </c>
    </row>
    <row r="3430" spans="2:20" ht="15" customHeight="1">
      <c r="B3430" s="1144" t="s">
        <v>4062</v>
      </c>
      <c r="C3430" s="1144" t="s">
        <v>3553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3329</v>
      </c>
      <c r="I3430" s="1246" t="s">
        <v>4365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  <c r="T3430" s="1249">
        <f>base[[#This Row],[Data de liquidação]]</f>
        <v>46228.704861111109</v>
      </c>
    </row>
    <row r="3431" spans="2:20" ht="15" customHeight="1">
      <c r="B3431" s="1144" t="s">
        <v>4062</v>
      </c>
      <c r="C3431" s="935" t="s">
        <v>3555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391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  <c r="T3431" s="1249">
        <f>base[[#This Row],[Data de liquidação]]</f>
        <v>46228.704918981479</v>
      </c>
    </row>
    <row r="3432" spans="2:20" ht="15" customHeight="1">
      <c r="B3432" s="1144" t="s">
        <v>4062</v>
      </c>
      <c r="C3432" s="1144" t="s">
        <v>3554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3252</v>
      </c>
      <c r="I3432" s="939" t="s">
        <v>1554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  <c r="T3432" s="1249">
        <f>base[[#This Row],[Data de liquidação]]</f>
        <v>46228.704918981479</v>
      </c>
    </row>
    <row r="3433" spans="2:20" ht="15" customHeight="1">
      <c r="B3433" s="1144" t="s">
        <v>4061</v>
      </c>
      <c r="C3433" s="935" t="s">
        <v>3555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3252</v>
      </c>
      <c r="I3433" s="1134" t="s">
        <v>3253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  <c r="T3433" s="1249">
        <f>base[[#This Row],[Data de liquidação]]</f>
        <v>46228.716863425929</v>
      </c>
    </row>
    <row r="3434" spans="2:20" ht="15" customHeight="1">
      <c r="B3434" s="1144" t="s">
        <v>4060</v>
      </c>
      <c r="C3434" s="935" t="s">
        <v>3555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3252</v>
      </c>
      <c r="I3434" s="939" t="s">
        <v>1554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  <c r="T3434" s="1249">
        <f>base[[#This Row],[Data de liquidação]]</f>
        <v>46228.716990740744</v>
      </c>
    </row>
    <row r="3435" spans="2:20" ht="15" customHeight="1">
      <c r="B3435" s="1144" t="s">
        <v>4060</v>
      </c>
      <c r="C3435" s="1109" t="s">
        <v>3554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3329</v>
      </c>
      <c r="I3435" s="1148" t="s">
        <v>3565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  <c r="T3435" s="1249">
        <f>base[[#This Row],[Data de liquidação]]</f>
        <v>46228.716990740744</v>
      </c>
    </row>
    <row r="3436" spans="2:20" ht="15" customHeight="1">
      <c r="B3436" s="1144" t="s">
        <v>4059</v>
      </c>
      <c r="C3436" s="935" t="s">
        <v>3555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1665</v>
      </c>
      <c r="I3436" s="1148" t="s">
        <v>2882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  <c r="T3436" s="1249">
        <f>base[[#This Row],[Data de liquidação]]</f>
        <v>46228.821192129632</v>
      </c>
    </row>
    <row r="3437" spans="2:20" ht="15" customHeight="1">
      <c r="B3437" s="1144" t="s">
        <v>4058</v>
      </c>
      <c r="C3437" s="935" t="s">
        <v>3555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3919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  <c r="T3437" s="1249">
        <f>base[[#This Row],[Data de liquidação]]</f>
        <v>46228.833298611113</v>
      </c>
    </row>
    <row r="3438" spans="2:20" ht="15" customHeight="1">
      <c r="B3438" s="1144" t="s">
        <v>4058</v>
      </c>
      <c r="C3438" s="1109" t="s">
        <v>3554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3814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  <c r="T3438" s="1249">
        <f>base[[#This Row],[Data de liquidação]]</f>
        <v>46228.833298611113</v>
      </c>
    </row>
    <row r="3439" spans="2:20" ht="15" customHeight="1">
      <c r="B3439" s="1144" t="s">
        <v>4056</v>
      </c>
      <c r="C3439" s="1144" t="s">
        <v>3553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3329</v>
      </c>
      <c r="I3439" s="1246" t="s">
        <v>4365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  <c r="T3439" s="1249">
        <f>base[[#This Row],[Data de liquidação]]</f>
        <v>46228.85</v>
      </c>
    </row>
    <row r="3440" spans="2:20" ht="15" customHeight="1">
      <c r="B3440" s="1144" t="s">
        <v>4057</v>
      </c>
      <c r="C3440" s="1144" t="s">
        <v>3553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3208</v>
      </c>
      <c r="I3440" s="1134" t="s">
        <v>3210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  <c r="T3440" s="1249">
        <f>base[[#This Row],[Data de liquidação]]</f>
        <v>46228.85</v>
      </c>
    </row>
    <row r="3441" spans="2:20" ht="15" customHeight="1">
      <c r="B3441" s="1144" t="s">
        <v>4057</v>
      </c>
      <c r="C3441" s="935" t="s">
        <v>3555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3252</v>
      </c>
      <c r="I3441" s="1134" t="s">
        <v>3253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  <c r="T3441" s="1249">
        <f>base[[#This Row],[Data de liquidação]]</f>
        <v>46228.850023148145</v>
      </c>
    </row>
    <row r="3442" spans="2:20" ht="15" customHeight="1">
      <c r="B3442" s="1144" t="s">
        <v>4057</v>
      </c>
      <c r="C3442" s="1109" t="s">
        <v>3554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3865</v>
      </c>
      <c r="I3442" s="1148" t="s">
        <v>626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  <c r="T3442" s="1249">
        <f>base[[#This Row],[Data de liquidação]]</f>
        <v>46228.850023148145</v>
      </c>
    </row>
    <row r="3443" spans="2:20" ht="15" customHeight="1">
      <c r="B3443" s="1144" t="s">
        <v>4056</v>
      </c>
      <c r="C3443" s="935" t="s">
        <v>3555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3252</v>
      </c>
      <c r="I3443" s="939" t="s">
        <v>1554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  <c r="T3443" s="1249">
        <f>base[[#This Row],[Data de liquidação]]</f>
        <v>46228.850127314814</v>
      </c>
    </row>
    <row r="3444" spans="2:20" ht="15" customHeight="1">
      <c r="B3444" s="1144" t="s">
        <v>4055</v>
      </c>
      <c r="C3444" s="935" t="s">
        <v>3555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3329</v>
      </c>
      <c r="I3444" s="1148" t="s">
        <v>3565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  <c r="T3444" s="1249">
        <f>base[[#This Row],[Data de liquidação]]</f>
        <v>46228.852418981478</v>
      </c>
    </row>
    <row r="3445" spans="2:20" ht="15" customHeight="1">
      <c r="B3445" s="1144" t="s">
        <v>4054</v>
      </c>
      <c r="C3445" s="935" t="s">
        <v>3555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3814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  <c r="T3445" s="1249">
        <f>base[[#This Row],[Data de liquidação]]</f>
        <v>46228.854178240741</v>
      </c>
    </row>
    <row r="3446" spans="2:20" ht="15" customHeight="1">
      <c r="B3446" s="1144" t="s">
        <v>4054</v>
      </c>
      <c r="C3446" s="1109" t="s">
        <v>3554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3252</v>
      </c>
      <c r="I3446" s="1134" t="s">
        <v>3253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  <c r="T3446" s="1249">
        <f>base[[#This Row],[Data de liquidação]]</f>
        <v>46228.854178240741</v>
      </c>
    </row>
    <row r="3447" spans="2:20" ht="15" customHeight="1">
      <c r="B3447" s="1144" t="s">
        <v>4083</v>
      </c>
      <c r="C3447" s="1109" t="s">
        <v>3554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3252</v>
      </c>
      <c r="I3447" s="939" t="s">
        <v>1554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  <c r="T3447" s="1249">
        <f>base[[#This Row],[Data de liquidação]]</f>
        <v>46228.854351851849</v>
      </c>
    </row>
    <row r="3448" spans="2:20" ht="15" customHeight="1">
      <c r="B3448" s="1144" t="s">
        <v>4053</v>
      </c>
      <c r="C3448" s="935" t="s">
        <v>3555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3814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  <c r="T3448" s="1249">
        <f>base[[#This Row],[Data de liquidação]]</f>
        <v>46228.89947916667</v>
      </c>
    </row>
    <row r="3449" spans="2:20" ht="15" customHeight="1">
      <c r="B3449" s="1144" t="s">
        <v>4052</v>
      </c>
      <c r="C3449" s="935" t="s">
        <v>3555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3814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  <c r="T3449" s="1249">
        <f>base[[#This Row],[Data de liquidação]]</f>
        <v>46228.920578703706</v>
      </c>
    </row>
    <row r="3450" spans="2:20" ht="15" customHeight="1">
      <c r="B3450" s="1144" t="s">
        <v>4051</v>
      </c>
      <c r="C3450" s="935" t="s">
        <v>3555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  <c r="T3450" s="1249">
        <f>base[[#This Row],[Data de liquidação]]</f>
        <v>46228.924756944441</v>
      </c>
    </row>
    <row r="3451" spans="2:20" ht="15" customHeight="1">
      <c r="B3451" s="1144" t="s">
        <v>4050</v>
      </c>
      <c r="C3451" s="935" t="s">
        <v>3555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1665</v>
      </c>
      <c r="I3451" s="1148" t="s">
        <v>2361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  <c r="T3451" s="1249">
        <f>base[[#This Row],[Data de liquidação]]</f>
        <v>46228.930127314816</v>
      </c>
    </row>
    <row r="3452" spans="2:20" ht="15" customHeight="1">
      <c r="B3452" s="1144" t="s">
        <v>4049</v>
      </c>
      <c r="C3452" s="935" t="s">
        <v>3555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1665</v>
      </c>
      <c r="I3452" s="1148" t="s">
        <v>1758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  <c r="T3452" s="1249">
        <f>base[[#This Row],[Data de liquidação]]</f>
        <v>46228.938993055555</v>
      </c>
    </row>
    <row r="3453" spans="2:20" ht="15" customHeight="1">
      <c r="B3453" s="1144" t="s">
        <v>4048</v>
      </c>
      <c r="C3453" s="935" t="s">
        <v>3555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3252</v>
      </c>
      <c r="I3453" s="1134" t="s">
        <v>3253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  <c r="T3453" s="1249">
        <f>base[[#This Row],[Data de liquidação]]</f>
        <v>46228.94158564815</v>
      </c>
    </row>
    <row r="3454" spans="2:20" ht="15" customHeight="1">
      <c r="B3454" s="1144" t="s">
        <v>4047</v>
      </c>
      <c r="C3454" s="935" t="s">
        <v>3555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3252</v>
      </c>
      <c r="I3454" s="939" t="s">
        <v>1554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  <c r="T3454" s="1249">
        <f>base[[#This Row],[Data de liquidação]]</f>
        <v>46228.941759259258</v>
      </c>
    </row>
    <row r="3455" spans="2:20" ht="15" customHeight="1">
      <c r="B3455" s="1144" t="s">
        <v>4046</v>
      </c>
      <c r="C3455" s="935" t="s">
        <v>3555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1665</v>
      </c>
      <c r="I3455" s="1148" t="s">
        <v>1758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  <c r="T3455" s="1249">
        <f>base[[#This Row],[Data de liquidação]]</f>
        <v>46228.945891203701</v>
      </c>
    </row>
    <row r="3456" spans="2:20" ht="15" customHeight="1">
      <c r="B3456" s="1144" t="s">
        <v>4045</v>
      </c>
      <c r="C3456" s="935" t="s">
        <v>3555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1665</v>
      </c>
      <c r="I3456" s="1148" t="s">
        <v>2949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  <c r="T3456" s="1249">
        <f>base[[#This Row],[Data de liquidação]]</f>
        <v>46228.945983796293</v>
      </c>
    </row>
    <row r="3457" spans="2:22" ht="15" customHeight="1">
      <c r="B3457" s="1144" t="s">
        <v>4044</v>
      </c>
      <c r="C3457" s="935" t="s">
        <v>3555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3252</v>
      </c>
      <c r="I3457" s="1134" t="s">
        <v>3253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  <c r="T3457" s="1249">
        <f>base[[#This Row],[Data de liquidação]]</f>
        <v>46228.960277777776</v>
      </c>
    </row>
    <row r="3458" spans="2:22" ht="15" customHeight="1">
      <c r="B3458" s="1144" t="s">
        <v>4043</v>
      </c>
      <c r="C3458" s="935" t="s">
        <v>3555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3252</v>
      </c>
      <c r="I3458" s="939" t="s">
        <v>1554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  <c r="T3458" s="1249">
        <f>base[[#This Row],[Data de liquidação]]</f>
        <v>46228.960439814815</v>
      </c>
    </row>
    <row r="3459" spans="2:22" ht="15" customHeight="1">
      <c r="B3459" s="1144" t="s">
        <v>4043</v>
      </c>
      <c r="C3459" s="1109" t="s">
        <v>3554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3329</v>
      </c>
      <c r="I3459" s="1148" t="s">
        <v>3565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  <c r="T3459" s="1249">
        <f>base[[#This Row],[Data de liquidação]]</f>
        <v>46228.960439814815</v>
      </c>
    </row>
    <row r="3460" spans="2:22" ht="15" customHeight="1">
      <c r="B3460" s="1144" t="s">
        <v>4042</v>
      </c>
      <c r="C3460" s="935" t="s">
        <v>3555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1665</v>
      </c>
      <c r="I3460" s="1148" t="s">
        <v>2949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  <c r="T3460" s="1249">
        <f>base[[#This Row],[Data de liquidação]]</f>
        <v>46228.98265046296</v>
      </c>
    </row>
    <row r="3461" spans="2:22" ht="15" customHeight="1">
      <c r="B3461" s="1144" t="s">
        <v>4041</v>
      </c>
      <c r="C3461" s="935" t="s">
        <v>3555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3814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  <c r="T3461" s="1249">
        <f>base[[#This Row],[Data de liquidação]]</f>
        <v>46228.983842592592</v>
      </c>
    </row>
    <row r="3462" spans="2:22" ht="15" customHeight="1">
      <c r="B3462" s="1144" t="s">
        <v>4041</v>
      </c>
      <c r="C3462" s="1109" t="s">
        <v>3554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3333</v>
      </c>
      <c r="I3462" s="1148" t="s">
        <v>626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  <c r="T3462" s="1249">
        <f>base[[#This Row],[Data de liquidação]]</f>
        <v>46228.983842592592</v>
      </c>
    </row>
    <row r="3463" spans="2:22" ht="15" customHeight="1">
      <c r="B3463" s="1154" t="s">
        <v>4122</v>
      </c>
      <c r="C3463" s="935" t="s">
        <v>3555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1665</v>
      </c>
      <c r="I3463" s="1151" t="s">
        <v>1717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1249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4" t="s">
        <v>4122</v>
      </c>
      <c r="C3464" s="935" t="s">
        <v>3555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1665</v>
      </c>
      <c r="I3464" s="1151" t="s">
        <v>1758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1249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4" t="s">
        <v>4121</v>
      </c>
      <c r="C3465" s="935" t="s">
        <v>3555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391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T3465" s="1249">
        <f>base[[#This Row],[Data de liquidação]]</f>
        <v>46229.067256944443</v>
      </c>
      <c r="V3465" s="11"/>
    </row>
    <row r="3466" spans="2:22" ht="15" customHeight="1">
      <c r="B3466" s="1154" t="s">
        <v>4120</v>
      </c>
      <c r="C3466" s="935" t="s">
        <v>3555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3333</v>
      </c>
      <c r="I3466" s="1151" t="s">
        <v>626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  <c r="T3466" s="1249">
        <f>base[[#This Row],[Data de liquidação]]</f>
        <v>46229.068148148152</v>
      </c>
    </row>
    <row r="3467" spans="2:22" ht="15" customHeight="1">
      <c r="B3467" s="1154" t="s">
        <v>4120</v>
      </c>
      <c r="C3467" s="1109" t="s">
        <v>3554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3865</v>
      </c>
      <c r="I3467" s="1151" t="s">
        <v>626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  <c r="T3467" s="1249">
        <f>base[[#This Row],[Data de liquidação]]</f>
        <v>46229.068148148152</v>
      </c>
    </row>
    <row r="3468" spans="2:22" ht="15" customHeight="1">
      <c r="B3468" s="1154" t="s">
        <v>4119</v>
      </c>
      <c r="C3468" s="935" t="s">
        <v>3555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1665</v>
      </c>
      <c r="I3468" s="1151" t="s">
        <v>2882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  <c r="T3468" s="1249">
        <f>base[[#This Row],[Data de liquidação]]</f>
        <v>46229.356828703705</v>
      </c>
    </row>
    <row r="3469" spans="2:22" ht="15" customHeight="1">
      <c r="B3469" s="1154" t="s">
        <v>4118</v>
      </c>
      <c r="C3469" s="935" t="s">
        <v>3555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1665</v>
      </c>
      <c r="I3469" s="1151" t="s">
        <v>3332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  <c r="T3469" s="1249">
        <f>base[[#This Row],[Data de liquidação]]</f>
        <v>46229.409594907411</v>
      </c>
    </row>
    <row r="3470" spans="2:22" ht="15" customHeight="1">
      <c r="B3470" s="1154" t="s">
        <v>4115</v>
      </c>
      <c r="C3470" s="1154" t="s">
        <v>3553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3329</v>
      </c>
      <c r="I3470" s="1148" t="s">
        <v>3565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  <c r="T3470" s="1249">
        <f>base[[#This Row],[Data de liquidação]]</f>
        <v>46229.450694444444</v>
      </c>
    </row>
    <row r="3471" spans="2:22" ht="15" customHeight="1">
      <c r="B3471" s="1154" t="s">
        <v>4116</v>
      </c>
      <c r="C3471" s="935" t="s">
        <v>3555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3270</v>
      </c>
      <c r="I3471" s="1151" t="s">
        <v>693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  <c r="T3471" s="1249">
        <f>base[[#This Row],[Data de liquidação]]</f>
        <v>46229.451238425929</v>
      </c>
    </row>
    <row r="3472" spans="2:22" ht="15" customHeight="1">
      <c r="B3472" s="1154" t="s">
        <v>4117</v>
      </c>
      <c r="C3472" s="935" t="s">
        <v>3555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3333</v>
      </c>
      <c r="I3472" s="1151" t="s">
        <v>626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  <c r="T3472" s="1249">
        <f>base[[#This Row],[Data de liquidação]]</f>
        <v>46229.451238425929</v>
      </c>
    </row>
    <row r="3473" spans="2:20" ht="15" customHeight="1">
      <c r="B3473" s="1154" t="s">
        <v>4117</v>
      </c>
      <c r="C3473" s="1109" t="s">
        <v>3554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3252</v>
      </c>
      <c r="I3473" s="1134" t="s">
        <v>3253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  <c r="T3473" s="1249">
        <f>base[[#This Row],[Data de liquidação]]</f>
        <v>46229.451238425929</v>
      </c>
    </row>
    <row r="3474" spans="2:20" ht="15" customHeight="1">
      <c r="B3474" s="1154" t="s">
        <v>4115</v>
      </c>
      <c r="C3474" s="935" t="s">
        <v>3555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391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  <c r="T3474" s="1249">
        <f>base[[#This Row],[Data de liquidação]]</f>
        <v>46229.451365740744</v>
      </c>
    </row>
    <row r="3475" spans="2:20" ht="15" customHeight="1">
      <c r="B3475" s="1154" t="s">
        <v>4115</v>
      </c>
      <c r="C3475" s="1109" t="s">
        <v>3554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3252</v>
      </c>
      <c r="I3475" s="939" t="s">
        <v>1554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  <c r="T3475" s="1249">
        <f>base[[#This Row],[Data de liquidação]]</f>
        <v>46229.451365740744</v>
      </c>
    </row>
    <row r="3476" spans="2:20" ht="15" customHeight="1">
      <c r="B3476" s="1154" t="s">
        <v>4114</v>
      </c>
      <c r="C3476" s="935" t="s">
        <v>3555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3270</v>
      </c>
      <c r="I3476" s="1151" t="s">
        <v>626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  <c r="T3476" s="1249">
        <f>base[[#This Row],[Data de liquidação]]</f>
        <v>46229.454710648148</v>
      </c>
    </row>
    <row r="3477" spans="2:20" ht="15" customHeight="1">
      <c r="B3477" s="1154" t="s">
        <v>4113</v>
      </c>
      <c r="C3477" s="935" t="s">
        <v>3555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3252</v>
      </c>
      <c r="I3477" s="1134" t="s">
        <v>3253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  <c r="T3477" s="1249">
        <f>base[[#This Row],[Data de liquidação]]</f>
        <v>46229.476817129631</v>
      </c>
    </row>
    <row r="3478" spans="2:20" ht="15" customHeight="1">
      <c r="B3478" s="1154" t="s">
        <v>4112</v>
      </c>
      <c r="C3478" s="935" t="s">
        <v>3555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3252</v>
      </c>
      <c r="I3478" s="939" t="s">
        <v>1554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  <c r="T3478" s="1249">
        <f>base[[#This Row],[Data de liquidação]]</f>
        <v>46229.477060185185</v>
      </c>
    </row>
    <row r="3479" spans="2:20" ht="15" customHeight="1">
      <c r="B3479" s="1154" t="s">
        <v>4112</v>
      </c>
      <c r="C3479" s="1109" t="s">
        <v>3554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3329</v>
      </c>
      <c r="I3479" s="1246" t="s">
        <v>4364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  <c r="T3479" s="1249">
        <f>base[[#This Row],[Data de liquidação]]</f>
        <v>46229.477060185185</v>
      </c>
    </row>
    <row r="3480" spans="2:20" ht="15" customHeight="1">
      <c r="B3480" s="1154" t="s">
        <v>4111</v>
      </c>
      <c r="C3480" s="935" t="s">
        <v>3555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3270</v>
      </c>
      <c r="I3480" s="1151" t="s">
        <v>626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  <c r="T3480" s="1249">
        <f>base[[#This Row],[Data de liquidação]]</f>
        <v>46229.556030092594</v>
      </c>
    </row>
    <row r="3481" spans="2:20" ht="15" customHeight="1">
      <c r="B3481" s="1154" t="s">
        <v>4110</v>
      </c>
      <c r="C3481" s="935" t="s">
        <v>3555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3333</v>
      </c>
      <c r="I3481" s="1151" t="s">
        <v>626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  <c r="T3481" s="1249">
        <f>base[[#This Row],[Data de liquidação]]</f>
        <v>46229.557905092595</v>
      </c>
    </row>
    <row r="3482" spans="2:20" ht="15" customHeight="1">
      <c r="B3482" s="1154" t="s">
        <v>4110</v>
      </c>
      <c r="C3482" s="1109" t="s">
        <v>3554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3865</v>
      </c>
      <c r="I3482" s="1151" t="s">
        <v>626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  <c r="T3482" s="1249">
        <f>base[[#This Row],[Data de liquidação]]</f>
        <v>46229.557905092595</v>
      </c>
    </row>
    <row r="3483" spans="2:20" ht="15" customHeight="1">
      <c r="B3483" s="1154" t="s">
        <v>4109</v>
      </c>
      <c r="C3483" s="935" t="s">
        <v>3555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692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  <c r="T3483" s="1249">
        <f>base[[#This Row],[Data de liquidação]]</f>
        <v>46229.578206018516</v>
      </c>
    </row>
    <row r="3484" spans="2:20" ht="15" customHeight="1">
      <c r="B3484" s="1154" t="s">
        <v>4108</v>
      </c>
      <c r="C3484" s="935" t="s">
        <v>3555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692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  <c r="T3484" s="1249">
        <f>base[[#This Row],[Data de liquidação]]</f>
        <v>46229.578912037039</v>
      </c>
    </row>
    <row r="3485" spans="2:20" ht="15" customHeight="1">
      <c r="B3485" s="1154" t="s">
        <v>4105</v>
      </c>
      <c r="C3485" s="1154" t="s">
        <v>3553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3252</v>
      </c>
      <c r="I3485" s="939" t="s">
        <v>1554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  <c r="T3485" s="1249">
        <f>base[[#This Row],[Data de liquidação]]</f>
        <v>46229.57916666667</v>
      </c>
    </row>
    <row r="3486" spans="2:20" ht="15" customHeight="1">
      <c r="B3486" s="1154" t="s">
        <v>4107</v>
      </c>
      <c r="C3486" s="1154" t="s">
        <v>3553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3252</v>
      </c>
      <c r="I3486" s="939" t="s">
        <v>3253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  <c r="T3486" s="1249">
        <f>base[[#This Row],[Data de liquidação]]</f>
        <v>46229.57916666667</v>
      </c>
    </row>
    <row r="3487" spans="2:20" ht="15" customHeight="1">
      <c r="B3487" s="1154" t="s">
        <v>4107</v>
      </c>
      <c r="C3487" s="935" t="s">
        <v>3555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3865</v>
      </c>
      <c r="I3487" s="1151" t="s">
        <v>626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  <c r="T3487" s="1249">
        <f>base[[#This Row],[Data de liquidação]]</f>
        <v>46229.579282407409</v>
      </c>
    </row>
    <row r="3488" spans="2:20" ht="15" customHeight="1">
      <c r="B3488" s="1154" t="s">
        <v>4106</v>
      </c>
      <c r="C3488" s="935" t="s">
        <v>3555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  <c r="T3488" s="1249">
        <f>base[[#This Row],[Data de liquidação]]</f>
        <v>46229.579467592594</v>
      </c>
    </row>
    <row r="3489" spans="2:20" ht="15" customHeight="1">
      <c r="B3489" s="1154" t="s">
        <v>4105</v>
      </c>
      <c r="C3489" s="935" t="s">
        <v>3555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3329</v>
      </c>
      <c r="I3489" s="1246" t="s">
        <v>4365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  <c r="T3489" s="1249">
        <f>base[[#This Row],[Data de liquidação]]</f>
        <v>46229.57949074074</v>
      </c>
    </row>
    <row r="3490" spans="2:20" ht="15" customHeight="1">
      <c r="B3490" s="1154" t="s">
        <v>4104</v>
      </c>
      <c r="C3490" s="935" t="s">
        <v>3555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1665</v>
      </c>
      <c r="I3490" s="1151" t="s">
        <v>2563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  <c r="T3490" s="1249">
        <f>base[[#This Row],[Data de liquidação]]</f>
        <v>46229.637731481482</v>
      </c>
    </row>
    <row r="3491" spans="2:20" ht="15" customHeight="1">
      <c r="B3491" s="1154" t="s">
        <v>4103</v>
      </c>
      <c r="C3491" s="935" t="s">
        <v>3555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1665</v>
      </c>
      <c r="I3491" s="1151" t="s">
        <v>2361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  <c r="T3491" s="1249">
        <f>base[[#This Row],[Data de liquidação]]</f>
        <v>46229.695868055554</v>
      </c>
    </row>
    <row r="3492" spans="2:20" ht="15" customHeight="1">
      <c r="B3492" s="1154" t="s">
        <v>4102</v>
      </c>
      <c r="C3492" s="935" t="s">
        <v>3555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1665</v>
      </c>
      <c r="I3492" s="1151" t="s">
        <v>2882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  <c r="T3492" s="1249">
        <f>base[[#This Row],[Data de liquidação]]</f>
        <v>46229.702928240738</v>
      </c>
    </row>
    <row r="3493" spans="2:20" ht="15" customHeight="1">
      <c r="B3493" s="1154" t="s">
        <v>4101</v>
      </c>
      <c r="C3493" s="935" t="s">
        <v>3555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3270</v>
      </c>
      <c r="I3493" s="1151" t="s">
        <v>626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  <c r="T3493" s="1249">
        <f>base[[#This Row],[Data de liquidação]]</f>
        <v>46229.750543981485</v>
      </c>
    </row>
    <row r="3494" spans="2:20" ht="15" customHeight="1">
      <c r="B3494" s="1154" t="s">
        <v>4100</v>
      </c>
      <c r="C3494" s="935" t="s">
        <v>3555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  <c r="T3494" s="1249">
        <f>base[[#This Row],[Data de liquidação]]</f>
        <v>46229.750949074078</v>
      </c>
    </row>
    <row r="3495" spans="2:20" ht="15" customHeight="1">
      <c r="B3495" s="1154" t="s">
        <v>4098</v>
      </c>
      <c r="C3495" s="1154" t="s">
        <v>3553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3329</v>
      </c>
      <c r="I3495" s="1148" t="s">
        <v>3565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  <c r="T3495" s="1249">
        <f>base[[#This Row],[Data de liquidação]]</f>
        <v>46229.752083333333</v>
      </c>
    </row>
    <row r="3496" spans="2:20" ht="15" customHeight="1">
      <c r="B3496" s="1154" t="s">
        <v>4100</v>
      </c>
      <c r="C3496" s="935" t="s">
        <v>3555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1665</v>
      </c>
      <c r="I3496" s="1151" t="s">
        <v>2882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  <c r="T3496" s="1249">
        <f>base[[#This Row],[Data de liquidação]]</f>
        <v>46229.750949074078</v>
      </c>
    </row>
    <row r="3497" spans="2:20" ht="15" customHeight="1">
      <c r="B3497" s="1154" t="s">
        <v>4099</v>
      </c>
      <c r="C3497" s="935" t="s">
        <v>3555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3252</v>
      </c>
      <c r="I3497" s="1134" t="s">
        <v>3253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  <c r="T3497" s="1249">
        <f>base[[#This Row],[Data de liquidação]]</f>
        <v>46229.752592592595</v>
      </c>
    </row>
    <row r="3498" spans="2:20" ht="15" customHeight="1">
      <c r="B3498" s="1154" t="s">
        <v>4099</v>
      </c>
      <c r="C3498" s="1109" t="s">
        <v>3554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3814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  <c r="T3498" s="1249">
        <f>base[[#This Row],[Data de liquidação]]</f>
        <v>46229.752592592595</v>
      </c>
    </row>
    <row r="3499" spans="2:20" ht="15" customHeight="1">
      <c r="B3499" s="1154" t="s">
        <v>4098</v>
      </c>
      <c r="C3499" s="935" t="s">
        <v>3555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3252</v>
      </c>
      <c r="I3499" s="939" t="s">
        <v>1554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  <c r="T3499" s="1249">
        <f>base[[#This Row],[Data de liquidação]]</f>
        <v>46229.75271990741</v>
      </c>
    </row>
    <row r="3500" spans="2:20" ht="15" customHeight="1">
      <c r="B3500" s="1154" t="s">
        <v>4097</v>
      </c>
      <c r="C3500" s="935" t="s">
        <v>3555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3252</v>
      </c>
      <c r="I3500" s="1134" t="s">
        <v>3253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  <c r="T3500" s="1249">
        <f>base[[#This Row],[Data de liquidação]]</f>
        <v>46229.754305555558</v>
      </c>
    </row>
    <row r="3501" spans="2:20" ht="15" customHeight="1">
      <c r="B3501" s="1154" t="s">
        <v>4096</v>
      </c>
      <c r="C3501" s="935" t="s">
        <v>3555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3252</v>
      </c>
      <c r="I3501" s="939" t="s">
        <v>1554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  <c r="T3501" s="1249">
        <f>base[[#This Row],[Data de liquidação]]</f>
        <v>46229.754432870373</v>
      </c>
    </row>
    <row r="3502" spans="2:20" ht="15" customHeight="1">
      <c r="B3502" s="1154" t="s">
        <v>4096</v>
      </c>
      <c r="C3502" s="1109" t="s">
        <v>3554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3329</v>
      </c>
      <c r="I3502" s="1148" t="s">
        <v>3565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  <c r="T3502" s="1249">
        <f>base[[#This Row],[Data de liquidação]]</f>
        <v>46229.754432870373</v>
      </c>
    </row>
    <row r="3503" spans="2:20" ht="15" customHeight="1">
      <c r="B3503" s="1154" t="s">
        <v>4095</v>
      </c>
      <c r="C3503" s="935" t="s">
        <v>3555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3333</v>
      </c>
      <c r="I3503" s="1151" t="s">
        <v>693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  <c r="T3503" s="1249">
        <f>base[[#This Row],[Data de liquidação]]</f>
        <v>46229.823611111111</v>
      </c>
    </row>
    <row r="3504" spans="2:20" ht="15" customHeight="1">
      <c r="B3504" s="1154" t="s">
        <v>4094</v>
      </c>
      <c r="C3504" s="935" t="s">
        <v>3555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  <c r="T3504" s="1249">
        <f>base[[#This Row],[Data de liquidação]]</f>
        <v>46229.824479166666</v>
      </c>
    </row>
    <row r="3505" spans="2:22" ht="15" customHeight="1">
      <c r="B3505" s="1154" t="s">
        <v>4093</v>
      </c>
      <c r="C3505" s="935" t="s">
        <v>3555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3814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  <c r="T3505" s="1249">
        <f>base[[#This Row],[Data de liquidação]]</f>
        <v>46229.852916666663</v>
      </c>
    </row>
    <row r="3506" spans="2:22" ht="15" customHeight="1">
      <c r="B3506" s="1154" t="s">
        <v>4092</v>
      </c>
      <c r="C3506" s="935" t="s">
        <v>3555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3919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  <c r="T3506" s="1249">
        <f>base[[#This Row],[Data de liquidação]]</f>
        <v>46229.854710648149</v>
      </c>
    </row>
    <row r="3507" spans="2:22" ht="15" customHeight="1">
      <c r="B3507" s="1154" t="s">
        <v>4090</v>
      </c>
      <c r="C3507" s="1154" t="s">
        <v>3553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3252</v>
      </c>
      <c r="I3507" s="939" t="s">
        <v>1554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  <c r="T3507" s="1249">
        <f>base[[#This Row],[Data de liquidação]]</f>
        <v>46229.855555555558</v>
      </c>
    </row>
    <row r="3508" spans="2:22" ht="15" customHeight="1">
      <c r="B3508" s="1154" t="s">
        <v>4091</v>
      </c>
      <c r="C3508" s="1154" t="s">
        <v>3553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3252</v>
      </c>
      <c r="I3508" s="939" t="s">
        <v>3253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  <c r="T3508" s="1249">
        <f>base[[#This Row],[Data de liquidação]]</f>
        <v>46229.855555555558</v>
      </c>
    </row>
    <row r="3509" spans="2:22" ht="15" customHeight="1">
      <c r="B3509" s="1154" t="s">
        <v>4091</v>
      </c>
      <c r="C3509" s="1109" t="s">
        <v>3554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3814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  <c r="T3509" s="1249">
        <f>base[[#This Row],[Data de liquidação]]</f>
        <v>46229.855706018519</v>
      </c>
    </row>
    <row r="3510" spans="2:22" ht="15" customHeight="1">
      <c r="B3510" s="1154" t="s">
        <v>4091</v>
      </c>
      <c r="C3510" s="935" t="s">
        <v>3555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3333</v>
      </c>
      <c r="I3510" s="1151" t="s">
        <v>626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1249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4" t="s">
        <v>4091</v>
      </c>
      <c r="C3511" s="935" t="s">
        <v>3555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3270</v>
      </c>
      <c r="I3511" s="1151" t="s">
        <v>626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1249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4" t="s">
        <v>4090</v>
      </c>
      <c r="C3512" s="935" t="s">
        <v>3555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391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  <c r="T3512" s="1249">
        <f>base[[#This Row],[Data de liquidação]]</f>
        <v>46229.855856481481</v>
      </c>
    </row>
    <row r="3513" spans="2:22" ht="15" customHeight="1">
      <c r="B3513" s="1154" t="s">
        <v>4090</v>
      </c>
      <c r="C3513" s="1109" t="s">
        <v>3554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3329</v>
      </c>
      <c r="I3513" s="1148" t="s">
        <v>3565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  <c r="T3513" s="1249">
        <f>base[[#This Row],[Data de liquidação]]</f>
        <v>46229.855856481481</v>
      </c>
    </row>
    <row r="3514" spans="2:22" ht="15" customHeight="1">
      <c r="B3514" s="1154" t="s">
        <v>4089</v>
      </c>
      <c r="C3514" s="1154" t="s">
        <v>3553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3208</v>
      </c>
      <c r="I3514" s="1151" t="s">
        <v>3209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  <c r="T3514" s="1249">
        <f>base[[#This Row],[Data de liquidação]]</f>
        <v>46229.892361111109</v>
      </c>
    </row>
    <row r="3515" spans="2:22" ht="15" customHeight="1">
      <c r="B3515" s="1154" t="s">
        <v>4089</v>
      </c>
      <c r="C3515" s="935" t="s">
        <v>3555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3252</v>
      </c>
      <c r="I3515" s="1134" t="s">
        <v>3253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  <c r="T3515" s="1249">
        <f>base[[#This Row],[Data de liquidação]]</f>
        <v>46229.89267361111</v>
      </c>
    </row>
    <row r="3516" spans="2:22" ht="15" customHeight="1">
      <c r="B3516" s="1154" t="s">
        <v>4089</v>
      </c>
      <c r="C3516" s="1109" t="s">
        <v>3554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3270</v>
      </c>
      <c r="I3516" s="1151" t="s">
        <v>626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  <c r="T3516" s="1249">
        <f>base[[#This Row],[Data de liquidação]]</f>
        <v>46229.89267361111</v>
      </c>
    </row>
    <row r="3517" spans="2:22" ht="15" customHeight="1">
      <c r="B3517" s="1154" t="s">
        <v>4088</v>
      </c>
      <c r="C3517" s="935" t="s">
        <v>3555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3252</v>
      </c>
      <c r="I3517" s="939" t="s">
        <v>1554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  <c r="T3517" s="1249">
        <f>base[[#This Row],[Data de liquidação]]</f>
        <v>46229.892812500002</v>
      </c>
    </row>
    <row r="3518" spans="2:22" ht="15" customHeight="1">
      <c r="B3518" s="1154" t="s">
        <v>4088</v>
      </c>
      <c r="C3518" s="1109" t="s">
        <v>3554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3329</v>
      </c>
      <c r="I3518" s="1148" t="s">
        <v>3565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  <c r="T3518" s="1249">
        <f>base[[#This Row],[Data de liquidação]]</f>
        <v>46229.892812500002</v>
      </c>
    </row>
    <row r="3519" spans="2:22" ht="15" customHeight="1">
      <c r="B3519" s="1154" t="s">
        <v>4087</v>
      </c>
      <c r="C3519" s="935" t="s">
        <v>3555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3919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  <c r="T3519" s="1249">
        <f>base[[#This Row],[Data de liquidação]]</f>
        <v>46229.892916666664</v>
      </c>
    </row>
    <row r="3520" spans="2:22" ht="15" customHeight="1">
      <c r="B3520" s="1154" t="s">
        <v>4086</v>
      </c>
      <c r="C3520" s="935" t="s">
        <v>3555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3919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  <c r="T3520" s="1249">
        <f>base[[#This Row],[Data de liquidação]]</f>
        <v>46229.921064814815</v>
      </c>
    </row>
    <row r="3521" spans="2:20" ht="15" customHeight="1">
      <c r="B3521" s="1154" t="s">
        <v>4085</v>
      </c>
      <c r="C3521" s="935" t="s">
        <v>3555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1665</v>
      </c>
      <c r="I3521" s="1151" t="s">
        <v>1758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  <c r="T3521" s="1249">
        <f>base[[#This Row],[Data de liquidação]]</f>
        <v>46229.977789351855</v>
      </c>
    </row>
    <row r="3522" spans="2:20" ht="15" customHeight="1">
      <c r="B3522" s="1157" t="s">
        <v>4136</v>
      </c>
      <c r="C3522" s="935" t="s">
        <v>3555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3333</v>
      </c>
      <c r="I3522" s="1161" t="s">
        <v>626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  <c r="T3522" s="1249">
        <f>base[[#This Row],[Data de liquidação]]</f>
        <v>46230.662164351852</v>
      </c>
    </row>
    <row r="3523" spans="2:20" ht="15" customHeight="1">
      <c r="B3523" s="1157" t="s">
        <v>4135</v>
      </c>
      <c r="C3523" s="935" t="s">
        <v>3555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3329</v>
      </c>
      <c r="I3523" s="1246" t="s">
        <v>4365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  <c r="T3523" s="1249">
        <f>base[[#This Row],[Data de liquidação]]</f>
        <v>46230.662361111114</v>
      </c>
    </row>
    <row r="3524" spans="2:20" ht="15" customHeight="1">
      <c r="B3524" s="1157" t="s">
        <v>4134</v>
      </c>
      <c r="C3524" s="935" t="s">
        <v>3555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3329</v>
      </c>
      <c r="I3524" s="1246" t="s">
        <v>4365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  <c r="T3524" s="1249">
        <f>base[[#This Row],[Data de liquidação]]</f>
        <v>46230.663032407407</v>
      </c>
    </row>
    <row r="3525" spans="2:20" ht="15" customHeight="1">
      <c r="B3525" s="1157" t="s">
        <v>4133</v>
      </c>
      <c r="C3525" s="935" t="s">
        <v>3555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692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  <c r="T3525" s="1249">
        <f>base[[#This Row],[Data de liquidação]]</f>
        <v>46230.664201388892</v>
      </c>
    </row>
    <row r="3526" spans="2:20" ht="15" customHeight="1">
      <c r="B3526" s="1157" t="s">
        <v>4132</v>
      </c>
      <c r="C3526" s="935" t="s">
        <v>3555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3628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  <c r="T3526" s="1249">
        <f>base[[#This Row],[Data de liquidação]]</f>
        <v>46230.683171296296</v>
      </c>
    </row>
    <row r="3527" spans="2:20" ht="15" customHeight="1">
      <c r="B3527" s="1157" t="s">
        <v>4131</v>
      </c>
      <c r="C3527" s="935" t="s">
        <v>3555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3270</v>
      </c>
      <c r="I3527" s="1161" t="s">
        <v>626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  <c r="T3527" s="1249">
        <f>base[[#This Row],[Data de liquidação]]</f>
        <v>46230.704675925925</v>
      </c>
    </row>
    <row r="3528" spans="2:20" ht="15" customHeight="1">
      <c r="B3528" s="1157" t="s">
        <v>4130</v>
      </c>
      <c r="C3528" s="935" t="s">
        <v>3555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3628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  <c r="T3528" s="1249">
        <f>base[[#This Row],[Data de liquidação]]</f>
        <v>46230.746932870374</v>
      </c>
    </row>
    <row r="3529" spans="2:20" ht="15" customHeight="1">
      <c r="B3529" s="1157" t="s">
        <v>4129</v>
      </c>
      <c r="C3529" s="935" t="s">
        <v>3555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1665</v>
      </c>
      <c r="I3529" s="1161" t="s">
        <v>2949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  <c r="T3529" s="1249">
        <f>base[[#This Row],[Data de liquidação]]</f>
        <v>46230.857476851852</v>
      </c>
    </row>
    <row r="3530" spans="2:20" ht="15" customHeight="1">
      <c r="B3530" s="1157" t="s">
        <v>4128</v>
      </c>
      <c r="C3530" s="935" t="s">
        <v>3555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1665</v>
      </c>
      <c r="I3530" s="1161" t="s">
        <v>2300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  <c r="T3530" s="1249">
        <f>base[[#This Row],[Data de liquidação]]</f>
        <v>46230.863611111112</v>
      </c>
    </row>
    <row r="3531" spans="2:20" ht="15" customHeight="1">
      <c r="B3531" s="1157" t="s">
        <v>4127</v>
      </c>
      <c r="C3531" s="935" t="s">
        <v>3555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1665</v>
      </c>
      <c r="I3531" s="1161" t="s">
        <v>2882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  <c r="T3531" s="1249">
        <f>base[[#This Row],[Data de liquidação]]</f>
        <v>46230.883090277777</v>
      </c>
    </row>
    <row r="3532" spans="2:20" ht="15" customHeight="1">
      <c r="B3532" s="1157" t="s">
        <v>4126</v>
      </c>
      <c r="C3532" s="935" t="s">
        <v>3555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3919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  <c r="T3532" s="1249">
        <f>base[[#This Row],[Data de liquidação]]</f>
        <v>46230.893171296295</v>
      </c>
    </row>
    <row r="3533" spans="2:20" ht="15" customHeight="1">
      <c r="B3533" s="1157" t="s">
        <v>4125</v>
      </c>
      <c r="C3533" s="935" t="s">
        <v>3555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3329</v>
      </c>
      <c r="I3533" s="1246" t="s">
        <v>4365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  <c r="T3533" s="1249">
        <f>base[[#This Row],[Data de liquidação]]</f>
        <v>46230.893333333333</v>
      </c>
    </row>
    <row r="3534" spans="2:20" ht="15" customHeight="1">
      <c r="B3534" s="1163" t="s">
        <v>4140</v>
      </c>
      <c r="C3534" s="935" t="s">
        <v>3555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3918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  <c r="T3534" s="1249">
        <f>base[[#This Row],[Data de liquidação]]</f>
        <v>46231.746747685182</v>
      </c>
    </row>
    <row r="3535" spans="2:20" ht="15" customHeight="1">
      <c r="B3535" s="1163" t="s">
        <v>4139</v>
      </c>
      <c r="C3535" s="935" t="s">
        <v>3555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3814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  <c r="T3535" s="1249">
        <f>base[[#This Row],[Data de liquidação]]</f>
        <v>46231.982638888891</v>
      </c>
    </row>
    <row r="3536" spans="2:20" ht="15" customHeight="1">
      <c r="B3536" s="1163" t="s">
        <v>4138</v>
      </c>
      <c r="C3536" s="935" t="s">
        <v>3555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3329</v>
      </c>
      <c r="I3536" s="1167" t="s">
        <v>3566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  <c r="T3536" s="1249">
        <f>base[[#This Row],[Data de liquidação]]</f>
        <v>46231.982800925929</v>
      </c>
    </row>
    <row r="3537" spans="2:20" ht="15" customHeight="1">
      <c r="B3537" s="1169" t="s">
        <v>4150</v>
      </c>
      <c r="C3537" s="935" t="s">
        <v>3555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3814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  <c r="T3537" s="1249">
        <f>base[[#This Row],[Data de liquidação]]</f>
        <v>46232.556875000002</v>
      </c>
    </row>
    <row r="3538" spans="2:20" ht="15" customHeight="1">
      <c r="B3538" s="1169" t="s">
        <v>4149</v>
      </c>
      <c r="C3538" s="935" t="s">
        <v>3555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3814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  <c r="T3538" s="1249">
        <f>base[[#This Row],[Data de liquidação]]</f>
        <v>46232.663541666669</v>
      </c>
    </row>
    <row r="3539" spans="2:20" ht="15" customHeight="1">
      <c r="B3539" s="1169" t="s">
        <v>4148</v>
      </c>
      <c r="C3539" s="935" t="s">
        <v>3555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3865</v>
      </c>
      <c r="I3539" s="1173" t="s">
        <v>4151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  <c r="T3539" s="1249">
        <f>base[[#This Row],[Data de liquidação]]</f>
        <v>46232.715879629628</v>
      </c>
    </row>
    <row r="3540" spans="2:20" ht="15" customHeight="1">
      <c r="B3540" s="1169" t="s">
        <v>4147</v>
      </c>
      <c r="C3540" s="935" t="s">
        <v>3555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3814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  <c r="T3540" s="1249">
        <f>base[[#This Row],[Data de liquidação]]</f>
        <v>46232.724583333336</v>
      </c>
    </row>
    <row r="3541" spans="2:20" ht="15" customHeight="1">
      <c r="B3541" s="1169" t="s">
        <v>4146</v>
      </c>
      <c r="C3541" s="935" t="s">
        <v>3555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1665</v>
      </c>
      <c r="I3541" s="1173" t="s">
        <v>2300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  <c r="T3541" s="1249">
        <f>base[[#This Row],[Data de liquidação]]</f>
        <v>46232.863819444443</v>
      </c>
    </row>
    <row r="3542" spans="2:20" ht="15" customHeight="1">
      <c r="B3542" s="1169" t="s">
        <v>4145</v>
      </c>
      <c r="C3542" s="935" t="s">
        <v>3555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3865</v>
      </c>
      <c r="I3542" s="1173" t="s">
        <v>4151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  <c r="T3542" s="1249">
        <f>base[[#This Row],[Data de liquidação]]</f>
        <v>46232.87400462963</v>
      </c>
    </row>
    <row r="3543" spans="2:20" ht="15" customHeight="1">
      <c r="B3543" s="1169" t="s">
        <v>4144</v>
      </c>
      <c r="C3543" s="935" t="s">
        <v>3555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3814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  <c r="T3543" s="1249">
        <f>base[[#This Row],[Data de liquidação]]</f>
        <v>46232.894155092596</v>
      </c>
    </row>
    <row r="3544" spans="2:20" ht="15" customHeight="1">
      <c r="B3544" s="1169" t="s">
        <v>4143</v>
      </c>
      <c r="C3544" s="935" t="s">
        <v>3555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3333</v>
      </c>
      <c r="I3544" s="1173" t="s">
        <v>693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  <c r="T3544" s="1249">
        <f>base[[#This Row],[Data de liquidação]]</f>
        <v>46232.894918981481</v>
      </c>
    </row>
    <row r="3545" spans="2:20" ht="15" customHeight="1">
      <c r="B3545" s="1169" t="s">
        <v>4142</v>
      </c>
      <c r="C3545" s="935" t="s">
        <v>3555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  <c r="T3545" s="1249">
        <f>base[[#This Row],[Data de liquidação]]</f>
        <v>46232.978958333333</v>
      </c>
    </row>
    <row r="3546" spans="2:20" ht="15" customHeight="1">
      <c r="B3546" s="1169" t="s">
        <v>4142</v>
      </c>
      <c r="C3546" s="935" t="s">
        <v>3555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1665</v>
      </c>
      <c r="I3546" s="1173" t="s">
        <v>2882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  <c r="T3546" s="1249">
        <f>base[[#This Row],[Data de liquidação]]</f>
        <v>46232.978958333333</v>
      </c>
    </row>
    <row r="3547" spans="2:20" ht="15" customHeight="1">
      <c r="B3547" s="1169" t="s">
        <v>4141</v>
      </c>
      <c r="C3547" s="935" t="s">
        <v>3555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3329</v>
      </c>
      <c r="I3547" s="1246" t="s">
        <v>4365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  <c r="T3547" s="1249">
        <f>base[[#This Row],[Data de liquidação]]</f>
        <v>46232.979004629633</v>
      </c>
    </row>
    <row r="3548" spans="2:20" ht="15" customHeight="1">
      <c r="B3548" s="1176" t="s">
        <v>4155</v>
      </c>
      <c r="C3548" s="935" t="s">
        <v>3555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3628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  <c r="T3548" s="1249">
        <f>base[[#This Row],[Data de liquidação]]</f>
        <v>46233.724814814814</v>
      </c>
    </row>
    <row r="3549" spans="2:20" ht="15" customHeight="1">
      <c r="B3549" s="1176" t="s">
        <v>4154</v>
      </c>
      <c r="C3549" s="935" t="s">
        <v>3555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3865</v>
      </c>
      <c r="I3549" s="1180" t="s">
        <v>4156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  <c r="T3549" s="1249">
        <f>base[[#This Row],[Data de liquidação]]</f>
        <v>46233.958067129628</v>
      </c>
    </row>
    <row r="3550" spans="2:20" ht="15" customHeight="1">
      <c r="B3550" s="1176" t="s">
        <v>4153</v>
      </c>
      <c r="C3550" s="935" t="s">
        <v>3555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1665</v>
      </c>
      <c r="I3550" s="1180" t="s">
        <v>2300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  <c r="T3550" s="1249">
        <f>base[[#This Row],[Data de liquidação]]</f>
        <v>46233.959710648145</v>
      </c>
    </row>
    <row r="3551" spans="2:20" ht="15" customHeight="1">
      <c r="B3551" s="1182" t="s">
        <v>4224</v>
      </c>
      <c r="C3551" s="935" t="s">
        <v>3555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1665</v>
      </c>
      <c r="I3551" s="1186" t="s">
        <v>2300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  <c r="T3551" s="1249">
        <f>base[[#This Row],[Data de liquidação]]</f>
        <v>46234.591446759259</v>
      </c>
    </row>
    <row r="3552" spans="2:20" ht="15" customHeight="1">
      <c r="B3552" s="1182" t="s">
        <v>4223</v>
      </c>
      <c r="C3552" s="935" t="s">
        <v>3555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626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  <c r="T3552" s="1249">
        <f>base[[#This Row],[Data de liquidação]]</f>
        <v>46234.62226851852</v>
      </c>
    </row>
    <row r="3553" spans="2:20" ht="15" customHeight="1">
      <c r="B3553" s="1182" t="s">
        <v>4222</v>
      </c>
      <c r="C3553" s="935" t="s">
        <v>3555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1665</v>
      </c>
      <c r="I3553" s="1173" t="s">
        <v>2882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  <c r="T3553" s="1249">
        <f>base[[#This Row],[Data de liquidação]]</f>
        <v>46234.65997685185</v>
      </c>
    </row>
    <row r="3554" spans="2:20" ht="15" customHeight="1">
      <c r="B3554" s="1182" t="s">
        <v>4221</v>
      </c>
      <c r="C3554" s="935" t="s">
        <v>3555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3329</v>
      </c>
      <c r="I3554" s="1246" t="s">
        <v>4365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  <c r="T3554" s="1249">
        <f>base[[#This Row],[Data de liquidação]]</f>
        <v>46234.659988425927</v>
      </c>
    </row>
    <row r="3555" spans="2:20" ht="15" customHeight="1">
      <c r="B3555" s="1182" t="s">
        <v>4220</v>
      </c>
      <c r="C3555" s="935" t="s">
        <v>3555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3333</v>
      </c>
      <c r="I3555" s="1186" t="s">
        <v>626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  <c r="T3555" s="1249">
        <f>base[[#This Row],[Data de liquidação]]</f>
        <v>46234.663090277776</v>
      </c>
    </row>
    <row r="3556" spans="2:20" ht="15" customHeight="1">
      <c r="B3556" s="1182" t="s">
        <v>4219</v>
      </c>
      <c r="C3556" s="935" t="s">
        <v>3555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391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  <c r="T3556" s="1249">
        <f>base[[#This Row],[Data de liquidação]]</f>
        <v>46234.663217592592</v>
      </c>
    </row>
    <row r="3557" spans="2:20" ht="15" customHeight="1">
      <c r="B3557" s="1188" t="s">
        <v>4219</v>
      </c>
      <c r="C3557" s="1188" t="s">
        <v>3554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3329</v>
      </c>
      <c r="I3557" s="1246" t="s">
        <v>4365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  <c r="T3557" s="1249">
        <f>base[[#This Row],[Data de liquidação]]</f>
        <v>46234.663217592592</v>
      </c>
    </row>
    <row r="3558" spans="2:20" ht="15" customHeight="1">
      <c r="B3558" s="1182" t="s">
        <v>4218</v>
      </c>
      <c r="C3558" s="935" t="s">
        <v>3555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3270</v>
      </c>
      <c r="I3558" s="1186" t="s">
        <v>626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  <c r="T3558" s="1249">
        <f>base[[#This Row],[Data de liquidação]]</f>
        <v>46234.734733796293</v>
      </c>
    </row>
    <row r="3559" spans="2:20" ht="15" customHeight="1">
      <c r="B3559" s="1182" t="s">
        <v>4217</v>
      </c>
      <c r="C3559" s="935" t="s">
        <v>3555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3628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  <c r="T3559" s="1249">
        <f>base[[#This Row],[Data de liquidação]]</f>
        <v>46234.943993055553</v>
      </c>
    </row>
    <row r="3560" spans="2:20" ht="15" customHeight="1">
      <c r="B3560" s="1182" t="s">
        <v>4216</v>
      </c>
      <c r="C3560" s="935" t="s">
        <v>3555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3865</v>
      </c>
      <c r="I3560" s="1186" t="s">
        <v>4156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  <c r="T3560" s="1249">
        <f>base[[#This Row],[Data de liquidação]]</f>
        <v>46234.996979166666</v>
      </c>
    </row>
    <row r="3561" spans="2:20" ht="15" customHeight="1">
      <c r="B3561" s="1188" t="s">
        <v>4245</v>
      </c>
      <c r="C3561" s="935" t="s">
        <v>3555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626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  <c r="T3561" s="1249">
        <f>base[[#This Row],[Data de liquidação]]</f>
        <v>46235.427037037036</v>
      </c>
    </row>
    <row r="3562" spans="2:20" ht="15" customHeight="1">
      <c r="B3562" s="1188" t="s">
        <v>4244</v>
      </c>
      <c r="C3562" s="935" t="s">
        <v>3555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3329</v>
      </c>
      <c r="I3562" s="1246" t="s">
        <v>4365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  <c r="T3562" s="1249">
        <f>base[[#This Row],[Data de liquidação]]</f>
        <v>46235.427152777775</v>
      </c>
    </row>
    <row r="3563" spans="2:20" ht="15" customHeight="1">
      <c r="B3563" s="1188" t="s">
        <v>4243</v>
      </c>
      <c r="C3563" s="935" t="s">
        <v>3555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1665</v>
      </c>
      <c r="I3563" s="1173" t="s">
        <v>2882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  <c r="T3563" s="1249">
        <f>base[[#This Row],[Data de liquidação]]</f>
        <v>46235.427164351851</v>
      </c>
    </row>
    <row r="3564" spans="2:20" ht="15" customHeight="1">
      <c r="B3564" s="1188" t="s">
        <v>4242</v>
      </c>
      <c r="C3564" s="935" t="s">
        <v>3555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1665</v>
      </c>
      <c r="I3564" s="1190" t="s">
        <v>3332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  <c r="T3564" s="1249">
        <f>base[[#This Row],[Data de liquidação]]</f>
        <v>46235.444814814815</v>
      </c>
    </row>
    <row r="3565" spans="2:20" ht="15" customHeight="1">
      <c r="B3565" s="1188" t="s">
        <v>4241</v>
      </c>
      <c r="C3565" s="935" t="s">
        <v>3555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3865</v>
      </c>
      <c r="I3565" s="1190" t="s">
        <v>626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  <c r="T3565" s="1249">
        <f>base[[#This Row],[Data de liquidação]]</f>
        <v>46235.452638888892</v>
      </c>
    </row>
    <row r="3566" spans="2:20" ht="15" customHeight="1">
      <c r="B3566" s="1188" t="s">
        <v>4240</v>
      </c>
      <c r="C3566" s="935" t="s">
        <v>3555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391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  <c r="T3566" s="1249">
        <f>base[[#This Row],[Data de liquidação]]</f>
        <v>46235.45275462963</v>
      </c>
    </row>
    <row r="3567" spans="2:20" ht="15" customHeight="1">
      <c r="B3567" s="1188" t="s">
        <v>4239</v>
      </c>
      <c r="C3567" s="935" t="s">
        <v>3555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391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  <c r="T3567" s="1249">
        <f>base[[#This Row],[Data de liquidação]]</f>
        <v>46235.453414351854</v>
      </c>
    </row>
    <row r="3568" spans="2:20" ht="15" customHeight="1">
      <c r="B3568" s="1188" t="s">
        <v>4238</v>
      </c>
      <c r="C3568" s="935" t="s">
        <v>3555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1665</v>
      </c>
      <c r="I3568" s="1173" t="s">
        <v>2882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  <c r="T3568" s="1249">
        <f>base[[#This Row],[Data de liquidação]]</f>
        <v>46235.473993055559</v>
      </c>
    </row>
    <row r="3569" spans="2:20" ht="15" customHeight="1">
      <c r="B3569" s="1188" t="s">
        <v>4237</v>
      </c>
      <c r="C3569" s="935" t="s">
        <v>3555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3329</v>
      </c>
      <c r="I3569" s="1246" t="s">
        <v>4365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  <c r="T3569" s="1249">
        <f>base[[#This Row],[Data de liquidação]]</f>
        <v>46235.49355324074</v>
      </c>
    </row>
    <row r="3570" spans="2:20" ht="15" customHeight="1">
      <c r="B3570" s="1188" t="s">
        <v>4236</v>
      </c>
      <c r="C3570" s="935" t="s">
        <v>3555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626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  <c r="T3570" s="1249">
        <f>base[[#This Row],[Data de liquidação]]</f>
        <v>46235.494131944448</v>
      </c>
    </row>
    <row r="3571" spans="2:20" ht="15" customHeight="1">
      <c r="B3571" s="1188" t="s">
        <v>4235</v>
      </c>
      <c r="C3571" s="935" t="s">
        <v>3555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3333</v>
      </c>
      <c r="I3571" s="1190" t="s">
        <v>693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  <c r="T3571" s="1249">
        <f>base[[#This Row],[Data de liquidação]]</f>
        <v>46235.541655092595</v>
      </c>
    </row>
    <row r="3572" spans="2:20" ht="15" customHeight="1">
      <c r="B3572" s="1188" t="s">
        <v>4234</v>
      </c>
      <c r="C3572" s="935" t="s">
        <v>3555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626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  <c r="T3572" s="1249">
        <f>base[[#This Row],[Data de liquidação]]</f>
        <v>46235.57613425926</v>
      </c>
    </row>
    <row r="3573" spans="2:20" ht="15" customHeight="1">
      <c r="B3573" s="1188" t="s">
        <v>4233</v>
      </c>
      <c r="C3573" s="935" t="s">
        <v>3555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3329</v>
      </c>
      <c r="I3573" s="1246" t="s">
        <v>4365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  <c r="T3573" s="1249">
        <f>base[[#This Row],[Data de liquidação]]</f>
        <v>46235.576226851852</v>
      </c>
    </row>
    <row r="3574" spans="2:20" ht="15" customHeight="1">
      <c r="B3574" s="1188" t="s">
        <v>4232</v>
      </c>
      <c r="C3574" s="935" t="s">
        <v>3555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1665</v>
      </c>
      <c r="I3574" s="1190" t="s">
        <v>3332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  <c r="T3574" s="1249">
        <f>base[[#This Row],[Data de liquidação]]</f>
        <v>46235.816562499997</v>
      </c>
    </row>
    <row r="3575" spans="2:20" ht="15" customHeight="1">
      <c r="B3575" s="1188" t="s">
        <v>4231</v>
      </c>
      <c r="C3575" s="935" t="s">
        <v>3555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1665</v>
      </c>
      <c r="I3575" s="1173" t="s">
        <v>2882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  <c r="T3575" s="1249">
        <f>base[[#This Row],[Data de liquidação]]</f>
        <v>46235.845960648148</v>
      </c>
    </row>
    <row r="3576" spans="2:20" ht="15" customHeight="1">
      <c r="B3576" s="1188" t="s">
        <v>4230</v>
      </c>
      <c r="C3576" s="935" t="s">
        <v>3555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1665</v>
      </c>
      <c r="I3576" s="1190" t="s">
        <v>1758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  <c r="T3576" s="1249">
        <f>base[[#This Row],[Data de liquidação]]</f>
        <v>46235.917210648149</v>
      </c>
    </row>
    <row r="3577" spans="2:20" ht="15" customHeight="1">
      <c r="B3577" s="1188" t="s">
        <v>4229</v>
      </c>
      <c r="C3577" s="935" t="s">
        <v>3555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3865</v>
      </c>
      <c r="I3577" s="1190" t="s">
        <v>626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  <c r="T3577" s="1249">
        <f>base[[#This Row],[Data de liquidação]]</f>
        <v>46235.940949074073</v>
      </c>
    </row>
    <row r="3578" spans="2:20" ht="15" customHeight="1">
      <c r="B3578" s="1188" t="s">
        <v>4228</v>
      </c>
      <c r="C3578" s="935" t="s">
        <v>3555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1665</v>
      </c>
      <c r="I3578" s="1190" t="s">
        <v>1717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  <c r="T3578" s="1249">
        <f>base[[#This Row],[Data de liquidação]]</f>
        <v>46235.944062499999</v>
      </c>
    </row>
    <row r="3579" spans="2:20" ht="15" customHeight="1">
      <c r="B3579" s="1188" t="s">
        <v>4227</v>
      </c>
      <c r="C3579" s="935" t="s">
        <v>3555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3865</v>
      </c>
      <c r="I3579" s="1190" t="s">
        <v>626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  <c r="T3579" s="1249">
        <f>base[[#This Row],[Data de liquidação]]</f>
        <v>46235.945729166669</v>
      </c>
    </row>
    <row r="3580" spans="2:20" ht="15" customHeight="1">
      <c r="B3580" s="1188" t="s">
        <v>4226</v>
      </c>
      <c r="C3580" s="935" t="s">
        <v>3555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3333</v>
      </c>
      <c r="I3580" s="1190" t="s">
        <v>626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  <c r="T3580" s="1249">
        <f>base[[#This Row],[Data de liquidação]]</f>
        <v>46235.966435185182</v>
      </c>
    </row>
    <row r="3581" spans="2:20" ht="15" customHeight="1">
      <c r="B3581" s="1194" t="s">
        <v>4270</v>
      </c>
      <c r="C3581" s="935" t="s">
        <v>3555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3333</v>
      </c>
      <c r="I3581" s="1190" t="s">
        <v>626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  <c r="T3581" s="1249">
        <f>base[[#This Row],[Data de liquidação]]</f>
        <v>46236.018506944441</v>
      </c>
    </row>
    <row r="3582" spans="2:20" ht="15" customHeight="1">
      <c r="B3582" s="1194" t="s">
        <v>4269</v>
      </c>
      <c r="C3582" s="935" t="s">
        <v>3555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1665</v>
      </c>
      <c r="I3582" s="1198" t="s">
        <v>2361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  <c r="T3582" s="1249">
        <f>base[[#This Row],[Data de liquidação]]</f>
        <v>46236.064456018517</v>
      </c>
    </row>
    <row r="3583" spans="2:20" ht="15" customHeight="1">
      <c r="B3583" s="1194" t="s">
        <v>4268</v>
      </c>
      <c r="C3583" s="935" t="s">
        <v>3555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1665</v>
      </c>
      <c r="I3583" s="1198" t="s">
        <v>1717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  <c r="T3583" s="1249">
        <f>base[[#This Row],[Data de liquidação]]</f>
        <v>46236.064479166664</v>
      </c>
    </row>
    <row r="3584" spans="2:20" ht="15" customHeight="1">
      <c r="B3584" s="1194" t="s">
        <v>4267</v>
      </c>
      <c r="C3584" s="935" t="s">
        <v>3555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1665</v>
      </c>
      <c r="I3584" s="1173" t="s">
        <v>2882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  <c r="T3584" s="1249">
        <f>base[[#This Row],[Data de liquidação]]</f>
        <v>46236.372418981482</v>
      </c>
    </row>
    <row r="3585" spans="2:20" ht="15" customHeight="1">
      <c r="B3585" s="1194" t="s">
        <v>4266</v>
      </c>
      <c r="C3585" s="935" t="s">
        <v>3555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1665</v>
      </c>
      <c r="I3585" s="1198" t="s">
        <v>2300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  <c r="T3585" s="1249">
        <f>base[[#This Row],[Data de liquidação]]</f>
        <v>46236.432627314818</v>
      </c>
    </row>
    <row r="3586" spans="2:20" ht="15" customHeight="1">
      <c r="B3586" s="1194" t="s">
        <v>4265</v>
      </c>
      <c r="C3586" s="935" t="s">
        <v>3555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1665</v>
      </c>
      <c r="I3586" s="1198" t="s">
        <v>1758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  <c r="T3586" s="1249">
        <f>base[[#This Row],[Data de liquidação]]</f>
        <v>46236.452974537038</v>
      </c>
    </row>
    <row r="3587" spans="2:20" ht="15" customHeight="1">
      <c r="B3587" s="1194" t="s">
        <v>4264</v>
      </c>
      <c r="C3587" s="935" t="s">
        <v>3555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1665</v>
      </c>
      <c r="I3587" s="1198" t="s">
        <v>1758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  <c r="T3587" s="1249">
        <f>base[[#This Row],[Data de liquidação]]</f>
        <v>46236.456365740742</v>
      </c>
    </row>
    <row r="3588" spans="2:20" ht="15" customHeight="1">
      <c r="B3588" s="1194" t="s">
        <v>4263</v>
      </c>
      <c r="C3588" s="935" t="s">
        <v>3555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626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  <c r="T3588" s="1249">
        <f>base[[#This Row],[Data de liquidação]]</f>
        <v>46236.532719907409</v>
      </c>
    </row>
    <row r="3589" spans="2:20" ht="15" customHeight="1">
      <c r="B3589" s="1194" t="s">
        <v>4262</v>
      </c>
      <c r="C3589" s="935" t="s">
        <v>3555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3628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  <c r="T3589" s="1249">
        <f>base[[#This Row],[Data de liquidação]]</f>
        <v>46236.535763888889</v>
      </c>
    </row>
    <row r="3590" spans="2:20" ht="15" customHeight="1">
      <c r="B3590" s="1194" t="s">
        <v>4261</v>
      </c>
      <c r="C3590" s="935" t="s">
        <v>3555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3628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  <c r="T3590" s="1249">
        <f>base[[#This Row],[Data de liquidação]]</f>
        <v>46236.556192129632</v>
      </c>
    </row>
    <row r="3591" spans="2:20" ht="15" customHeight="1">
      <c r="B3591" s="1194" t="s">
        <v>4260</v>
      </c>
      <c r="C3591" s="935" t="s">
        <v>3555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391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  <c r="T3591" s="1249">
        <f>base[[#This Row],[Data de liquidação]]</f>
        <v>46236.576851851853</v>
      </c>
    </row>
    <row r="3592" spans="2:20" ht="15" customHeight="1">
      <c r="B3592" s="1194" t="s">
        <v>4259</v>
      </c>
      <c r="C3592" s="935" t="s">
        <v>3555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391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  <c r="T3592" s="1249">
        <f>base[[#This Row],[Data de liquidação]]</f>
        <v>46236.578333333331</v>
      </c>
    </row>
    <row r="3593" spans="2:20" ht="15" customHeight="1">
      <c r="B3593" s="1194" t="s">
        <v>4258</v>
      </c>
      <c r="C3593" s="935" t="s">
        <v>3555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626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  <c r="T3593" s="1249">
        <f>base[[#This Row],[Data de liquidação]]</f>
        <v>46236.581724537034</v>
      </c>
    </row>
    <row r="3594" spans="2:20" ht="15" customHeight="1">
      <c r="B3594" s="1194" t="s">
        <v>4257</v>
      </c>
      <c r="C3594" s="935" t="s">
        <v>3555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3333</v>
      </c>
      <c r="I3594" s="1198" t="s">
        <v>693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  <c r="T3594" s="1249">
        <f>base[[#This Row],[Data de liquidação]]</f>
        <v>46236.587129629632</v>
      </c>
    </row>
    <row r="3595" spans="2:20" ht="15" customHeight="1">
      <c r="B3595" s="1194" t="s">
        <v>4256</v>
      </c>
      <c r="C3595" s="935" t="s">
        <v>3555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3329</v>
      </c>
      <c r="I3595" s="1246" t="s">
        <v>4365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  <c r="T3595" s="1249">
        <f>base[[#This Row],[Data de liquidação]]</f>
        <v>46236.661620370367</v>
      </c>
    </row>
    <row r="3596" spans="2:20" ht="15" customHeight="1">
      <c r="B3596" s="1194" t="s">
        <v>4255</v>
      </c>
      <c r="C3596" s="935" t="s">
        <v>3555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626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  <c r="T3596" s="1249">
        <f>base[[#This Row],[Data de liquidação]]</f>
        <v>46236.743750000001</v>
      </c>
    </row>
    <row r="3597" spans="2:20" ht="15" customHeight="1">
      <c r="B3597" s="1194" t="s">
        <v>4254</v>
      </c>
      <c r="C3597" s="935" t="s">
        <v>3555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1665</v>
      </c>
      <c r="I3597" s="1198" t="s">
        <v>2949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  <c r="T3597" s="1249">
        <f>base[[#This Row],[Data de liquidação]]</f>
        <v>46236.810717592591</v>
      </c>
    </row>
    <row r="3598" spans="2:20" ht="15" customHeight="1">
      <c r="B3598" s="1194" t="s">
        <v>4253</v>
      </c>
      <c r="C3598" s="935" t="s">
        <v>3555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3865</v>
      </c>
      <c r="I3598" s="1186" t="s">
        <v>626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  <c r="T3598" s="1249">
        <f>base[[#This Row],[Data de liquidação]]</f>
        <v>46236.850023148145</v>
      </c>
    </row>
    <row r="3599" spans="2:20" ht="15" customHeight="1">
      <c r="B3599" s="1194" t="s">
        <v>4252</v>
      </c>
      <c r="C3599" s="935" t="s">
        <v>3555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3865</v>
      </c>
      <c r="I3599" s="1186" t="s">
        <v>626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  <c r="T3599" s="1249">
        <f>base[[#This Row],[Data de liquidação]]</f>
        <v>46236.850335648145</v>
      </c>
    </row>
    <row r="3600" spans="2:20" ht="15" customHeight="1">
      <c r="B3600" s="1194" t="s">
        <v>4251</v>
      </c>
      <c r="C3600" s="935" t="s">
        <v>3555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1665</v>
      </c>
      <c r="I3600" s="1198" t="s">
        <v>2949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  <c r="T3600" s="1249">
        <f>base[[#This Row],[Data de liquidação]]</f>
        <v>46236.851898148147</v>
      </c>
    </row>
    <row r="3601" spans="2:20" ht="15" customHeight="1">
      <c r="B3601" s="1194" t="s">
        <v>4250</v>
      </c>
      <c r="C3601" s="935" t="s">
        <v>3555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1665</v>
      </c>
      <c r="I3601" s="1198" t="s">
        <v>2949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  <c r="T3601" s="1249">
        <f>base[[#This Row],[Data de liquidação]]</f>
        <v>46236.877858796295</v>
      </c>
    </row>
    <row r="3602" spans="2:20" ht="15" customHeight="1">
      <c r="B3602" s="1194" t="s">
        <v>4249</v>
      </c>
      <c r="C3602" s="935" t="s">
        <v>3555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3865</v>
      </c>
      <c r="I3602" s="1186" t="s">
        <v>4156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  <c r="T3602" s="1249">
        <f>base[[#This Row],[Data de liquidação]]</f>
        <v>46236.972129629627</v>
      </c>
    </row>
    <row r="3603" spans="2:20" ht="15" customHeight="1">
      <c r="B3603" s="1201" t="s">
        <v>4278</v>
      </c>
      <c r="C3603" s="935" t="s">
        <v>3555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692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  <c r="T3603" s="1249">
        <f>base[[#This Row],[Data de liquidação]]</f>
        <v>46237.660543981481</v>
      </c>
    </row>
    <row r="3604" spans="2:20" ht="15" customHeight="1">
      <c r="B3604" s="1201" t="s">
        <v>4277</v>
      </c>
      <c r="C3604" s="935" t="s">
        <v>3555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391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  <c r="T3604" s="1249">
        <f>base[[#This Row],[Data de liquidação]]</f>
        <v>46237.660798611112</v>
      </c>
    </row>
    <row r="3605" spans="2:20" ht="15" customHeight="1">
      <c r="B3605" s="1201" t="s">
        <v>4276</v>
      </c>
      <c r="C3605" s="935" t="s">
        <v>3555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3333</v>
      </c>
      <c r="I3605" s="1205" t="s">
        <v>626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  <c r="T3605" s="1249">
        <f>base[[#This Row],[Data de liquidação]]</f>
        <v>46237.671076388891</v>
      </c>
    </row>
    <row r="3606" spans="2:20" ht="15" customHeight="1">
      <c r="B3606" s="1201" t="s">
        <v>4275</v>
      </c>
      <c r="C3606" s="935" t="s">
        <v>3555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3865</v>
      </c>
      <c r="I3606" s="1186" t="s">
        <v>4156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  <c r="T3606" s="1249">
        <f>base[[#This Row],[Data de liquidação]]</f>
        <v>46237.856898148151</v>
      </c>
    </row>
    <row r="3607" spans="2:20" ht="15" customHeight="1">
      <c r="B3607" s="1201" t="s">
        <v>4274</v>
      </c>
      <c r="C3607" s="935" t="s">
        <v>3555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3865</v>
      </c>
      <c r="I3607" s="1205" t="s">
        <v>4151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  <c r="T3607" s="1249">
        <f>base[[#This Row],[Data de liquidação]]</f>
        <v>46237.965648148151</v>
      </c>
    </row>
    <row r="3608" spans="2:20" ht="15" customHeight="1">
      <c r="B3608" s="1207" t="s">
        <v>4281</v>
      </c>
      <c r="C3608" s="935" t="s">
        <v>3555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3865</v>
      </c>
      <c r="I3608" s="1211" t="s">
        <v>693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  <c r="T3608" s="1249">
        <f>base[[#This Row],[Data de liquidação]]</f>
        <v>46238.622314814813</v>
      </c>
    </row>
    <row r="3609" spans="2:20" ht="15" customHeight="1">
      <c r="B3609" s="1207" t="s">
        <v>4280</v>
      </c>
      <c r="C3609" s="935" t="s">
        <v>3555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3865</v>
      </c>
      <c r="I3609" s="1211" t="s">
        <v>693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  <c r="T3609" s="1249">
        <f>base[[#This Row],[Data de liquidação]]</f>
        <v>46238.685578703706</v>
      </c>
    </row>
    <row r="3610" spans="2:20" ht="15" customHeight="1">
      <c r="B3610" s="1207" t="s">
        <v>4279</v>
      </c>
      <c r="C3610" s="935" t="s">
        <v>3555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626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  <c r="T3610" s="1249">
        <f>base[[#This Row],[Data de liquidação]]</f>
        <v>46238.956250000003</v>
      </c>
    </row>
    <row r="3611" spans="2:20" ht="15" customHeight="1">
      <c r="B3611" s="1213" t="s">
        <v>4287</v>
      </c>
      <c r="C3611" s="935" t="s">
        <v>3555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3329</v>
      </c>
      <c r="I3611" s="1246" t="s">
        <v>4365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  <c r="T3611" s="1249">
        <f>base[[#This Row],[Data de liquidação]]</f>
        <v>46239.687430555554</v>
      </c>
    </row>
    <row r="3612" spans="2:20" ht="15" customHeight="1">
      <c r="B3612" s="1213" t="s">
        <v>4286</v>
      </c>
      <c r="C3612" s="935" t="s">
        <v>3555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626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  <c r="T3612" s="1249">
        <f>base[[#This Row],[Data de liquidação]]</f>
        <v>46239.702870370369</v>
      </c>
    </row>
    <row r="3613" spans="2:20" ht="15" customHeight="1">
      <c r="B3613" s="1213" t="s">
        <v>4285</v>
      </c>
      <c r="C3613" s="935" t="s">
        <v>3555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3329</v>
      </c>
      <c r="I3613" s="1246" t="s">
        <v>4365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  <c r="T3613" s="1249">
        <f>base[[#This Row],[Data de liquidação]]</f>
        <v>46239.713194444441</v>
      </c>
    </row>
    <row r="3614" spans="2:20" ht="15" customHeight="1">
      <c r="B3614" s="1213" t="s">
        <v>2970</v>
      </c>
      <c r="C3614" s="935" t="s">
        <v>3555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391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  <c r="T3614" s="1249">
        <f>base[[#This Row],[Data de liquidação]]</f>
        <v>46239.874062499999</v>
      </c>
    </row>
    <row r="3615" spans="2:20" ht="15" customHeight="1">
      <c r="B3615" s="1213" t="s">
        <v>4284</v>
      </c>
      <c r="C3615" s="935" t="s">
        <v>3555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1" t="s">
        <v>4310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  <c r="T3615" s="1249">
        <f>base[[#This Row],[Data de liquidação]]</f>
        <v>46239.895127314812</v>
      </c>
    </row>
    <row r="3616" spans="2:20" ht="15" customHeight="1">
      <c r="B3616" s="1213" t="s">
        <v>4283</v>
      </c>
      <c r="C3616" s="935" t="s">
        <v>3555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1665</v>
      </c>
      <c r="I3616" s="1217" t="s">
        <v>3332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  <c r="T3616" s="1249">
        <f>base[[#This Row],[Data de liquidação]]</f>
        <v>46239.962997685187</v>
      </c>
    </row>
    <row r="3617" spans="2:20" ht="15" customHeight="1">
      <c r="B3617" s="1219" t="s">
        <v>4291</v>
      </c>
      <c r="C3617" s="935" t="s">
        <v>3555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1" t="s">
        <v>4310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  <c r="T3617" s="1249">
        <f>base[[#This Row],[Data de liquidação]]</f>
        <v>46240.76635416667</v>
      </c>
    </row>
    <row r="3618" spans="2:20" ht="15" customHeight="1">
      <c r="B3618" s="1219" t="s">
        <v>4290</v>
      </c>
      <c r="C3618" s="935" t="s">
        <v>3555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1665</v>
      </c>
      <c r="I3618" s="1223" t="s">
        <v>1758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  <c r="T3618" s="1249">
        <f>base[[#This Row],[Data de liquidação]]</f>
        <v>46240.791006944448</v>
      </c>
    </row>
    <row r="3619" spans="2:20" ht="15" customHeight="1">
      <c r="B3619" s="1219" t="s">
        <v>4289</v>
      </c>
      <c r="C3619" s="935" t="s">
        <v>3555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1" t="s">
        <v>4310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  <c r="T3619" s="1249">
        <f>base[[#This Row],[Data de liquidação]]</f>
        <v>46240.842685185184</v>
      </c>
    </row>
    <row r="3620" spans="2:20" ht="15" customHeight="1">
      <c r="B3620" s="1225" t="s">
        <v>4308</v>
      </c>
      <c r="C3620" s="935" t="s">
        <v>3555</v>
      </c>
      <c r="D3620" s="1226">
        <v>46241.641215277778</v>
      </c>
      <c r="E3620" s="1227">
        <v>9.9499999999999993</v>
      </c>
      <c r="F3620" s="654">
        <v>4.4999999999999998E-2</v>
      </c>
      <c r="G3620" s="1228">
        <f t="shared" ref="G3620:G3636" si="119">IF(E3620&gt;0,E3620/(1-F3620),E3620)</f>
        <v>10.418848167539267</v>
      </c>
      <c r="H3620" s="1222" t="s">
        <v>1665</v>
      </c>
      <c r="I3620" s="1229" t="s">
        <v>2300</v>
      </c>
      <c r="J3620" s="1228">
        <v>1.52</v>
      </c>
      <c r="K3620" s="1228">
        <v>20</v>
      </c>
      <c r="L3620" s="1226">
        <f>INT(base[[#This Row],[Data de liquidação]])</f>
        <v>46241</v>
      </c>
      <c r="M3620" s="1228">
        <f>base[[#This Row],[L/P Bruto]]-base[[#This Row],[L/P Líquido]]</f>
        <v>0.46884816753926728</v>
      </c>
      <c r="N3620" s="1228">
        <f>base[[#This Row],[L/P Líquido]]/base[[#This Row],[Stake/Responsabilidade]]</f>
        <v>0.49749999999999994</v>
      </c>
      <c r="O3620" s="1230">
        <f>IF(base[[#This Row],[L/P Líquido]]&gt;0,1,0)</f>
        <v>1</v>
      </c>
      <c r="P3620" s="1230"/>
      <c r="Q3620" s="1230" t="str">
        <f>LEFT(base[[#This Row],[Evento / Mercado]],FIND("vs",base[[#This Row],[Evento / Mercado]])-2)</f>
        <v>FC Zbrojovka Brno</v>
      </c>
      <c r="R362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0" t="str">
        <f>LEFT(base[[#This Row],[Evento / Mercado]],FIND("/",base[[#This Row],[Evento / Mercado]])-2)</f>
        <v>FC Zbrojovka Brno vs FC Slovan Liberec</v>
      </c>
      <c r="T3620" s="1249">
        <f>base[[#This Row],[Data de liquidação]]</f>
        <v>46241.641215277778</v>
      </c>
    </row>
    <row r="3621" spans="2:20" ht="15" customHeight="1">
      <c r="B3621" s="1225" t="s">
        <v>4307</v>
      </c>
      <c r="C3621" s="935" t="s">
        <v>3555</v>
      </c>
      <c r="D3621" s="1226">
        <v>46241.662094907406</v>
      </c>
      <c r="E3621" s="1227">
        <v>50.93</v>
      </c>
      <c r="F3621" s="654">
        <v>4.4999999999999998E-2</v>
      </c>
      <c r="G3621" s="1228">
        <f t="shared" si="119"/>
        <v>53.329842931937172</v>
      </c>
      <c r="H3621" s="1216" t="s">
        <v>179</v>
      </c>
      <c r="I3621" s="1217" t="s">
        <v>391</v>
      </c>
      <c r="J3621" s="1228">
        <v>10</v>
      </c>
      <c r="K3621" s="1228">
        <v>479.97</v>
      </c>
      <c r="L3621" s="1226">
        <f>INT(base[[#This Row],[Data de liquidação]])</f>
        <v>46241</v>
      </c>
      <c r="M3621" s="1228">
        <f>base[[#This Row],[L/P Bruto]]-base[[#This Row],[L/P Líquido]]</f>
        <v>2.3998429319371724</v>
      </c>
      <c r="N3621" s="1228">
        <f>base[[#This Row],[L/P Líquido]]/base[[#This Row],[Stake/Responsabilidade]]</f>
        <v>0.10611079859157864</v>
      </c>
      <c r="O3621" s="1230">
        <f>IF(base[[#This Row],[L/P Líquido]]&gt;0,1,0)</f>
        <v>1</v>
      </c>
      <c r="P3621" s="1230"/>
      <c r="Q3621" s="1230" t="str">
        <f>LEFT(base[[#This Row],[Evento / Mercado]],FIND("vs",base[[#This Row],[Evento / Mercado]])-2)</f>
        <v>Östersunds FK</v>
      </c>
      <c r="R362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0" t="str">
        <f>LEFT(base[[#This Row],[Evento / Mercado]],FIND("/",base[[#This Row],[Evento / Mercado]])-2)</f>
        <v>Östersunds FK vs GIF Sundsvall</v>
      </c>
      <c r="T3621" s="1249">
        <f>base[[#This Row],[Data de liquidação]]</f>
        <v>46241.662094907406</v>
      </c>
    </row>
    <row r="3622" spans="2:20" ht="15" customHeight="1">
      <c r="B3622" s="1225" t="s">
        <v>4306</v>
      </c>
      <c r="C3622" s="935" t="s">
        <v>3555</v>
      </c>
      <c r="D3622" s="1226">
        <v>46241.662349537037</v>
      </c>
      <c r="E3622" s="1227">
        <v>-73.45</v>
      </c>
      <c r="F3622" s="654">
        <v>4.4999999999999998E-2</v>
      </c>
      <c r="G3622" s="1228">
        <f t="shared" si="119"/>
        <v>-73.45</v>
      </c>
      <c r="H3622" s="1228" t="s">
        <v>3865</v>
      </c>
      <c r="I3622" s="1229" t="s">
        <v>626</v>
      </c>
      <c r="J3622" s="1228">
        <v>15</v>
      </c>
      <c r="K3622" s="1228">
        <v>600.04</v>
      </c>
      <c r="L3622" s="1226">
        <f>INT(base[[#This Row],[Data de liquidação]])</f>
        <v>46241</v>
      </c>
      <c r="M3622" s="1228">
        <f>base[[#This Row],[L/P Bruto]]-base[[#This Row],[L/P Líquido]]</f>
        <v>0</v>
      </c>
      <c r="N3622" s="1228">
        <f>base[[#This Row],[L/P Líquido]]/base[[#This Row],[Stake/Responsabilidade]]</f>
        <v>-0.12240850609959338</v>
      </c>
      <c r="O3622" s="1230">
        <f>IF(base[[#This Row],[L/P Líquido]]&gt;0,1,0)</f>
        <v>0</v>
      </c>
      <c r="P3622" s="1230"/>
      <c r="Q3622" s="1230" t="str">
        <f>LEFT(base[[#This Row],[Evento / Mercado]],FIND("vs",base[[#This Row],[Evento / Mercado]])-2)</f>
        <v>Sandefjord Fotball</v>
      </c>
      <c r="R362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0" t="str">
        <f>LEFT(base[[#This Row],[Evento / Mercado]],FIND("/",base[[#This Row],[Evento / Mercado]])-2)</f>
        <v>Sandefjord Fotball vs KFUM Oslo</v>
      </c>
      <c r="T3622" s="1249">
        <f>base[[#This Row],[Data de liquidação]]</f>
        <v>46241.662349537037</v>
      </c>
    </row>
    <row r="3623" spans="2:20" ht="15" customHeight="1">
      <c r="B3623" s="1225" t="s">
        <v>4305</v>
      </c>
      <c r="C3623" s="935" t="s">
        <v>3555</v>
      </c>
      <c r="D3623" s="1226">
        <v>46241.681550925925</v>
      </c>
      <c r="E3623" s="1227">
        <v>33.700000000000003</v>
      </c>
      <c r="F3623" s="654">
        <v>4.4999999999999998E-2</v>
      </c>
      <c r="G3623" s="1228">
        <f t="shared" si="119"/>
        <v>35.287958115183251</v>
      </c>
      <c r="H3623" s="1228" t="s">
        <v>3865</v>
      </c>
      <c r="I3623" s="1229" t="s">
        <v>626</v>
      </c>
      <c r="J3623" s="1228">
        <v>18</v>
      </c>
      <c r="K3623" s="1228">
        <v>599.92999999999995</v>
      </c>
      <c r="L3623" s="1226">
        <f>INT(base[[#This Row],[Data de liquidação]])</f>
        <v>46241</v>
      </c>
      <c r="M3623" s="1228">
        <f>base[[#This Row],[L/P Bruto]]-base[[#This Row],[L/P Líquido]]</f>
        <v>1.5879581151832483</v>
      </c>
      <c r="N3623" s="1228">
        <f>base[[#This Row],[L/P Líquido]]/base[[#This Row],[Stake/Responsabilidade]]</f>
        <v>5.6173220209024398E-2</v>
      </c>
      <c r="O3623" s="1230">
        <f>IF(base[[#This Row],[L/P Líquido]]&gt;0,1,0)</f>
        <v>1</v>
      </c>
      <c r="P3623" s="1230"/>
      <c r="Q3623" s="1230" t="str">
        <f>LEFT(base[[#This Row],[Evento / Mercado]],FIND("vs",base[[#This Row],[Evento / Mercado]])-2)</f>
        <v>SCR Altach</v>
      </c>
      <c r="R362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0" t="str">
        <f>LEFT(base[[#This Row],[Evento / Mercado]],FIND("/",base[[#This Row],[Evento / Mercado]])-2)</f>
        <v>SCR Altach vs WSG Tirol</v>
      </c>
      <c r="T3623" s="1249">
        <f>base[[#This Row],[Data de liquidação]]</f>
        <v>46241.681550925925</v>
      </c>
    </row>
    <row r="3624" spans="2:20" ht="15" customHeight="1">
      <c r="B3624" s="1225" t="s">
        <v>4304</v>
      </c>
      <c r="C3624" s="935" t="s">
        <v>3555</v>
      </c>
      <c r="D3624" s="1226">
        <v>46241.706157407411</v>
      </c>
      <c r="E3624" s="1227">
        <v>-20</v>
      </c>
      <c r="F3624" s="654">
        <v>4.4999999999999998E-2</v>
      </c>
      <c r="G3624" s="1228">
        <f t="shared" si="119"/>
        <v>-20</v>
      </c>
      <c r="H3624" s="1222" t="s">
        <v>1665</v>
      </c>
      <c r="I3624" s="1229" t="s">
        <v>2300</v>
      </c>
      <c r="J3624" s="1228">
        <v>1.54</v>
      </c>
      <c r="K3624" s="1228">
        <v>20</v>
      </c>
      <c r="L3624" s="1226">
        <f>INT(base[[#This Row],[Data de liquidação]])</f>
        <v>46241</v>
      </c>
      <c r="M3624" s="1228">
        <f>base[[#This Row],[L/P Bruto]]-base[[#This Row],[L/P Líquido]]</f>
        <v>0</v>
      </c>
      <c r="N3624" s="1228">
        <f>base[[#This Row],[L/P Líquido]]/base[[#This Row],[Stake/Responsabilidade]]</f>
        <v>-1</v>
      </c>
      <c r="O3624" s="1230">
        <f>IF(base[[#This Row],[L/P Líquido]]&gt;0,1,0)</f>
        <v>0</v>
      </c>
      <c r="P3624" s="1230"/>
      <c r="Q3624" s="1230" t="str">
        <f>LEFT(base[[#This Row],[Evento / Mercado]],FIND("vs",base[[#This Row],[Evento / Mercado]])-2)</f>
        <v>AFC UTA Arad</v>
      </c>
      <c r="R362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0" t="str">
        <f>LEFT(base[[#This Row],[Evento / Mercado]],FIND("/",base[[#This Row],[Evento / Mercado]])-2)</f>
        <v>AFC UTA Arad vs Rapid Bucuresti</v>
      </c>
      <c r="T3624" s="1249">
        <f>base[[#This Row],[Data de liquidação]]</f>
        <v>46241.706157407411</v>
      </c>
    </row>
    <row r="3625" spans="2:20" ht="15" customHeight="1">
      <c r="B3625" s="1225" t="s">
        <v>4303</v>
      </c>
      <c r="C3625" s="935" t="s">
        <v>3555</v>
      </c>
      <c r="D3625" s="1226">
        <v>46241.727002314816</v>
      </c>
      <c r="E3625" s="1227">
        <v>-120</v>
      </c>
      <c r="F3625" s="654">
        <v>4.4999999999999998E-2</v>
      </c>
      <c r="G3625" s="1228">
        <f t="shared" si="119"/>
        <v>-120</v>
      </c>
      <c r="H3625" s="1228" t="s">
        <v>314</v>
      </c>
      <c r="I3625" s="1229" t="s">
        <v>349</v>
      </c>
      <c r="J3625" s="1228">
        <v>1.63</v>
      </c>
      <c r="K3625" s="1228">
        <v>120</v>
      </c>
      <c r="L3625" s="1226">
        <f>INT(base[[#This Row],[Data de liquidação]])</f>
        <v>46241</v>
      </c>
      <c r="M3625" s="1228">
        <f>base[[#This Row],[L/P Bruto]]-base[[#This Row],[L/P Líquido]]</f>
        <v>0</v>
      </c>
      <c r="N3625" s="1228">
        <f>base[[#This Row],[L/P Líquido]]/base[[#This Row],[Stake/Responsabilidade]]</f>
        <v>-1</v>
      </c>
      <c r="O3625" s="1230">
        <f>IF(base[[#This Row],[L/P Líquido]]&gt;0,1,0)</f>
        <v>0</v>
      </c>
      <c r="P3625" s="1230"/>
      <c r="Q3625" s="1230" t="str">
        <f>LEFT(base[[#This Row],[Evento / Mercado]],FIND("vs",base[[#This Row],[Evento / Mercado]])-2)</f>
        <v>VfL Bochum</v>
      </c>
      <c r="R362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0" t="str">
        <f>LEFT(base[[#This Row],[Evento / Mercado]],FIND("/",base[[#This Row],[Evento / Mercado]])-2)</f>
        <v>VfL Bochum vs Hertha BSC</v>
      </c>
      <c r="T3625" s="1249">
        <f>base[[#This Row],[Data de liquidação]]</f>
        <v>46241.727002314816</v>
      </c>
    </row>
    <row r="3626" spans="2:20" ht="15" customHeight="1">
      <c r="B3626" s="1225" t="s">
        <v>4302</v>
      </c>
      <c r="C3626" s="935" t="s">
        <v>3555</v>
      </c>
      <c r="D3626" s="1226">
        <v>46241.733715277776</v>
      </c>
      <c r="E3626" s="1227">
        <v>32.83</v>
      </c>
      <c r="F3626" s="654">
        <v>4.4999999999999998E-2</v>
      </c>
      <c r="G3626" s="1228">
        <f t="shared" si="119"/>
        <v>34.376963350785338</v>
      </c>
      <c r="H3626" s="1228" t="s">
        <v>74</v>
      </c>
      <c r="I3626" s="1229" t="s">
        <v>626</v>
      </c>
      <c r="J3626" s="1228">
        <v>14</v>
      </c>
      <c r="K3626" s="1228">
        <v>446.94</v>
      </c>
      <c r="L3626" s="1226">
        <f>INT(base[[#This Row],[Data de liquidação]])</f>
        <v>46241</v>
      </c>
      <c r="M3626" s="1228">
        <f>base[[#This Row],[L/P Bruto]]-base[[#This Row],[L/P Líquido]]</f>
        <v>1.5469633507853402</v>
      </c>
      <c r="N3626" s="1228">
        <f>base[[#This Row],[L/P Líquido]]/base[[#This Row],[Stake/Responsabilidade]]</f>
        <v>7.3455049894840474E-2</v>
      </c>
      <c r="O3626" s="1230">
        <f>IF(base[[#This Row],[L/P Líquido]]&gt;0,1,0)</f>
        <v>1</v>
      </c>
      <c r="P3626" s="1230"/>
      <c r="Q3626" s="1230" t="str">
        <f>LEFT(base[[#This Row],[Evento / Mercado]],FIND("vs",base[[#This Row],[Evento / Mercado]])-2)</f>
        <v>Galway United</v>
      </c>
      <c r="R362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0" t="str">
        <f>LEFT(base[[#This Row],[Evento / Mercado]],FIND("/",base[[#This Row],[Evento / Mercado]])-2)</f>
        <v>Galway United vs Drogheda United</v>
      </c>
      <c r="T3626" s="1249">
        <f>base[[#This Row],[Data de liquidação]]</f>
        <v>46241.733715277776</v>
      </c>
    </row>
    <row r="3627" spans="2:20" ht="15" customHeight="1">
      <c r="B3627" s="1225" t="s">
        <v>4301</v>
      </c>
      <c r="C3627" s="935" t="s">
        <v>3555</v>
      </c>
      <c r="D3627" s="1226">
        <v>46241.784282407411</v>
      </c>
      <c r="E3627" s="1227">
        <v>5.73</v>
      </c>
      <c r="F3627" s="654">
        <v>4.4999999999999998E-2</v>
      </c>
      <c r="G3627" s="1228">
        <f t="shared" si="119"/>
        <v>6.0000000000000009</v>
      </c>
      <c r="H3627" s="1231" t="s">
        <v>4310</v>
      </c>
      <c r="I3627" s="1229" t="s">
        <v>13</v>
      </c>
      <c r="J3627" s="1228">
        <v>1.3</v>
      </c>
      <c r="K3627" s="1228">
        <v>20</v>
      </c>
      <c r="L3627" s="1226">
        <f>INT(base[[#This Row],[Data de liquidação]])</f>
        <v>46241</v>
      </c>
      <c r="M3627" s="1228">
        <f>base[[#This Row],[L/P Bruto]]-base[[#This Row],[L/P Líquido]]</f>
        <v>0.27000000000000046</v>
      </c>
      <c r="N3627" s="1228">
        <f>base[[#This Row],[L/P Líquido]]/base[[#This Row],[Stake/Responsabilidade]]</f>
        <v>0.28650000000000003</v>
      </c>
      <c r="O3627" s="1230">
        <f>IF(base[[#This Row],[L/P Líquido]]&gt;0,1,0)</f>
        <v>1</v>
      </c>
      <c r="P3627" s="1230"/>
      <c r="Q3627" s="1230" t="str">
        <f>LEFT(base[[#This Row],[Evento / Mercado]],FIND("vs",base[[#This Row],[Evento / Mercado]])-2)</f>
        <v>Comerciantes Unidos</v>
      </c>
      <c r="R3627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0" t="str">
        <f>LEFT(base[[#This Row],[Evento / Mercado]],FIND("/",base[[#This Row],[Evento / Mercado]])-2)</f>
        <v>Comerciantes Unidos vs Cusco FC</v>
      </c>
      <c r="T3627" s="1249">
        <f>base[[#This Row],[Data de liquidação]]</f>
        <v>46241.784282407411</v>
      </c>
    </row>
    <row r="3628" spans="2:20" ht="15" customHeight="1">
      <c r="B3628" s="1225" t="s">
        <v>4300</v>
      </c>
      <c r="C3628" s="935" t="s">
        <v>3555</v>
      </c>
      <c r="D3628" s="1226">
        <v>46241.793634259258</v>
      </c>
      <c r="E3628" s="1227">
        <v>1.57</v>
      </c>
      <c r="F3628" s="654">
        <v>4.4999999999999998E-2</v>
      </c>
      <c r="G3628" s="1228">
        <f t="shared" si="119"/>
        <v>1.6439790575916231</v>
      </c>
      <c r="H3628" s="1228" t="s">
        <v>1665</v>
      </c>
      <c r="I3628" s="1229" t="s">
        <v>3332</v>
      </c>
      <c r="J3628" s="1228">
        <v>1.82</v>
      </c>
      <c r="K3628" s="1228">
        <v>2</v>
      </c>
      <c r="L3628" s="1226">
        <f>INT(base[[#This Row],[Data de liquidação]])</f>
        <v>46241</v>
      </c>
      <c r="M3628" s="1228">
        <f>base[[#This Row],[L/P Bruto]]-base[[#This Row],[L/P Líquido]]</f>
        <v>7.3979057591623043E-2</v>
      </c>
      <c r="N3628" s="1228">
        <f>base[[#This Row],[L/P Líquido]]/base[[#This Row],[Stake/Responsabilidade]]</f>
        <v>0.78500000000000003</v>
      </c>
      <c r="O3628" s="1230">
        <f>IF(base[[#This Row],[L/P Líquido]]&gt;0,1,0)</f>
        <v>1</v>
      </c>
      <c r="P3628" s="1230"/>
      <c r="Q3628" s="1230" t="str">
        <f>LEFT(base[[#This Row],[Evento / Mercado]],FIND("vs",base[[#This Row],[Evento / Mercado]])-2)</f>
        <v>Comerciantes Unidos</v>
      </c>
      <c r="R3628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0" t="str">
        <f>LEFT(base[[#This Row],[Evento / Mercado]],FIND("/",base[[#This Row],[Evento / Mercado]])-2)</f>
        <v>Comerciantes Unidos vs Cusco FC</v>
      </c>
      <c r="T3628" s="1249">
        <f>base[[#This Row],[Data de liquidação]]</f>
        <v>46241.793634259258</v>
      </c>
    </row>
    <row r="3629" spans="2:20" ht="15" customHeight="1">
      <c r="B3629" s="1225" t="s">
        <v>4299</v>
      </c>
      <c r="C3629" s="935" t="s">
        <v>3555</v>
      </c>
      <c r="D3629" s="1226">
        <v>46241.841284722221</v>
      </c>
      <c r="E3629" s="1227">
        <v>-463.05</v>
      </c>
      <c r="F3629" s="654">
        <v>4.4999999999999998E-2</v>
      </c>
      <c r="G3629" s="1228">
        <f t="shared" si="119"/>
        <v>-463.05</v>
      </c>
      <c r="H3629" s="1228" t="s">
        <v>3333</v>
      </c>
      <c r="I3629" s="1229" t="s">
        <v>626</v>
      </c>
      <c r="J3629" s="1228">
        <v>50</v>
      </c>
      <c r="K3629" s="1228">
        <v>463.05</v>
      </c>
      <c r="L3629" s="1226">
        <f>INT(base[[#This Row],[Data de liquidação]])</f>
        <v>46241</v>
      </c>
      <c r="M3629" s="1228">
        <f>base[[#This Row],[L/P Bruto]]-base[[#This Row],[L/P Líquido]]</f>
        <v>0</v>
      </c>
      <c r="N3629" s="1228">
        <f>base[[#This Row],[L/P Líquido]]/base[[#This Row],[Stake/Responsabilidade]]</f>
        <v>-1</v>
      </c>
      <c r="O3629" s="1230">
        <f>IF(base[[#This Row],[L/P Líquido]]&gt;0,1,0)</f>
        <v>0</v>
      </c>
      <c r="P3629" s="1230"/>
      <c r="Q3629" s="1230" t="str">
        <f>LEFT(base[[#This Row],[Evento / Mercado]],FIND("vs",base[[#This Row],[Evento / Mercado]])-2)</f>
        <v>Academia de Balompie Boliviano</v>
      </c>
      <c r="R3629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0" t="str">
        <f>LEFT(base[[#This Row],[Evento / Mercado]],FIND("/",base[[#This Row],[Evento / Mercado]])-2)</f>
        <v>Academia de Balompie Boliviano vs Guabira</v>
      </c>
      <c r="T3629" s="1249">
        <f>base[[#This Row],[Data de liquidação]]</f>
        <v>46241.841284722221</v>
      </c>
    </row>
    <row r="3630" spans="2:20" ht="15" customHeight="1">
      <c r="B3630" s="1225" t="s">
        <v>4298</v>
      </c>
      <c r="C3630" s="935" t="s">
        <v>3555</v>
      </c>
      <c r="D3630" s="1226">
        <v>46241.867604166669</v>
      </c>
      <c r="E3630" s="1227">
        <v>6.69</v>
      </c>
      <c r="F3630" s="654">
        <v>4.4999999999999998E-2</v>
      </c>
      <c r="G3630" s="1228">
        <f t="shared" si="119"/>
        <v>7.0052356020942419</v>
      </c>
      <c r="H3630" s="1231" t="s">
        <v>4310</v>
      </c>
      <c r="I3630" s="1217" t="s">
        <v>75</v>
      </c>
      <c r="J3630" s="1228">
        <v>1.35</v>
      </c>
      <c r="K3630" s="1228">
        <v>20</v>
      </c>
      <c r="L3630" s="1226">
        <f>INT(base[[#This Row],[Data de liquidação]])</f>
        <v>46241</v>
      </c>
      <c r="M3630" s="1228">
        <f>base[[#This Row],[L/P Bruto]]-base[[#This Row],[L/P Líquido]]</f>
        <v>0.31523560209424151</v>
      </c>
      <c r="N3630" s="1228">
        <f>base[[#This Row],[L/P Líquido]]/base[[#This Row],[Stake/Responsabilidade]]</f>
        <v>0.33450000000000002</v>
      </c>
      <c r="O3630" s="1230">
        <f>IF(base[[#This Row],[L/P Líquido]]&gt;0,1,0)</f>
        <v>1</v>
      </c>
      <c r="P3630" s="1230"/>
      <c r="Q3630" s="1230" t="str">
        <f>LEFT(base[[#This Row],[Evento / Mercado]],FIND("vs",base[[#This Row],[Evento / Mercado]])-2)</f>
        <v>Rosario Central</v>
      </c>
      <c r="R3630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0" t="str">
        <f>LEFT(base[[#This Row],[Evento / Mercado]],FIND("/",base[[#This Row],[Evento / Mercado]])-2)</f>
        <v>Rosario Central vs Aldosivi</v>
      </c>
      <c r="T3630" s="1249">
        <f>base[[#This Row],[Data de liquidação]]</f>
        <v>46241.867604166669</v>
      </c>
    </row>
    <row r="3631" spans="2:20" ht="15" customHeight="1">
      <c r="B3631" s="1225" t="s">
        <v>4297</v>
      </c>
      <c r="C3631" s="935" t="s">
        <v>3555</v>
      </c>
      <c r="D3631" s="1226">
        <v>46241.897881944446</v>
      </c>
      <c r="E3631" s="1227">
        <v>94.36</v>
      </c>
      <c r="F3631" s="654">
        <v>4.4999999999999998E-2</v>
      </c>
      <c r="G3631" s="1228">
        <f t="shared" si="119"/>
        <v>98.806282722513089</v>
      </c>
      <c r="H3631" s="1228" t="s">
        <v>3329</v>
      </c>
      <c r="I3631" s="1246" t="s">
        <v>4364</v>
      </c>
      <c r="J3631" s="1228">
        <f>(4.9+1.95)/2</f>
        <v>3.4250000000000003</v>
      </c>
      <c r="K3631" s="1228">
        <v>250</v>
      </c>
      <c r="L3631" s="1226">
        <f>INT(base[[#This Row],[Data de liquidação]])</f>
        <v>46241</v>
      </c>
      <c r="M3631" s="1228">
        <f>base[[#This Row],[L/P Bruto]]-base[[#This Row],[L/P Líquido]]</f>
        <v>4.4462827225130894</v>
      </c>
      <c r="N3631" s="1228">
        <f>base[[#This Row],[L/P Líquido]]/base[[#This Row],[Stake/Responsabilidade]]</f>
        <v>0.37744</v>
      </c>
      <c r="O3631" s="1230">
        <f>IF(base[[#This Row],[L/P Líquido]]&gt;0,1,0)</f>
        <v>1</v>
      </c>
      <c r="P3631" s="1230"/>
      <c r="Q3631" s="1230" t="str">
        <f>LEFT(base[[#This Row],[Evento / Mercado]],FIND("vs",base[[#This Row],[Evento / Mercado]])-2)</f>
        <v>Operário Ferroviário</v>
      </c>
      <c r="R3631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0" t="str">
        <f>LEFT(base[[#This Row],[Evento / Mercado]],FIND("/",base[[#This Row],[Evento / Mercado]])-2)</f>
        <v>Operário Ferroviário vs São Bernardo FC</v>
      </c>
      <c r="T3631" s="1249">
        <f>base[[#This Row],[Data de liquidação]]</f>
        <v>46241.897881944446</v>
      </c>
    </row>
    <row r="3632" spans="2:20" ht="15" customHeight="1">
      <c r="B3632" s="1225" t="s">
        <v>4296</v>
      </c>
      <c r="C3632" s="935" t="s">
        <v>3555</v>
      </c>
      <c r="D3632" s="1226">
        <v>46241.969155092593</v>
      </c>
      <c r="E3632" s="1227">
        <v>7.64</v>
      </c>
      <c r="F3632" s="654">
        <v>4.4999999999999998E-2</v>
      </c>
      <c r="G3632" s="1228">
        <f t="shared" si="119"/>
        <v>8</v>
      </c>
      <c r="H3632" s="1231" t="s">
        <v>4310</v>
      </c>
      <c r="I3632" s="1217" t="s">
        <v>75</v>
      </c>
      <c r="J3632" s="1228">
        <v>1.4</v>
      </c>
      <c r="K3632" s="1228">
        <v>20</v>
      </c>
      <c r="L3632" s="1226">
        <f>INT(base[[#This Row],[Data de liquidação]])</f>
        <v>46241</v>
      </c>
      <c r="M3632" s="1228">
        <f>base[[#This Row],[L/P Bruto]]-base[[#This Row],[L/P Líquido]]</f>
        <v>0.36000000000000032</v>
      </c>
      <c r="N3632" s="1228">
        <f>base[[#This Row],[L/P Líquido]]/base[[#This Row],[Stake/Responsabilidade]]</f>
        <v>0.38200000000000001</v>
      </c>
      <c r="O3632" s="1230">
        <f>IF(base[[#This Row],[L/P Líquido]]&gt;0,1,0)</f>
        <v>1</v>
      </c>
      <c r="P3632" s="1230"/>
      <c r="Q3632" s="1230" t="str">
        <f>LEFT(base[[#This Row],[Evento / Mercado]],FIND("vs",base[[#This Row],[Evento / Mercado]])-2)</f>
        <v>Independiente Rivadavia</v>
      </c>
      <c r="R3632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0" t="str">
        <f>LEFT(base[[#This Row],[Evento / Mercado]],FIND("/",base[[#This Row],[Evento / Mercado]])-2)</f>
        <v>Independiente Rivadavia vs Estudiantes Río Cuarto</v>
      </c>
      <c r="T3632" s="1249">
        <f>base[[#This Row],[Data de liquidação]]</f>
        <v>46241.969155092593</v>
      </c>
    </row>
    <row r="3633" spans="2:20" ht="15" customHeight="1">
      <c r="B3633" s="1225" t="s">
        <v>4295</v>
      </c>
      <c r="C3633" s="935" t="s">
        <v>3555</v>
      </c>
      <c r="D3633" s="1226">
        <v>46241.976354166669</v>
      </c>
      <c r="E3633" s="1227">
        <v>9.8000000000000007</v>
      </c>
      <c r="F3633" s="654">
        <v>4.4999999999999998E-2</v>
      </c>
      <c r="G3633" s="1228">
        <f t="shared" si="119"/>
        <v>10.261780104712043</v>
      </c>
      <c r="H3633" s="1228" t="s">
        <v>3333</v>
      </c>
      <c r="I3633" s="1229" t="s">
        <v>626</v>
      </c>
      <c r="J3633" s="1228">
        <v>40</v>
      </c>
      <c r="K3633" s="1228">
        <v>400.14</v>
      </c>
      <c r="L3633" s="1226">
        <f>INT(base[[#This Row],[Data de liquidação]])</f>
        <v>46241</v>
      </c>
      <c r="M3633" s="1228">
        <f>base[[#This Row],[L/P Bruto]]-base[[#This Row],[L/P Líquido]]</f>
        <v>0.46178010471204267</v>
      </c>
      <c r="N3633" s="1228">
        <f>base[[#This Row],[L/P Líquido]]/base[[#This Row],[Stake/Responsabilidade]]</f>
        <v>2.4491428000199933E-2</v>
      </c>
      <c r="O3633" s="1230">
        <f>IF(base[[#This Row],[L/P Líquido]]&gt;0,1,0)</f>
        <v>1</v>
      </c>
      <c r="P3633" s="1230"/>
      <c r="Q3633" s="1230" t="str">
        <f>LEFT(base[[#This Row],[Evento / Mercado]],FIND("vs",base[[#This Row],[Evento / Mercado]])-2)</f>
        <v>Universidad Católica</v>
      </c>
      <c r="R3633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0" t="str">
        <f>LEFT(base[[#This Row],[Evento / Mercado]],FIND("/",base[[#This Row],[Evento / Mercado]])-2)</f>
        <v>Universidad Católica vs Cobresal</v>
      </c>
      <c r="T3633" s="1249">
        <f>base[[#This Row],[Data de liquidação]]</f>
        <v>46241.976354166669</v>
      </c>
    </row>
    <row r="3634" spans="2:20" ht="15" customHeight="1">
      <c r="B3634" s="1225" t="s">
        <v>4294</v>
      </c>
      <c r="C3634" s="935" t="s">
        <v>3555</v>
      </c>
      <c r="D3634" s="1226">
        <v>46241.976527777777</v>
      </c>
      <c r="E3634" s="1227">
        <v>50.62</v>
      </c>
      <c r="F3634" s="654">
        <v>4.4999999999999998E-2</v>
      </c>
      <c r="G3634" s="1228">
        <f t="shared" si="119"/>
        <v>53.005235602094238</v>
      </c>
      <c r="H3634" s="1216" t="s">
        <v>179</v>
      </c>
      <c r="I3634" s="1217" t="s">
        <v>391</v>
      </c>
      <c r="J3634" s="1228">
        <v>11</v>
      </c>
      <c r="K3634" s="1228">
        <v>530</v>
      </c>
      <c r="L3634" s="1226">
        <f>INT(base[[#This Row],[Data de liquidação]])</f>
        <v>46241</v>
      </c>
      <c r="M3634" s="1228">
        <f>base[[#This Row],[L/P Bruto]]-base[[#This Row],[L/P Líquido]]</f>
        <v>2.3852356020942409</v>
      </c>
      <c r="N3634" s="1228">
        <f>base[[#This Row],[L/P Líquido]]/base[[#This Row],[Stake/Responsabilidade]]</f>
        <v>9.5509433962264148E-2</v>
      </c>
      <c r="O3634" s="1230">
        <f>IF(base[[#This Row],[L/P Líquido]]&gt;0,1,0)</f>
        <v>1</v>
      </c>
      <c r="P3634" s="1230"/>
      <c r="Q3634" s="1230" t="str">
        <f>LEFT(base[[#This Row],[Evento / Mercado]],FIND("vs",base[[#This Row],[Evento / Mercado]])-2)</f>
        <v>Universidad Católica</v>
      </c>
      <c r="R3634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0" t="str">
        <f>LEFT(base[[#This Row],[Evento / Mercado]],FIND("/",base[[#This Row],[Evento / Mercado]])-2)</f>
        <v>Universidad Católica vs Cobresal</v>
      </c>
      <c r="T3634" s="1249">
        <f>base[[#This Row],[Data de liquidação]]</f>
        <v>46241.976527777777</v>
      </c>
    </row>
    <row r="3635" spans="2:20" ht="15" customHeight="1">
      <c r="B3635" s="1225" t="s">
        <v>4293</v>
      </c>
      <c r="C3635" s="935" t="s">
        <v>3555</v>
      </c>
      <c r="D3635" s="1226">
        <v>46241.986967592595</v>
      </c>
      <c r="E3635" s="1227">
        <v>53.28</v>
      </c>
      <c r="F3635" s="654">
        <v>4.4999999999999998E-2</v>
      </c>
      <c r="G3635" s="1228">
        <f t="shared" si="119"/>
        <v>55.790575916230367</v>
      </c>
      <c r="H3635" s="1216" t="s">
        <v>179</v>
      </c>
      <c r="I3635" s="1217" t="s">
        <v>391</v>
      </c>
      <c r="J3635" s="1228">
        <v>10.5</v>
      </c>
      <c r="K3635" s="1228">
        <v>530.01</v>
      </c>
      <c r="L3635" s="1226">
        <f>INT(base[[#This Row],[Data de liquidação]])</f>
        <v>46241</v>
      </c>
      <c r="M3635" s="1228">
        <f>base[[#This Row],[L/P Bruto]]-base[[#This Row],[L/P Líquido]]</f>
        <v>2.5105759162303656</v>
      </c>
      <c r="N3635" s="1228">
        <f>base[[#This Row],[L/P Líquido]]/base[[#This Row],[Stake/Responsabilidade]]</f>
        <v>0.10052640516216675</v>
      </c>
      <c r="O3635" s="1230">
        <f>IF(base[[#This Row],[L/P Líquido]]&gt;0,1,0)</f>
        <v>1</v>
      </c>
      <c r="P3635" s="1230"/>
      <c r="Q3635" s="1230" t="str">
        <f>LEFT(base[[#This Row],[Evento / Mercado]],FIND("vs",base[[#This Row],[Evento / Mercado]])-2)</f>
        <v>Independiente Rivadavia</v>
      </c>
      <c r="R3635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0" t="str">
        <f>LEFT(base[[#This Row],[Evento / Mercado]],FIND("/",base[[#This Row],[Evento / Mercado]])-2)</f>
        <v>Independiente Rivadavia vs Estudiantes Río Cuarto</v>
      </c>
      <c r="T3635" s="1249">
        <f>base[[#This Row],[Data de liquidação]]</f>
        <v>46241.986967592595</v>
      </c>
    </row>
    <row r="3636" spans="2:20" ht="15" customHeight="1">
      <c r="B3636" s="1225" t="s">
        <v>4292</v>
      </c>
      <c r="C3636" s="935" t="s">
        <v>3555</v>
      </c>
      <c r="D3636" s="1226">
        <v>46241.998865740738</v>
      </c>
      <c r="E3636" s="1227">
        <v>7.07</v>
      </c>
      <c r="F3636" s="654">
        <v>4.4999999999999998E-2</v>
      </c>
      <c r="G3636" s="1228">
        <f t="shared" si="119"/>
        <v>7.4031413612565453</v>
      </c>
      <c r="H3636" s="1231" t="s">
        <v>4310</v>
      </c>
      <c r="I3636" s="1217" t="s">
        <v>75</v>
      </c>
      <c r="J3636" s="1228">
        <v>1.37</v>
      </c>
      <c r="K3636" s="1228">
        <v>20</v>
      </c>
      <c r="L3636" s="1226">
        <f>INT(base[[#This Row],[Data de liquidação]])</f>
        <v>46241</v>
      </c>
      <c r="M3636" s="1228">
        <f>base[[#This Row],[L/P Bruto]]-base[[#This Row],[L/P Líquido]]</f>
        <v>0.33314136125654503</v>
      </c>
      <c r="N3636" s="1228">
        <f>base[[#This Row],[L/P Líquido]]/base[[#This Row],[Stake/Responsabilidade]]</f>
        <v>0.35350000000000004</v>
      </c>
      <c r="O3636" s="1230">
        <f>IF(base[[#This Row],[L/P Líquido]]&gt;0,1,0)</f>
        <v>1</v>
      </c>
      <c r="P3636" s="1230"/>
      <c r="Q3636" s="1230" t="str">
        <f>LEFT(base[[#This Row],[Evento / Mercado]],FIND("vs",base[[#This Row],[Evento / Mercado]])-2)</f>
        <v>Universitario de Deportes</v>
      </c>
      <c r="R3636" s="12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0" t="str">
        <f>LEFT(base[[#This Row],[Evento / Mercado]],FIND("/",base[[#This Row],[Evento / Mercado]])-2)</f>
        <v>Universitario de Deportes vs Sporting Cristal</v>
      </c>
      <c r="T3636" s="1249">
        <f>base[[#This Row],[Data de liquidação]]</f>
        <v>46241.998865740738</v>
      </c>
    </row>
    <row r="3637" spans="2:20" ht="15" customHeight="1">
      <c r="B3637" s="1232" t="s">
        <v>4335</v>
      </c>
      <c r="C3637" s="935" t="s">
        <v>3555</v>
      </c>
      <c r="D3637" s="1233">
        <v>46242.414803240739</v>
      </c>
      <c r="E3637" s="1234">
        <v>-2</v>
      </c>
      <c r="F3637" s="654">
        <v>4.4999999999999998E-2</v>
      </c>
      <c r="G3637" s="1235">
        <f t="shared" ref="G3637:G3661" si="120">IF(E3637&gt;0,E3637/(1-F3637),E3637)</f>
        <v>-2</v>
      </c>
      <c r="H3637" s="1235" t="s">
        <v>1665</v>
      </c>
      <c r="I3637" s="1236" t="s">
        <v>2563</v>
      </c>
      <c r="J3637" s="1235">
        <v>1.68</v>
      </c>
      <c r="K3637" s="1235">
        <v>2</v>
      </c>
      <c r="L3637" s="1233">
        <f>INT(base[[#This Row],[Data de liquidação]])</f>
        <v>46242</v>
      </c>
      <c r="M3637" s="1235">
        <f>base[[#This Row],[L/P Bruto]]-base[[#This Row],[L/P Líquido]]</f>
        <v>0</v>
      </c>
      <c r="N3637" s="1235">
        <f>base[[#This Row],[L/P Líquido]]/base[[#This Row],[Stake/Responsabilidade]]</f>
        <v>-1</v>
      </c>
      <c r="O3637" s="1237">
        <f>IF(base[[#This Row],[L/P Líquido]]&gt;0,1,0)</f>
        <v>0</v>
      </c>
      <c r="P3637" s="1237"/>
      <c r="Q3637" s="1237" t="str">
        <f>LEFT(base[[#This Row],[Evento / Mercado]],FIND("vs",base[[#This Row],[Evento / Mercado]])-2)</f>
        <v>Qingdao Hainiu</v>
      </c>
      <c r="R363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7" t="str">
        <f>LEFT(base[[#This Row],[Evento / Mercado]],FIND("/",base[[#This Row],[Evento / Mercado]])-2)</f>
        <v>Qingdao Hainiu vs Shanghai Shenhua</v>
      </c>
      <c r="T3637" s="1249">
        <f>base[[#This Row],[Data de liquidação]]</f>
        <v>46242.414803240739</v>
      </c>
    </row>
    <row r="3638" spans="2:20" ht="15" customHeight="1">
      <c r="B3638" s="1232" t="s">
        <v>4334</v>
      </c>
      <c r="C3638" s="935" t="s">
        <v>3555</v>
      </c>
      <c r="D3638" s="1233">
        <v>46242.418935185182</v>
      </c>
      <c r="E3638" s="1234">
        <v>166.86</v>
      </c>
      <c r="F3638" s="654">
        <v>4.4999999999999998E-2</v>
      </c>
      <c r="G3638" s="1235">
        <f t="shared" si="120"/>
        <v>174.72251308900525</v>
      </c>
      <c r="H3638" s="1235" t="s">
        <v>3329</v>
      </c>
      <c r="I3638" s="1246" t="s">
        <v>4364</v>
      </c>
      <c r="J3638" s="1235">
        <v>2.1</v>
      </c>
      <c r="K3638" s="1235">
        <v>250</v>
      </c>
      <c r="L3638" s="1233">
        <f>INT(base[[#This Row],[Data de liquidação]])</f>
        <v>46242</v>
      </c>
      <c r="M3638" s="1235">
        <f>base[[#This Row],[L/P Bruto]]-base[[#This Row],[L/P Líquido]]</f>
        <v>7.8625130890052333</v>
      </c>
      <c r="N3638" s="1235">
        <f>base[[#This Row],[L/P Líquido]]/base[[#This Row],[Stake/Responsabilidade]]</f>
        <v>0.66744000000000003</v>
      </c>
      <c r="O3638" s="1237">
        <f>IF(base[[#This Row],[L/P Líquido]]&gt;0,1,0)</f>
        <v>1</v>
      </c>
      <c r="P3638" s="1237"/>
      <c r="Q3638" s="1237" t="str">
        <f>LEFT(base[[#This Row],[Evento / Mercado]],FIND("vs",base[[#This Row],[Evento / Mercado]])-2)</f>
        <v>Jeonbuk Hyundai Motors</v>
      </c>
      <c r="R363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7" t="str">
        <f>LEFT(base[[#This Row],[Evento / Mercado]],FIND("/",base[[#This Row],[Evento / Mercado]])-2)</f>
        <v>Jeonbuk Hyundai Motors vs Jeju SK</v>
      </c>
      <c r="T3638" s="1249">
        <f>base[[#This Row],[Data de liquidação]]</f>
        <v>46242.418935185182</v>
      </c>
    </row>
    <row r="3639" spans="2:20" ht="15" customHeight="1">
      <c r="B3639" s="1232" t="s">
        <v>4333</v>
      </c>
      <c r="C3639" s="935" t="s">
        <v>3555</v>
      </c>
      <c r="D3639" s="1233">
        <v>46242.45040509259</v>
      </c>
      <c r="E3639" s="1234">
        <v>1.07</v>
      </c>
      <c r="F3639" s="654">
        <v>4.4999999999999998E-2</v>
      </c>
      <c r="G3639" s="1235">
        <f t="shared" si="120"/>
        <v>1.1204188481675394</v>
      </c>
      <c r="H3639" s="1235" t="s">
        <v>1665</v>
      </c>
      <c r="I3639" s="1236" t="s">
        <v>2563</v>
      </c>
      <c r="J3639" s="1235">
        <v>1.56</v>
      </c>
      <c r="K3639" s="1235">
        <v>2</v>
      </c>
      <c r="L3639" s="1233">
        <f>INT(base[[#This Row],[Data de liquidação]])</f>
        <v>46242</v>
      </c>
      <c r="M3639" s="1235">
        <f>base[[#This Row],[L/P Bruto]]-base[[#This Row],[L/P Líquido]]</f>
        <v>5.0418848167539387E-2</v>
      </c>
      <c r="N3639" s="1235">
        <f>base[[#This Row],[L/P Líquido]]/base[[#This Row],[Stake/Responsabilidade]]</f>
        <v>0.53500000000000003</v>
      </c>
      <c r="O3639" s="1237">
        <f>IF(base[[#This Row],[L/P Líquido]]&gt;0,1,0)</f>
        <v>1</v>
      </c>
      <c r="P3639" s="1237"/>
      <c r="Q3639" s="1237" t="str">
        <f>LEFT(base[[#This Row],[Evento / Mercado]],FIND("vs",base[[#This Row],[Evento / Mercado]])-2)</f>
        <v>Vålerenga</v>
      </c>
      <c r="R363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7" t="str">
        <f>LEFT(base[[#This Row],[Evento / Mercado]],FIND("/",base[[#This Row],[Evento / Mercado]])-2)</f>
        <v>Vålerenga vs Bod</v>
      </c>
      <c r="T3639" s="1249">
        <f>base[[#This Row],[Data de liquidação]]</f>
        <v>46242.45040509259</v>
      </c>
    </row>
    <row r="3640" spans="2:20" ht="15" customHeight="1">
      <c r="B3640" s="1232" t="s">
        <v>4332</v>
      </c>
      <c r="C3640" s="935" t="s">
        <v>3555</v>
      </c>
      <c r="D3640" s="1233">
        <v>46242.455706018518</v>
      </c>
      <c r="E3640" s="1234">
        <v>9.5500000000000007</v>
      </c>
      <c r="F3640" s="654">
        <v>4.4999999999999998E-2</v>
      </c>
      <c r="G3640" s="1235">
        <f t="shared" si="120"/>
        <v>10.000000000000002</v>
      </c>
      <c r="H3640" s="1235" t="s">
        <v>3333</v>
      </c>
      <c r="I3640" s="1236" t="s">
        <v>693</v>
      </c>
      <c r="J3640" s="1235">
        <v>42</v>
      </c>
      <c r="K3640" s="1235">
        <v>410</v>
      </c>
      <c r="L3640" s="1233">
        <f>INT(base[[#This Row],[Data de liquidação]])</f>
        <v>46242</v>
      </c>
      <c r="M3640" s="1235">
        <f>base[[#This Row],[L/P Bruto]]-base[[#This Row],[L/P Líquido]]</f>
        <v>0.45000000000000107</v>
      </c>
      <c r="N3640" s="1235">
        <f>base[[#This Row],[L/P Líquido]]/base[[#This Row],[Stake/Responsabilidade]]</f>
        <v>2.3292682926829272E-2</v>
      </c>
      <c r="O3640" s="1237">
        <f>IF(base[[#This Row],[L/P Líquido]]&gt;0,1,0)</f>
        <v>1</v>
      </c>
      <c r="P3640" s="1237"/>
      <c r="Q3640" s="1237" t="str">
        <f>LEFT(base[[#This Row],[Evento / Mercado]],FIND("vs",base[[#This Row],[Evento / Mercado]])-2)</f>
        <v>Vålerenga</v>
      </c>
      <c r="R364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7" t="str">
        <f>LEFT(base[[#This Row],[Evento / Mercado]],FIND("/",base[[#This Row],[Evento / Mercado]])-2)</f>
        <v>Vålerenga vs Bod</v>
      </c>
      <c r="T3640" s="1249">
        <f>base[[#This Row],[Data de liquidação]]</f>
        <v>46242.455706018518</v>
      </c>
    </row>
    <row r="3641" spans="2:20" ht="15" customHeight="1">
      <c r="B3641" s="1232" t="s">
        <v>4331</v>
      </c>
      <c r="C3641" s="935" t="s">
        <v>3555</v>
      </c>
      <c r="D3641" s="1233">
        <v>46242.456307870372</v>
      </c>
      <c r="E3641" s="1234">
        <v>15.08</v>
      </c>
      <c r="F3641" s="654">
        <v>4.4999999999999998E-2</v>
      </c>
      <c r="G3641" s="1235">
        <f t="shared" si="120"/>
        <v>15.790575916230367</v>
      </c>
      <c r="H3641" s="1235" t="s">
        <v>1665</v>
      </c>
      <c r="I3641" s="1236" t="s">
        <v>1758</v>
      </c>
      <c r="J3641" s="1235">
        <v>8.8000000000000007</v>
      </c>
      <c r="K3641" s="1235">
        <v>123.16</v>
      </c>
      <c r="L3641" s="1233">
        <f>INT(base[[#This Row],[Data de liquidação]])</f>
        <v>46242</v>
      </c>
      <c r="M3641" s="1235">
        <f>base[[#This Row],[L/P Bruto]]-base[[#This Row],[L/P Líquido]]</f>
        <v>0.71057591623036664</v>
      </c>
      <c r="N3641" s="1235">
        <f>base[[#This Row],[L/P Líquido]]/base[[#This Row],[Stake/Responsabilidade]]</f>
        <v>0.12244235141279637</v>
      </c>
      <c r="O3641" s="1237">
        <f>IF(base[[#This Row],[L/P Líquido]]&gt;0,1,0)</f>
        <v>1</v>
      </c>
      <c r="P3641" s="1237"/>
      <c r="Q3641" s="1237" t="str">
        <f>LEFT(base[[#This Row],[Evento / Mercado]],FIND("vs",base[[#This Row],[Evento / Mercado]])-2)</f>
        <v>Yunnan Yukun</v>
      </c>
      <c r="R364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7" t="str">
        <f>LEFT(base[[#This Row],[Evento / Mercado]],FIND("/",base[[#This Row],[Evento / Mercado]])-2)</f>
        <v>Yunnan Yukun vs Chengdu Rongcheng</v>
      </c>
      <c r="T3641" s="1249">
        <f>base[[#This Row],[Data de liquidação]]</f>
        <v>46242.456307870372</v>
      </c>
    </row>
    <row r="3642" spans="2:20" ht="15" customHeight="1">
      <c r="B3642" s="1232" t="s">
        <v>4330</v>
      </c>
      <c r="C3642" s="935" t="s">
        <v>3555</v>
      </c>
      <c r="D3642" s="1233">
        <v>46242.540219907409</v>
      </c>
      <c r="E3642" s="1234">
        <v>8.91</v>
      </c>
      <c r="F3642" s="654">
        <v>4.4999999999999998E-2</v>
      </c>
      <c r="G3642" s="1235">
        <f t="shared" si="120"/>
        <v>9.3298429319371738</v>
      </c>
      <c r="H3642" s="1235" t="s">
        <v>3333</v>
      </c>
      <c r="I3642" s="1236" t="s">
        <v>626</v>
      </c>
      <c r="J3642" s="1235">
        <v>46</v>
      </c>
      <c r="K3642" s="1235">
        <v>419.85</v>
      </c>
      <c r="L3642" s="1233">
        <f>INT(base[[#This Row],[Data de liquidação]])</f>
        <v>46242</v>
      </c>
      <c r="M3642" s="1235">
        <f>base[[#This Row],[L/P Bruto]]-base[[#This Row],[L/P Líquido]]</f>
        <v>0.4198429319371737</v>
      </c>
      <c r="N3642" s="1235">
        <f>base[[#This Row],[L/P Líquido]]/base[[#This Row],[Stake/Responsabilidade]]</f>
        <v>2.1221864951768487E-2</v>
      </c>
      <c r="O3642" s="1237">
        <f>IF(base[[#This Row],[L/P Líquido]]&gt;0,1,0)</f>
        <v>1</v>
      </c>
      <c r="P3642" s="1237"/>
      <c r="Q3642" s="1237" t="str">
        <f>LEFT(base[[#This Row],[Evento / Mercado]],FIND("vs",base[[#This Row],[Evento / Mercado]])-2)</f>
        <v>Viking FK</v>
      </c>
      <c r="R364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7" t="str">
        <f>LEFT(base[[#This Row],[Evento / Mercado]],FIND("/",base[[#This Row],[Evento / Mercado]])-2)</f>
        <v>Viking FK vs Sarpsborg 08</v>
      </c>
      <c r="T3642" s="1249">
        <f>base[[#This Row],[Data de liquidação]]</f>
        <v>46242.540219907409</v>
      </c>
    </row>
    <row r="3643" spans="2:20" ht="15" customHeight="1">
      <c r="B3643" s="1232" t="s">
        <v>4329</v>
      </c>
      <c r="C3643" s="935" t="s">
        <v>3555</v>
      </c>
      <c r="D3643" s="1233">
        <v>46242.556655092594</v>
      </c>
      <c r="E3643" s="1234">
        <v>59.69</v>
      </c>
      <c r="F3643" s="654">
        <v>4.4999999999999998E-2</v>
      </c>
      <c r="G3643" s="1235">
        <f t="shared" si="120"/>
        <v>62.502617801047123</v>
      </c>
      <c r="H3643" s="1235" t="s">
        <v>179</v>
      </c>
      <c r="I3643" s="1236" t="s">
        <v>391</v>
      </c>
      <c r="J3643" s="1235">
        <v>7.4</v>
      </c>
      <c r="K3643" s="1235">
        <v>400</v>
      </c>
      <c r="L3643" s="1233">
        <f>INT(base[[#This Row],[Data de liquidação]])</f>
        <v>46242</v>
      </c>
      <c r="M3643" s="1235">
        <f>base[[#This Row],[L/P Bruto]]-base[[#This Row],[L/P Líquido]]</f>
        <v>2.812617801047125</v>
      </c>
      <c r="N3643" s="1235">
        <f>base[[#This Row],[L/P Líquido]]/base[[#This Row],[Stake/Responsabilidade]]</f>
        <v>0.149225</v>
      </c>
      <c r="O3643" s="1237">
        <f>IF(base[[#This Row],[L/P Líquido]]&gt;0,1,0)</f>
        <v>1</v>
      </c>
      <c r="P3643" s="1237"/>
      <c r="Q3643" s="1237" t="str">
        <f>LEFT(base[[#This Row],[Evento / Mercado]],FIND("vs",base[[#This Row],[Evento / Mercado]])-2)</f>
        <v>Viking FK</v>
      </c>
      <c r="R364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7" t="str">
        <f>LEFT(base[[#This Row],[Evento / Mercado]],FIND("/",base[[#This Row],[Evento / Mercado]])-2)</f>
        <v>Viking FK vs Sarpsborg 08</v>
      </c>
      <c r="T3643" s="1249">
        <f>base[[#This Row],[Data de liquidação]]</f>
        <v>46242.556655092594</v>
      </c>
    </row>
    <row r="3644" spans="2:20" ht="15" customHeight="1">
      <c r="B3644" s="1232" t="s">
        <v>4328</v>
      </c>
      <c r="C3644" s="935" t="s">
        <v>3555</v>
      </c>
      <c r="D3644" s="1233">
        <v>46242.55878472222</v>
      </c>
      <c r="E3644" s="1234">
        <v>-62.62</v>
      </c>
      <c r="F3644" s="654">
        <v>4.4999999999999998E-2</v>
      </c>
      <c r="G3644" s="1235">
        <f t="shared" si="120"/>
        <v>-62.62</v>
      </c>
      <c r="H3644" s="1235" t="s">
        <v>3865</v>
      </c>
      <c r="I3644" s="1236" t="s">
        <v>693</v>
      </c>
      <c r="J3644" s="1235">
        <v>19</v>
      </c>
      <c r="K3644" s="1235">
        <v>599.94000000000005</v>
      </c>
      <c r="L3644" s="1233">
        <f>INT(base[[#This Row],[Data de liquidação]])</f>
        <v>46242</v>
      </c>
      <c r="M3644" s="1235">
        <f>base[[#This Row],[L/P Bruto]]-base[[#This Row],[L/P Líquido]]</f>
        <v>0</v>
      </c>
      <c r="N3644" s="1235">
        <f>base[[#This Row],[L/P Líquido]]/base[[#This Row],[Stake/Responsabilidade]]</f>
        <v>-0.10437710437710436</v>
      </c>
      <c r="O3644" s="1237">
        <f>IF(base[[#This Row],[L/P Líquido]]&gt;0,1,0)</f>
        <v>0</v>
      </c>
      <c r="P3644" s="1237"/>
      <c r="Q3644" s="1237" t="str">
        <f>LEFT(base[[#This Row],[Evento / Mercado]],FIND("vs",base[[#This Row],[Evento / Mercado]])-2)</f>
        <v>Den Bosch</v>
      </c>
      <c r="R364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7" t="str">
        <f>LEFT(base[[#This Row],[Evento / Mercado]],FIND("/",base[[#This Row],[Evento / Mercado]])-2)</f>
        <v>Den Bosch vs Almere City</v>
      </c>
      <c r="T3644" s="1249">
        <f>base[[#This Row],[Data de liquidação]]</f>
        <v>46242.55878472222</v>
      </c>
    </row>
    <row r="3645" spans="2:20" ht="15" customHeight="1">
      <c r="B3645" s="1232" t="s">
        <v>4327</v>
      </c>
      <c r="C3645" s="935" t="s">
        <v>3555</v>
      </c>
      <c r="D3645" s="1233">
        <v>46242.577800925923</v>
      </c>
      <c r="E3645" s="1234">
        <v>13.98</v>
      </c>
      <c r="F3645" s="654">
        <v>4.4999999999999998E-2</v>
      </c>
      <c r="G3645" s="1235">
        <f t="shared" si="120"/>
        <v>14.638743455497384</v>
      </c>
      <c r="H3645" s="1235" t="s">
        <v>3329</v>
      </c>
      <c r="I3645" s="1246" t="s">
        <v>4365</v>
      </c>
      <c r="J3645" s="1235">
        <v>5.9</v>
      </c>
      <c r="K3645" s="1235">
        <v>125</v>
      </c>
      <c r="L3645" s="1233">
        <f>INT(base[[#This Row],[Data de liquidação]])</f>
        <v>46242</v>
      </c>
      <c r="M3645" s="1235">
        <f>base[[#This Row],[L/P Bruto]]-base[[#This Row],[L/P Líquido]]</f>
        <v>0.65874345549738322</v>
      </c>
      <c r="N3645" s="1235">
        <f>base[[#This Row],[L/P Líquido]]/base[[#This Row],[Stake/Responsabilidade]]</f>
        <v>0.11184000000000001</v>
      </c>
      <c r="O3645" s="1237">
        <f>IF(base[[#This Row],[L/P Líquido]]&gt;0,1,0)</f>
        <v>1</v>
      </c>
      <c r="P3645" s="1237"/>
      <c r="Q3645" s="1237" t="str">
        <f>LEFT(base[[#This Row],[Evento / Mercado]],FIND("vs",base[[#This Row],[Evento / Mercado]])-2)</f>
        <v>IFK Norrköping</v>
      </c>
      <c r="R364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7" t="str">
        <f>LEFT(base[[#This Row],[Evento / Mercado]],FIND("/",base[[#This Row],[Evento / Mercado]])-2)</f>
        <v>IFK Norrköping vs IK Brage</v>
      </c>
      <c r="T3645" s="1249">
        <f>base[[#This Row],[Data de liquidação]]</f>
        <v>46242.577800925923</v>
      </c>
    </row>
    <row r="3646" spans="2:20" ht="15" customHeight="1">
      <c r="B3646" s="1232" t="s">
        <v>4326</v>
      </c>
      <c r="C3646" s="935" t="s">
        <v>3555</v>
      </c>
      <c r="D3646" s="1233">
        <v>46242.622708333336</v>
      </c>
      <c r="E3646" s="1234">
        <v>3.82</v>
      </c>
      <c r="F3646" s="654">
        <v>4.4999999999999998E-2</v>
      </c>
      <c r="G3646" s="1235">
        <f t="shared" si="120"/>
        <v>4</v>
      </c>
      <c r="H3646" s="1235" t="s">
        <v>1665</v>
      </c>
      <c r="I3646" s="1236" t="s">
        <v>2949</v>
      </c>
      <c r="J3646" s="1235">
        <v>14</v>
      </c>
      <c r="K3646" s="1235">
        <v>52</v>
      </c>
      <c r="L3646" s="1233">
        <f>INT(base[[#This Row],[Data de liquidação]])</f>
        <v>46242</v>
      </c>
      <c r="M3646" s="1235">
        <f>base[[#This Row],[L/P Bruto]]-base[[#This Row],[L/P Líquido]]</f>
        <v>0.18000000000000016</v>
      </c>
      <c r="N3646" s="1235">
        <f>base[[#This Row],[L/P Líquido]]/base[[#This Row],[Stake/Responsabilidade]]</f>
        <v>7.3461538461538453E-2</v>
      </c>
      <c r="O3646" s="1237">
        <f>IF(base[[#This Row],[L/P Líquido]]&gt;0,1,0)</f>
        <v>1</v>
      </c>
      <c r="P3646" s="1237"/>
      <c r="Q3646" s="1237" t="str">
        <f>LEFT(base[[#This Row],[Evento / Mercado]],FIND("vs",base[[#This Row],[Evento / Mercado]])-2)</f>
        <v>FC Lausanne-Sport</v>
      </c>
      <c r="R364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7" t="str">
        <f>LEFT(base[[#This Row],[Evento / Mercado]],FIND("/",base[[#This Row],[Evento / Mercado]])-2)</f>
        <v>FC Lausanne-Sport vs BSC Young Boys</v>
      </c>
      <c r="T3646" s="1249">
        <f>base[[#This Row],[Data de liquidação]]</f>
        <v>46242.622708333336</v>
      </c>
    </row>
    <row r="3647" spans="2:20" ht="15" customHeight="1">
      <c r="B3647" s="1232" t="s">
        <v>4325</v>
      </c>
      <c r="C3647" s="935" t="s">
        <v>3555</v>
      </c>
      <c r="D3647" s="1233">
        <v>46242.716805555552</v>
      </c>
      <c r="E3647" s="1234">
        <v>7.26</v>
      </c>
      <c r="F3647" s="654">
        <v>4.4999999999999998E-2</v>
      </c>
      <c r="G3647" s="1235">
        <f t="shared" si="120"/>
        <v>7.6020942408376966</v>
      </c>
      <c r="H3647" s="1235" t="s">
        <v>4310</v>
      </c>
      <c r="I3647" s="1236" t="s">
        <v>13</v>
      </c>
      <c r="J3647" s="1235">
        <v>1.38</v>
      </c>
      <c r="K3647" s="1235">
        <v>20</v>
      </c>
      <c r="L3647" s="1233">
        <f>INT(base[[#This Row],[Data de liquidação]])</f>
        <v>46242</v>
      </c>
      <c r="M3647" s="1235">
        <f>base[[#This Row],[L/P Bruto]]-base[[#This Row],[L/P Líquido]]</f>
        <v>0.34209424083769679</v>
      </c>
      <c r="N3647" s="1235">
        <f>base[[#This Row],[L/P Líquido]]/base[[#This Row],[Stake/Responsabilidade]]</f>
        <v>0.36299999999999999</v>
      </c>
      <c r="O3647" s="1237">
        <f>IF(base[[#This Row],[L/P Líquido]]&gt;0,1,0)</f>
        <v>1</v>
      </c>
      <c r="P3647" s="1237"/>
      <c r="Q3647" s="1237" t="str">
        <f>LEFT(base[[#This Row],[Evento / Mercado]],FIND("vs",base[[#This Row],[Evento / Mercado]])-2)</f>
        <v>Grêmio FBPA</v>
      </c>
      <c r="R364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7" t="str">
        <f>LEFT(base[[#This Row],[Evento / Mercado]],FIND("/",base[[#This Row],[Evento / Mercado]])-2)</f>
        <v>Grêmio FBPA vs São Paulo</v>
      </c>
      <c r="T3647" s="1249">
        <f>base[[#This Row],[Data de liquidação]]</f>
        <v>46242.716805555552</v>
      </c>
    </row>
    <row r="3648" spans="2:20" ht="15" customHeight="1">
      <c r="B3648" s="1232" t="s">
        <v>4324</v>
      </c>
      <c r="C3648" s="935" t="s">
        <v>3555</v>
      </c>
      <c r="D3648" s="1233">
        <v>46242.746018518519</v>
      </c>
      <c r="E3648" s="1234">
        <v>20.45</v>
      </c>
      <c r="F3648" s="654">
        <v>4.4999999999999998E-2</v>
      </c>
      <c r="G3648" s="1235">
        <f t="shared" si="120"/>
        <v>21.413612565445025</v>
      </c>
      <c r="H3648" s="1235" t="s">
        <v>3329</v>
      </c>
      <c r="I3648" s="1246" t="s">
        <v>4365</v>
      </c>
      <c r="J3648" s="1235">
        <v>4.5999999999999996</v>
      </c>
      <c r="K3648" s="1235">
        <v>124.99</v>
      </c>
      <c r="L3648" s="1233">
        <f>INT(base[[#This Row],[Data de liquidação]])</f>
        <v>46242</v>
      </c>
      <c r="M3648" s="1235">
        <f>base[[#This Row],[L/P Bruto]]-base[[#This Row],[L/P Líquido]]</f>
        <v>0.96361256544502538</v>
      </c>
      <c r="N3648" s="1235">
        <f>base[[#This Row],[L/P Líquido]]/base[[#This Row],[Stake/Responsabilidade]]</f>
        <v>0.16361308904712377</v>
      </c>
      <c r="O3648" s="1237">
        <f>IF(base[[#This Row],[L/P Líquido]]&gt;0,1,0)</f>
        <v>1</v>
      </c>
      <c r="P3648" s="1237"/>
      <c r="Q3648" s="1237" t="str">
        <f>LEFT(base[[#This Row],[Evento / Mercado]],FIND("vs",base[[#This Row],[Evento / Mercado]])-2)</f>
        <v>NK Lokomotiva</v>
      </c>
      <c r="R364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7" t="str">
        <f>LEFT(base[[#This Row],[Evento / Mercado]],FIND("/",base[[#This Row],[Evento / Mercado]])-2)</f>
        <v>NK Lokomotiva vs HNK Gorica</v>
      </c>
      <c r="T3648" s="1249">
        <f>base[[#This Row],[Data de liquidação]]</f>
        <v>46242.746018518519</v>
      </c>
    </row>
    <row r="3649" spans="2:20" ht="15" customHeight="1">
      <c r="B3649" s="1232" t="s">
        <v>4323</v>
      </c>
      <c r="C3649" s="935" t="s">
        <v>3555</v>
      </c>
      <c r="D3649" s="1233">
        <v>46242.749490740738</v>
      </c>
      <c r="E3649" s="1234">
        <v>-20</v>
      </c>
      <c r="F3649" s="654">
        <v>4.4999999999999998E-2</v>
      </c>
      <c r="G3649" s="1235">
        <f t="shared" si="120"/>
        <v>-20</v>
      </c>
      <c r="H3649" s="1235" t="s">
        <v>4310</v>
      </c>
      <c r="I3649" s="1236" t="s">
        <v>13</v>
      </c>
      <c r="J3649" s="1235">
        <v>1.34</v>
      </c>
      <c r="K3649" s="1235">
        <v>20</v>
      </c>
      <c r="L3649" s="1233">
        <f>INT(base[[#This Row],[Data de liquidação]])</f>
        <v>46242</v>
      </c>
      <c r="M3649" s="1235">
        <f>base[[#This Row],[L/P Bruto]]-base[[#This Row],[L/P Líquido]]</f>
        <v>0</v>
      </c>
      <c r="N3649" s="1235">
        <f>base[[#This Row],[L/P Líquido]]/base[[#This Row],[Stake/Responsabilidade]]</f>
        <v>-1</v>
      </c>
      <c r="O3649" s="1237">
        <f>IF(base[[#This Row],[L/P Líquido]]&gt;0,1,0)</f>
        <v>0</v>
      </c>
      <c r="P3649" s="1237"/>
      <c r="Q3649" s="1237" t="str">
        <f>LEFT(base[[#This Row],[Evento / Mercado]],FIND("vs",base[[#This Row],[Evento / Mercado]])-2)</f>
        <v>Vila Nova FC</v>
      </c>
      <c r="R364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7" t="str">
        <f>LEFT(base[[#This Row],[Evento / Mercado]],FIND("/",base[[#This Row],[Evento / Mercado]])-2)</f>
        <v>Vila Nova FC vs Sport Club do Recife</v>
      </c>
      <c r="T3649" s="1249">
        <f>base[[#This Row],[Data de liquidação]]</f>
        <v>46242.749490740738</v>
      </c>
    </row>
    <row r="3650" spans="2:20" ht="15" customHeight="1">
      <c r="B3650" s="1232" t="s">
        <v>4322</v>
      </c>
      <c r="C3650" s="935" t="s">
        <v>3555</v>
      </c>
      <c r="D3650" s="1233">
        <v>46242.749513888892</v>
      </c>
      <c r="E3650" s="1234">
        <v>-248.59</v>
      </c>
      <c r="F3650" s="654">
        <v>4.4999999999999998E-2</v>
      </c>
      <c r="G3650" s="1235">
        <f t="shared" si="120"/>
        <v>-248.59</v>
      </c>
      <c r="H3650" s="1235" t="s">
        <v>3329</v>
      </c>
      <c r="I3650" s="1246" t="s">
        <v>4364</v>
      </c>
      <c r="J3650" s="1235">
        <f>(1.99*124.1+3.9*124.49)/base[[#This Row],[Stake/Responsabilidade]]</f>
        <v>2.9464982501307371</v>
      </c>
      <c r="K3650" s="1235">
        <v>248.59</v>
      </c>
      <c r="L3650" s="1233">
        <f>INT(base[[#This Row],[Data de liquidação]])</f>
        <v>46242</v>
      </c>
      <c r="M3650" s="1235">
        <f>base[[#This Row],[L/P Bruto]]-base[[#This Row],[L/P Líquido]]</f>
        <v>0</v>
      </c>
      <c r="N3650" s="1235">
        <f>base[[#This Row],[L/P Líquido]]/base[[#This Row],[Stake/Responsabilidade]]</f>
        <v>-1</v>
      </c>
      <c r="O3650" s="1237">
        <f>IF(base[[#This Row],[L/P Líquido]]&gt;0,1,0)</f>
        <v>0</v>
      </c>
      <c r="P3650" s="1237"/>
      <c r="Q3650" s="1237" t="str">
        <f>LEFT(base[[#This Row],[Evento / Mercado]],FIND("vs",base[[#This Row],[Evento / Mercado]])-2)</f>
        <v>Vila Nova FC</v>
      </c>
      <c r="R365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7" t="str">
        <f>LEFT(base[[#This Row],[Evento / Mercado]],FIND("/",base[[#This Row],[Evento / Mercado]])-2)</f>
        <v>Vila Nova FC vs Sport Club do Recife</v>
      </c>
      <c r="T3650" s="1249">
        <f>base[[#This Row],[Data de liquidação]]</f>
        <v>46242.749513888892</v>
      </c>
    </row>
    <row r="3651" spans="2:20" ht="15" customHeight="1">
      <c r="B3651" s="1232" t="s">
        <v>4321</v>
      </c>
      <c r="C3651" s="935" t="s">
        <v>3555</v>
      </c>
      <c r="D3651" s="1233">
        <v>46242.749525462961</v>
      </c>
      <c r="E3651" s="1234">
        <v>-2</v>
      </c>
      <c r="F3651" s="654">
        <v>4.4999999999999998E-2</v>
      </c>
      <c r="G3651" s="1235">
        <f t="shared" si="120"/>
        <v>-2</v>
      </c>
      <c r="H3651" s="1235" t="s">
        <v>1665</v>
      </c>
      <c r="I3651" s="1236" t="s">
        <v>3332</v>
      </c>
      <c r="J3651" s="1235">
        <v>1.79</v>
      </c>
      <c r="K3651" s="1235">
        <v>2</v>
      </c>
      <c r="L3651" s="1233">
        <f>INT(base[[#This Row],[Data de liquidação]])</f>
        <v>46242</v>
      </c>
      <c r="M3651" s="1235">
        <f>base[[#This Row],[L/P Bruto]]-base[[#This Row],[L/P Líquido]]</f>
        <v>0</v>
      </c>
      <c r="N3651" s="1235">
        <f>base[[#This Row],[L/P Líquido]]/base[[#This Row],[Stake/Responsabilidade]]</f>
        <v>-1</v>
      </c>
      <c r="O3651" s="1237">
        <f>IF(base[[#This Row],[L/P Líquido]]&gt;0,1,0)</f>
        <v>0</v>
      </c>
      <c r="P3651" s="1237"/>
      <c r="Q3651" s="1237" t="str">
        <f>LEFT(base[[#This Row],[Evento / Mercado]],FIND("vs",base[[#This Row],[Evento / Mercado]])-2)</f>
        <v>Vila Nova FC</v>
      </c>
      <c r="R365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7" t="str">
        <f>LEFT(base[[#This Row],[Evento / Mercado]],FIND("/",base[[#This Row],[Evento / Mercado]])-2)</f>
        <v>Vila Nova FC vs Sport Club do Recife</v>
      </c>
      <c r="T3651" s="1249">
        <f>base[[#This Row],[Data de liquidação]]</f>
        <v>46242.749525462961</v>
      </c>
    </row>
    <row r="3652" spans="2:20" ht="15" customHeight="1">
      <c r="B3652" s="1232" t="s">
        <v>4320</v>
      </c>
      <c r="C3652" s="935" t="s">
        <v>3555</v>
      </c>
      <c r="D3652" s="1233">
        <v>46242.789502314816</v>
      </c>
      <c r="E3652" s="1234">
        <v>8.18</v>
      </c>
      <c r="F3652" s="654">
        <v>4.4999999999999998E-2</v>
      </c>
      <c r="G3652" s="1235">
        <f t="shared" si="120"/>
        <v>8.5654450261780113</v>
      </c>
      <c r="H3652" s="1235" t="s">
        <v>1665</v>
      </c>
      <c r="I3652" s="1236" t="s">
        <v>1758</v>
      </c>
      <c r="J3652" s="1235">
        <v>14</v>
      </c>
      <c r="K3652" s="1235">
        <v>111.41</v>
      </c>
      <c r="L3652" s="1233">
        <f>INT(base[[#This Row],[Data de liquidação]])</f>
        <v>46242</v>
      </c>
      <c r="M3652" s="1235">
        <f>base[[#This Row],[L/P Bruto]]-base[[#This Row],[L/P Líquido]]</f>
        <v>0.38544502617801157</v>
      </c>
      <c r="N3652" s="1235">
        <f>base[[#This Row],[L/P Líquido]]/base[[#This Row],[Stake/Responsabilidade]]</f>
        <v>7.3422493492505167E-2</v>
      </c>
      <c r="O3652" s="1237">
        <f>IF(base[[#This Row],[L/P Líquido]]&gt;0,1,0)</f>
        <v>1</v>
      </c>
      <c r="P3652" s="1237"/>
      <c r="Q3652" s="1237" t="str">
        <f>LEFT(base[[#This Row],[Evento / Mercado]],FIND("vs",base[[#This Row],[Evento / Mercado]])-2)</f>
        <v>Monagas SC</v>
      </c>
      <c r="R3652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7" t="str">
        <f>LEFT(base[[#This Row],[Evento / Mercado]],FIND("/",base[[#This Row],[Evento / Mercado]])-2)</f>
        <v>Monagas SC vs Carabobo FC</v>
      </c>
      <c r="T3652" s="1249">
        <f>base[[#This Row],[Data de liquidação]]</f>
        <v>46242.789502314816</v>
      </c>
    </row>
    <row r="3653" spans="2:20" ht="15" customHeight="1">
      <c r="B3653" s="1232" t="s">
        <v>4319</v>
      </c>
      <c r="C3653" s="935" t="s">
        <v>3555</v>
      </c>
      <c r="D3653" s="1233">
        <v>46242.795486111114</v>
      </c>
      <c r="E3653" s="1234">
        <v>107.72</v>
      </c>
      <c r="F3653" s="654">
        <v>4.4999999999999998E-2</v>
      </c>
      <c r="G3653" s="1235">
        <f t="shared" si="120"/>
        <v>112.79581151832461</v>
      </c>
      <c r="H3653" s="1235" t="s">
        <v>314</v>
      </c>
      <c r="I3653" s="1236" t="s">
        <v>349</v>
      </c>
      <c r="J3653" s="1235">
        <v>1.94</v>
      </c>
      <c r="K3653" s="1235">
        <v>120</v>
      </c>
      <c r="L3653" s="1233">
        <f>INT(base[[#This Row],[Data de liquidação]])</f>
        <v>46242</v>
      </c>
      <c r="M3653" s="1235">
        <f>base[[#This Row],[L/P Bruto]]-base[[#This Row],[L/P Líquido]]</f>
        <v>5.0758115183246133</v>
      </c>
      <c r="N3653" s="1235">
        <f>base[[#This Row],[L/P Líquido]]/base[[#This Row],[Stake/Responsabilidade]]</f>
        <v>0.89766666666666661</v>
      </c>
      <c r="O3653" s="1237">
        <f>IF(base[[#This Row],[L/P Líquido]]&gt;0,1,0)</f>
        <v>1</v>
      </c>
      <c r="P3653" s="1237"/>
      <c r="Q3653" s="1237" t="str">
        <f>LEFT(base[[#This Row],[Evento / Mercado]],FIND("vs",base[[#This Row],[Evento / Mercado]])-2)</f>
        <v>Clube do Remo</v>
      </c>
      <c r="R3653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7" t="str">
        <f>LEFT(base[[#This Row],[Evento / Mercado]],FIND("/",base[[#This Row],[Evento / Mercado]])-2)</f>
        <v>Clube do Remo vs Atlético Mineiro</v>
      </c>
      <c r="T3653" s="1249">
        <f>base[[#This Row],[Data de liquidação]]</f>
        <v>46242.795486111114</v>
      </c>
    </row>
    <row r="3654" spans="2:20" ht="15" customHeight="1">
      <c r="B3654" s="1232" t="s">
        <v>4318</v>
      </c>
      <c r="C3654" s="935" t="s">
        <v>3555</v>
      </c>
      <c r="D3654" s="1233">
        <v>46242.825868055559</v>
      </c>
      <c r="E3654" s="1234">
        <v>8.02</v>
      </c>
      <c r="F3654" s="654">
        <v>4.4999999999999998E-2</v>
      </c>
      <c r="G3654" s="1235">
        <f t="shared" si="120"/>
        <v>8.3979057591623043</v>
      </c>
      <c r="H3654" s="1231" t="s">
        <v>4310</v>
      </c>
      <c r="I3654" s="1217" t="s">
        <v>75</v>
      </c>
      <c r="J3654" s="1235">
        <v>1.42</v>
      </c>
      <c r="K3654" s="1235">
        <v>20</v>
      </c>
      <c r="L3654" s="1233">
        <f>INT(base[[#This Row],[Data de liquidação]])</f>
        <v>46242</v>
      </c>
      <c r="M3654" s="1235">
        <f>base[[#This Row],[L/P Bruto]]-base[[#This Row],[L/P Líquido]]</f>
        <v>0.37790575916230473</v>
      </c>
      <c r="N3654" s="1235">
        <f>base[[#This Row],[L/P Líquido]]/base[[#This Row],[Stake/Responsabilidade]]</f>
        <v>0.40099999999999997</v>
      </c>
      <c r="O3654" s="1237">
        <f>IF(base[[#This Row],[L/P Líquido]]&gt;0,1,0)</f>
        <v>1</v>
      </c>
      <c r="P3654" s="1237"/>
      <c r="Q3654" s="1237" t="str">
        <f>LEFT(base[[#This Row],[Evento / Mercado]],FIND("vs",base[[#This Row],[Evento / Mercado]])-2)</f>
        <v>Botafogo SP</v>
      </c>
      <c r="R3654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7" t="str">
        <f>LEFT(base[[#This Row],[Evento / Mercado]],FIND("/",base[[#This Row],[Evento / Mercado]])-2)</f>
        <v>Botafogo SP vs América-MG</v>
      </c>
      <c r="T3654" s="1249">
        <f>base[[#This Row],[Data de liquidação]]</f>
        <v>46242.825868055559</v>
      </c>
    </row>
    <row r="3655" spans="2:20" ht="15" customHeight="1">
      <c r="B3655" s="1232" t="s">
        <v>4317</v>
      </c>
      <c r="C3655" s="935" t="s">
        <v>3555</v>
      </c>
      <c r="D3655" s="1233">
        <v>46242.833923611113</v>
      </c>
      <c r="E3655" s="1234">
        <v>6.69</v>
      </c>
      <c r="F3655" s="654">
        <v>4.4999999999999998E-2</v>
      </c>
      <c r="G3655" s="1235">
        <f t="shared" si="120"/>
        <v>7.0052356020942419</v>
      </c>
      <c r="H3655" s="1231" t="s">
        <v>4310</v>
      </c>
      <c r="I3655" s="1217" t="s">
        <v>75</v>
      </c>
      <c r="J3655" s="1235">
        <v>1.35</v>
      </c>
      <c r="K3655" s="1235">
        <v>20</v>
      </c>
      <c r="L3655" s="1233">
        <f>INT(base[[#This Row],[Data de liquidação]])</f>
        <v>46242</v>
      </c>
      <c r="M3655" s="1235">
        <f>base[[#This Row],[L/P Bruto]]-base[[#This Row],[L/P Líquido]]</f>
        <v>0.31523560209424151</v>
      </c>
      <c r="N3655" s="1235">
        <f>base[[#This Row],[L/P Líquido]]/base[[#This Row],[Stake/Responsabilidade]]</f>
        <v>0.33450000000000002</v>
      </c>
      <c r="O3655" s="1237">
        <f>IF(base[[#This Row],[L/P Líquido]]&gt;0,1,0)</f>
        <v>1</v>
      </c>
      <c r="P3655" s="1237"/>
      <c r="Q3655" s="1237" t="str">
        <f>LEFT(base[[#This Row],[Evento / Mercado]],FIND("vs",base[[#This Row],[Evento / Mercado]])-2)</f>
        <v>Coquimbo Unido</v>
      </c>
      <c r="R3655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7" t="str">
        <f>LEFT(base[[#This Row],[Evento / Mercado]],FIND("/",base[[#This Row],[Evento / Mercado]])-2)</f>
        <v>Coquimbo Unido vs La Serena</v>
      </c>
      <c r="T3655" s="1249">
        <f>base[[#This Row],[Data de liquidação]]</f>
        <v>46242.833923611113</v>
      </c>
    </row>
    <row r="3656" spans="2:20" ht="15" customHeight="1">
      <c r="B3656" s="1232" t="s">
        <v>4316</v>
      </c>
      <c r="C3656" s="935" t="s">
        <v>3555</v>
      </c>
      <c r="D3656" s="1233">
        <v>46242.851793981485</v>
      </c>
      <c r="E3656" s="1234">
        <v>-25.17</v>
      </c>
      <c r="F3656" s="654">
        <v>4.4999999999999998E-2</v>
      </c>
      <c r="G3656" s="1235">
        <f t="shared" si="120"/>
        <v>-25.17</v>
      </c>
      <c r="H3656" s="1235" t="s">
        <v>3865</v>
      </c>
      <c r="I3656" s="1236" t="s">
        <v>693</v>
      </c>
      <c r="J3656" s="1235">
        <v>16.5</v>
      </c>
      <c r="K3656" s="1235">
        <v>600.01</v>
      </c>
      <c r="L3656" s="1233">
        <f>INT(base[[#This Row],[Data de liquidação]])</f>
        <v>46242</v>
      </c>
      <c r="M3656" s="1235">
        <f>base[[#This Row],[L/P Bruto]]-base[[#This Row],[L/P Líquido]]</f>
        <v>0</v>
      </c>
      <c r="N3656" s="1235">
        <f>base[[#This Row],[L/P Líquido]]/base[[#This Row],[Stake/Responsabilidade]]</f>
        <v>-4.1949300844985923E-2</v>
      </c>
      <c r="O3656" s="1237">
        <f>IF(base[[#This Row],[L/P Líquido]]&gt;0,1,0)</f>
        <v>0</v>
      </c>
      <c r="P3656" s="1237"/>
      <c r="Q3656" s="1237" t="str">
        <f>LEFT(base[[#This Row],[Evento / Mercado]],FIND("vs",base[[#This Row],[Evento / Mercado]])-2)</f>
        <v>Club 2 de Mayo</v>
      </c>
      <c r="R3656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7" t="str">
        <f>LEFT(base[[#This Row],[Evento / Mercado]],FIND("/",base[[#This Row],[Evento / Mercado]])-2)</f>
        <v>Club 2 de Mayo vs Club Olimpia</v>
      </c>
      <c r="T3656" s="1249">
        <f>base[[#This Row],[Data de liquidação]]</f>
        <v>46242.851793981485</v>
      </c>
    </row>
    <row r="3657" spans="2:20" ht="15" customHeight="1">
      <c r="B3657" s="1232" t="s">
        <v>4315</v>
      </c>
      <c r="C3657" s="935" t="s">
        <v>3555</v>
      </c>
      <c r="D3657" s="1233">
        <v>46242.917534722219</v>
      </c>
      <c r="E3657" s="1234">
        <v>-2</v>
      </c>
      <c r="F3657" s="654">
        <v>4.4999999999999998E-2</v>
      </c>
      <c r="G3657" s="1235">
        <f t="shared" si="120"/>
        <v>-2</v>
      </c>
      <c r="H3657" s="1235" t="s">
        <v>1665</v>
      </c>
      <c r="I3657" s="1236" t="s">
        <v>3332</v>
      </c>
      <c r="J3657" s="1235">
        <v>2.04</v>
      </c>
      <c r="K3657" s="1235">
        <v>2</v>
      </c>
      <c r="L3657" s="1233">
        <f>INT(base[[#This Row],[Data de liquidação]])</f>
        <v>46242</v>
      </c>
      <c r="M3657" s="1235">
        <f>base[[#This Row],[L/P Bruto]]-base[[#This Row],[L/P Líquido]]</f>
        <v>0</v>
      </c>
      <c r="N3657" s="1235">
        <f>base[[#This Row],[L/P Líquido]]/base[[#This Row],[Stake/Responsabilidade]]</f>
        <v>-1</v>
      </c>
      <c r="O3657" s="1237">
        <f>IF(base[[#This Row],[L/P Líquido]]&gt;0,1,0)</f>
        <v>0</v>
      </c>
      <c r="P3657" s="1237"/>
      <c r="Q3657" s="1237" t="str">
        <f>LEFT(base[[#This Row],[Evento / Mercado]],FIND("vs",base[[#This Row],[Evento / Mercado]])-2)</f>
        <v>Miami FC</v>
      </c>
      <c r="R3657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7" t="str">
        <f>LEFT(base[[#This Row],[Evento / Mercado]],FIND("/",base[[#This Row],[Evento / Mercado]])-2)</f>
        <v>Miami FC vs Las Vegas Lights</v>
      </c>
      <c r="T3657" s="1249">
        <f>base[[#This Row],[Data de liquidação]]</f>
        <v>46242.917534722219</v>
      </c>
    </row>
    <row r="3658" spans="2:20" ht="15" customHeight="1">
      <c r="B3658" s="1232" t="s">
        <v>4314</v>
      </c>
      <c r="C3658" s="935" t="s">
        <v>3555</v>
      </c>
      <c r="D3658" s="1233">
        <v>46242.938622685186</v>
      </c>
      <c r="E3658" s="1234">
        <v>27.06</v>
      </c>
      <c r="F3658" s="654">
        <v>4.4999999999999998E-2</v>
      </c>
      <c r="G3658" s="1235">
        <f t="shared" si="120"/>
        <v>28.335078534031414</v>
      </c>
      <c r="H3658" s="1235" t="s">
        <v>3270</v>
      </c>
      <c r="I3658" s="1236" t="s">
        <v>626</v>
      </c>
      <c r="J3658" s="1235">
        <v>16</v>
      </c>
      <c r="K3658" s="1235">
        <v>424.95</v>
      </c>
      <c r="L3658" s="1233">
        <f>INT(base[[#This Row],[Data de liquidação]])</f>
        <v>46242</v>
      </c>
      <c r="M3658" s="1235">
        <f>base[[#This Row],[L/P Bruto]]-base[[#This Row],[L/P Líquido]]</f>
        <v>1.2750785340314152</v>
      </c>
      <c r="N3658" s="1235">
        <f>base[[#This Row],[L/P Líquido]]/base[[#This Row],[Stake/Responsabilidade]]</f>
        <v>6.3678079774091068E-2</v>
      </c>
      <c r="O3658" s="1237">
        <f>IF(base[[#This Row],[L/P Líquido]]&gt;0,1,0)</f>
        <v>1</v>
      </c>
      <c r="P3658" s="1237"/>
      <c r="Q3658" s="1237" t="str">
        <f>LEFT(base[[#This Row],[Evento / Mercado]],FIND("vs",base[[#This Row],[Evento / Mercado]])-2)</f>
        <v>Coritiba</v>
      </c>
      <c r="R3658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7" t="str">
        <f>LEFT(base[[#This Row],[Evento / Mercado]],FIND("/",base[[#This Row],[Evento / Mercado]])-2)</f>
        <v>Coritiba vs Chapecoense</v>
      </c>
      <c r="T3658" s="1249">
        <f>base[[#This Row],[Data de liquidação]]</f>
        <v>46242.938622685186</v>
      </c>
    </row>
    <row r="3659" spans="2:20" ht="15" customHeight="1">
      <c r="B3659" s="1232" t="s">
        <v>4313</v>
      </c>
      <c r="C3659" s="935" t="s">
        <v>3555</v>
      </c>
      <c r="D3659" s="1233">
        <v>46242.960289351853</v>
      </c>
      <c r="E3659" s="1234">
        <v>8.7899999999999991</v>
      </c>
      <c r="F3659" s="654">
        <v>4.4999999999999998E-2</v>
      </c>
      <c r="G3659" s="1235">
        <f t="shared" si="120"/>
        <v>9.2041884816753914</v>
      </c>
      <c r="H3659" s="1231" t="s">
        <v>4310</v>
      </c>
      <c r="I3659" s="1217" t="s">
        <v>75</v>
      </c>
      <c r="J3659" s="1235">
        <v>1.46</v>
      </c>
      <c r="K3659" s="1235">
        <v>20</v>
      </c>
      <c r="L3659" s="1233">
        <f>INT(base[[#This Row],[Data de liquidação]])</f>
        <v>46242</v>
      </c>
      <c r="M3659" s="1235">
        <f>base[[#This Row],[L/P Bruto]]-base[[#This Row],[L/P Líquido]]</f>
        <v>0.41418848167539224</v>
      </c>
      <c r="N3659" s="1235">
        <f>base[[#This Row],[L/P Líquido]]/base[[#This Row],[Stake/Responsabilidade]]</f>
        <v>0.43949999999999995</v>
      </c>
      <c r="O3659" s="1237">
        <f>IF(base[[#This Row],[L/P Líquido]]&gt;0,1,0)</f>
        <v>1</v>
      </c>
      <c r="P3659" s="1237"/>
      <c r="Q3659" s="1237" t="str">
        <f>LEFT(base[[#This Row],[Evento / Mercado]],FIND("vs",base[[#This Row],[Evento / Mercado]])-2)</f>
        <v>Independiente</v>
      </c>
      <c r="R3659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7" t="str">
        <f>LEFT(base[[#This Row],[Evento / Mercado]],FIND("/",base[[#This Row],[Evento / Mercado]])-2)</f>
        <v>Independiente vs Platense</v>
      </c>
      <c r="T3659" s="1249">
        <f>base[[#This Row],[Data de liquidação]]</f>
        <v>46242.960289351853</v>
      </c>
    </row>
    <row r="3660" spans="2:20" ht="15" customHeight="1">
      <c r="B3660" s="1232" t="s">
        <v>4312</v>
      </c>
      <c r="C3660" s="935" t="s">
        <v>3555</v>
      </c>
      <c r="D3660" s="1233">
        <v>46242.961747685185</v>
      </c>
      <c r="E3660" s="1234">
        <v>6.82</v>
      </c>
      <c r="F3660" s="654">
        <v>4.4999999999999998E-2</v>
      </c>
      <c r="G3660" s="1235">
        <f t="shared" si="120"/>
        <v>7.1413612565445028</v>
      </c>
      <c r="H3660" s="1235" t="s">
        <v>1665</v>
      </c>
      <c r="I3660" s="1236" t="s">
        <v>2949</v>
      </c>
      <c r="J3660" s="1235">
        <v>8</v>
      </c>
      <c r="K3660" s="1235">
        <v>49.98</v>
      </c>
      <c r="L3660" s="1233">
        <f>INT(base[[#This Row],[Data de liquidação]])</f>
        <v>46242</v>
      </c>
      <c r="M3660" s="1235">
        <f>base[[#This Row],[L/P Bruto]]-base[[#This Row],[L/P Líquido]]</f>
        <v>0.32136125654450254</v>
      </c>
      <c r="N3660" s="1235">
        <f>base[[#This Row],[L/P Líquido]]/base[[#This Row],[Stake/Responsabilidade]]</f>
        <v>0.1364545818327331</v>
      </c>
      <c r="O3660" s="1237">
        <f>IF(base[[#This Row],[L/P Líquido]]&gt;0,1,0)</f>
        <v>1</v>
      </c>
      <c r="P3660" s="1237"/>
      <c r="Q3660" s="1237" t="str">
        <f>LEFT(base[[#This Row],[Evento / Mercado]],FIND("vs",base[[#This Row],[Evento / Mercado]])-2)</f>
        <v>FC Supra du Quebec</v>
      </c>
      <c r="R3660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7" t="str">
        <f>LEFT(base[[#This Row],[Evento / Mercado]],FIND("/",base[[#This Row],[Evento / Mercado]])-2)</f>
        <v>FC Supra du Quebec vs Cavalry</v>
      </c>
      <c r="T3660" s="1249">
        <f>base[[#This Row],[Data de liquidação]]</f>
        <v>46242.961747685185</v>
      </c>
    </row>
    <row r="3661" spans="2:20" ht="15" customHeight="1">
      <c r="B3661" s="1232" t="s">
        <v>4311</v>
      </c>
      <c r="C3661" s="935" t="s">
        <v>3555</v>
      </c>
      <c r="D3661" s="1233">
        <v>46242.964386574073</v>
      </c>
      <c r="E3661" s="1234">
        <v>8.02</v>
      </c>
      <c r="F3661" s="654">
        <v>4.4999999999999998E-2</v>
      </c>
      <c r="G3661" s="1235">
        <f t="shared" si="120"/>
        <v>8.3979057591623043</v>
      </c>
      <c r="H3661" s="1231" t="s">
        <v>4310</v>
      </c>
      <c r="I3661" s="1217" t="s">
        <v>75</v>
      </c>
      <c r="J3661" s="1235">
        <v>1.42</v>
      </c>
      <c r="K3661" s="1235">
        <v>20</v>
      </c>
      <c r="L3661" s="1233">
        <f>INT(base[[#This Row],[Data de liquidação]])</f>
        <v>46242</v>
      </c>
      <c r="M3661" s="1235">
        <f>base[[#This Row],[L/P Bruto]]-base[[#This Row],[L/P Líquido]]</f>
        <v>0.37790575916230473</v>
      </c>
      <c r="N3661" s="1235">
        <f>base[[#This Row],[L/P Líquido]]/base[[#This Row],[Stake/Responsabilidade]]</f>
        <v>0.40099999999999997</v>
      </c>
      <c r="O3661" s="1237">
        <f>IF(base[[#This Row],[L/P Líquido]]&gt;0,1,0)</f>
        <v>1</v>
      </c>
      <c r="P3661" s="1237"/>
      <c r="Q3661" s="1237" t="str">
        <f>LEFT(base[[#This Row],[Evento / Mercado]],FIND("vs",base[[#This Row],[Evento / Mercado]])-2)</f>
        <v>Instituto de Córdoba</v>
      </c>
      <c r="R3661" s="12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7" t="str">
        <f>LEFT(base[[#This Row],[Evento / Mercado]],FIND("/",base[[#This Row],[Evento / Mercado]])-2)</f>
        <v>Instituto de Córdoba vs Gimnasia y Esgrima de Mendoza</v>
      </c>
      <c r="T3661" s="1249">
        <f>base[[#This Row],[Data de liquidação]]</f>
        <v>46242.964386574073</v>
      </c>
    </row>
    <row r="3662" spans="2:20" ht="15" customHeight="1">
      <c r="B3662" s="1242" t="s">
        <v>4363</v>
      </c>
      <c r="C3662" s="935" t="s">
        <v>3555</v>
      </c>
      <c r="D3662" s="1243">
        <v>46243.435914351852</v>
      </c>
      <c r="E3662" s="1244">
        <v>0.86</v>
      </c>
      <c r="F3662" s="654">
        <v>4.4999999999999998E-2</v>
      </c>
      <c r="G3662" s="1245">
        <f t="shared" ref="G3662:G3690" si="121">IF(E3662&gt;0,E3662/(1-F3662),E3662)</f>
        <v>0.90052356020942415</v>
      </c>
      <c r="H3662" s="1245" t="s">
        <v>1665</v>
      </c>
      <c r="I3662" s="1246" t="s">
        <v>3332</v>
      </c>
      <c r="J3662" s="1245">
        <v>1.45</v>
      </c>
      <c r="K3662" s="1245">
        <v>2</v>
      </c>
      <c r="L3662" s="1243">
        <f>INT(base[[#This Row],[Data de liquidação]])</f>
        <v>46243</v>
      </c>
      <c r="M3662" s="1245">
        <f>base[[#This Row],[L/P Bruto]]-base[[#This Row],[L/P Líquido]]</f>
        <v>4.0523560209424159E-2</v>
      </c>
      <c r="N3662" s="1245">
        <f>base[[#This Row],[L/P Líquido]]/base[[#This Row],[Stake/Responsabilidade]]</f>
        <v>0.43</v>
      </c>
      <c r="O3662" s="1247">
        <f>IF(base[[#This Row],[L/P Líquido]]&gt;0,1,0)</f>
        <v>1</v>
      </c>
      <c r="P3662" s="1247"/>
      <c r="Q3662" s="1247" t="str">
        <f>LEFT(base[[#This Row],[Evento / Mercado]],FIND("vs",base[[#This Row],[Evento / Mercado]])-2)</f>
        <v>Malmö FF</v>
      </c>
      <c r="R366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7" t="str">
        <f>LEFT(base[[#This Row],[Evento / Mercado]],FIND("/",base[[#This Row],[Evento / Mercado]])-2)</f>
        <v>Malmö FF vs Degerfors IF</v>
      </c>
      <c r="T3662" s="1249">
        <f>base[[#This Row],[Data de liquidação]]</f>
        <v>46243.435914351852</v>
      </c>
    </row>
    <row r="3663" spans="2:20" ht="15" customHeight="1">
      <c r="B3663" s="1242" t="s">
        <v>4362</v>
      </c>
      <c r="C3663" s="935" t="s">
        <v>3555</v>
      </c>
      <c r="D3663" s="1243">
        <v>46243.443298611113</v>
      </c>
      <c r="E3663" s="1244">
        <v>6.69</v>
      </c>
      <c r="F3663" s="654">
        <v>4.4999999999999998E-2</v>
      </c>
      <c r="G3663" s="1245">
        <f t="shared" si="121"/>
        <v>7.0052356020942419</v>
      </c>
      <c r="H3663" s="1231" t="s">
        <v>4310</v>
      </c>
      <c r="I3663" s="1217" t="s">
        <v>75</v>
      </c>
      <c r="J3663" s="1245">
        <v>1.35</v>
      </c>
      <c r="K3663" s="1245">
        <v>20</v>
      </c>
      <c r="L3663" s="1243">
        <f>INT(base[[#This Row],[Data de liquidação]])</f>
        <v>46243</v>
      </c>
      <c r="M3663" s="1245">
        <f>base[[#This Row],[L/P Bruto]]-base[[#This Row],[L/P Líquido]]</f>
        <v>0.31523560209424151</v>
      </c>
      <c r="N3663" s="1245">
        <f>base[[#This Row],[L/P Líquido]]/base[[#This Row],[Stake/Responsabilidade]]</f>
        <v>0.33450000000000002</v>
      </c>
      <c r="O3663" s="1247">
        <f>IF(base[[#This Row],[L/P Líquido]]&gt;0,1,0)</f>
        <v>1</v>
      </c>
      <c r="P3663" s="1247"/>
      <c r="Q3663" s="1247" t="str">
        <f>LEFT(base[[#This Row],[Evento / Mercado]],FIND("vs",base[[#This Row],[Evento / Mercado]])-2)</f>
        <v>Shandong Taishan</v>
      </c>
      <c r="R366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7" t="str">
        <f>LEFT(base[[#This Row],[Evento / Mercado]],FIND("/",base[[#This Row],[Evento / Mercado]])-2)</f>
        <v>Shandong Taishan vs Tianjin Jinmenhu</v>
      </c>
      <c r="T3663" s="1249">
        <f>base[[#This Row],[Data de liquidação]]</f>
        <v>46243.443298611113</v>
      </c>
    </row>
    <row r="3664" spans="2:20" ht="15" customHeight="1">
      <c r="B3664" s="1242" t="s">
        <v>4361</v>
      </c>
      <c r="C3664" s="935" t="s">
        <v>3555</v>
      </c>
      <c r="D3664" s="1243">
        <v>46243.452037037037</v>
      </c>
      <c r="E3664" s="1244">
        <v>10.53</v>
      </c>
      <c r="F3664" s="654">
        <v>4.4999999999999998E-2</v>
      </c>
      <c r="G3664" s="1245">
        <f t="shared" si="121"/>
        <v>11.026178010471204</v>
      </c>
      <c r="H3664" s="1245" t="s">
        <v>3333</v>
      </c>
      <c r="I3664" s="1246" t="s">
        <v>626</v>
      </c>
      <c r="J3664" s="1245">
        <v>40</v>
      </c>
      <c r="K3664" s="1245">
        <v>430.17</v>
      </c>
      <c r="L3664" s="1243">
        <f>INT(base[[#This Row],[Data de liquidação]])</f>
        <v>46243</v>
      </c>
      <c r="M3664" s="1245">
        <f>base[[#This Row],[L/P Bruto]]-base[[#This Row],[L/P Líquido]]</f>
        <v>0.4961780104712048</v>
      </c>
      <c r="N3664" s="1245">
        <f>base[[#This Row],[L/P Líquido]]/base[[#This Row],[Stake/Responsabilidade]]</f>
        <v>2.4478694469628283E-2</v>
      </c>
      <c r="O3664" s="1247">
        <f>IF(base[[#This Row],[L/P Líquido]]&gt;0,1,0)</f>
        <v>1</v>
      </c>
      <c r="P3664" s="1247"/>
      <c r="Q3664" s="1247" t="str">
        <f>LEFT(base[[#This Row],[Evento / Mercado]],FIND("vs",base[[#This Row],[Evento / Mercado]])-2)</f>
        <v>Hammarby IF</v>
      </c>
      <c r="R366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7" t="str">
        <f>LEFT(base[[#This Row],[Evento / Mercado]],FIND("/",base[[#This Row],[Evento / Mercado]])-2)</f>
        <v>Hammarby IF vs BK Häcken</v>
      </c>
      <c r="T3664" s="1249">
        <f>base[[#This Row],[Data de liquidação]]</f>
        <v>46243.452037037037</v>
      </c>
    </row>
    <row r="3665" spans="2:20" ht="15" customHeight="1">
      <c r="B3665" s="1242" t="s">
        <v>4360</v>
      </c>
      <c r="C3665" s="935" t="s">
        <v>3555</v>
      </c>
      <c r="D3665" s="1243">
        <v>46243.453449074077</v>
      </c>
      <c r="E3665" s="1244">
        <v>-70.64</v>
      </c>
      <c r="F3665" s="654">
        <v>4.4999999999999998E-2</v>
      </c>
      <c r="G3665" s="1245">
        <f t="shared" si="121"/>
        <v>-70.64</v>
      </c>
      <c r="H3665" s="1245" t="s">
        <v>3865</v>
      </c>
      <c r="I3665" s="1246" t="s">
        <v>626</v>
      </c>
      <c r="J3665" s="1245">
        <v>26</v>
      </c>
      <c r="K3665" s="1245">
        <v>600</v>
      </c>
      <c r="L3665" s="1243">
        <f>INT(base[[#This Row],[Data de liquidação]])</f>
        <v>46243</v>
      </c>
      <c r="M3665" s="1245">
        <f>base[[#This Row],[L/P Bruto]]-base[[#This Row],[L/P Líquido]]</f>
        <v>0</v>
      </c>
      <c r="N3665" s="1245">
        <f>base[[#This Row],[L/P Líquido]]/base[[#This Row],[Stake/Responsabilidade]]</f>
        <v>-0.11773333333333333</v>
      </c>
      <c r="O3665" s="1247">
        <f>IF(base[[#This Row],[L/P Líquido]]&gt;0,1,0)</f>
        <v>0</v>
      </c>
      <c r="P3665" s="1247"/>
      <c r="Q3665" s="1247" t="str">
        <f>LEFT(base[[#This Row],[Evento / Mercado]],FIND("vs",base[[#This Row],[Evento / Mercado]])-2)</f>
        <v>Malmö FF</v>
      </c>
      <c r="R366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7" t="str">
        <f>LEFT(base[[#This Row],[Evento / Mercado]],FIND("/",base[[#This Row],[Evento / Mercado]])-2)</f>
        <v>Malmö FF vs Degerfors IF</v>
      </c>
      <c r="T3665" s="1249">
        <f>base[[#This Row],[Data de liquidação]]</f>
        <v>46243.453449074077</v>
      </c>
    </row>
    <row r="3666" spans="2:20" ht="15" customHeight="1">
      <c r="B3666" s="1242" t="s">
        <v>4359</v>
      </c>
      <c r="C3666" s="935" t="s">
        <v>3555</v>
      </c>
      <c r="D3666" s="1243">
        <v>46243.473298611112</v>
      </c>
      <c r="E3666" s="1244">
        <v>4.97</v>
      </c>
      <c r="F3666" s="654">
        <v>4.4999999999999998E-2</v>
      </c>
      <c r="G3666" s="1245">
        <f t="shared" si="121"/>
        <v>5.2041884816753923</v>
      </c>
      <c r="H3666" s="1231" t="s">
        <v>4310</v>
      </c>
      <c r="I3666" s="1246" t="s">
        <v>13</v>
      </c>
      <c r="J3666" s="1245">
        <v>1.26</v>
      </c>
      <c r="K3666" s="1245">
        <v>20</v>
      </c>
      <c r="L3666" s="1243">
        <f>INT(base[[#This Row],[Data de liquidação]])</f>
        <v>46243</v>
      </c>
      <c r="M3666" s="1245">
        <f>base[[#This Row],[L/P Bruto]]-base[[#This Row],[L/P Líquido]]</f>
        <v>0.23418848167539252</v>
      </c>
      <c r="N3666" s="1245">
        <f>base[[#This Row],[L/P Líquido]]/base[[#This Row],[Stake/Responsabilidade]]</f>
        <v>0.2485</v>
      </c>
      <c r="O3666" s="1247">
        <f>IF(base[[#This Row],[L/P Líquido]]&gt;0,1,0)</f>
        <v>1</v>
      </c>
      <c r="P3666" s="1247"/>
      <c r="Q3666" s="1247" t="str">
        <f>LEFT(base[[#This Row],[Evento / Mercado]],FIND("vs",base[[#This Row],[Evento / Mercado]])-2)</f>
        <v>Lillestrøm SK</v>
      </c>
      <c r="R366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7" t="str">
        <f>LEFT(base[[#This Row],[Evento / Mercado]],FIND("/",base[[#This Row],[Evento / Mercado]])-2)</f>
        <v>Lillestrøm SK vs Rosenborg BK</v>
      </c>
      <c r="T3666" s="1249">
        <f>base[[#This Row],[Data de liquidação]]</f>
        <v>46243.473298611112</v>
      </c>
    </row>
    <row r="3667" spans="2:20" ht="15" customHeight="1">
      <c r="B3667" s="1242" t="s">
        <v>4358</v>
      </c>
      <c r="C3667" s="935" t="s">
        <v>3555</v>
      </c>
      <c r="D3667" s="1243">
        <v>46243.479189814818</v>
      </c>
      <c r="E3667" s="1244">
        <v>112.13</v>
      </c>
      <c r="F3667" s="654">
        <v>4.4999999999999998E-2</v>
      </c>
      <c r="G3667" s="1245">
        <f t="shared" si="121"/>
        <v>117.41361256544502</v>
      </c>
      <c r="H3667" s="1245" t="s">
        <v>314</v>
      </c>
      <c r="I3667" s="1246" t="s">
        <v>349</v>
      </c>
      <c r="J3667" s="1245">
        <v>1.98</v>
      </c>
      <c r="K3667" s="1245">
        <v>119.81</v>
      </c>
      <c r="L3667" s="1243">
        <f>INT(base[[#This Row],[Data de liquidação]])</f>
        <v>46243</v>
      </c>
      <c r="M3667" s="1245">
        <f>base[[#This Row],[L/P Bruto]]-base[[#This Row],[L/P Líquido]]</f>
        <v>5.2836125654450257</v>
      </c>
      <c r="N3667" s="1245">
        <f>base[[#This Row],[L/P Líquido]]/base[[#This Row],[Stake/Responsabilidade]]</f>
        <v>0.93589850596778223</v>
      </c>
      <c r="O3667" s="1247">
        <f>IF(base[[#This Row],[L/P Líquido]]&gt;0,1,0)</f>
        <v>1</v>
      </c>
      <c r="P3667" s="1247"/>
      <c r="Q3667" s="1247" t="str">
        <f>LEFT(base[[#This Row],[Evento / Mercado]],FIND("vs",base[[#This Row],[Evento / Mercado]])-2)</f>
        <v>Cruzeiro</v>
      </c>
      <c r="R366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7" t="str">
        <f>LEFT(base[[#This Row],[Evento / Mercado]],FIND("/",base[[#This Row],[Evento / Mercado]])-2)</f>
        <v>Cruzeiro vs Mirassol FC</v>
      </c>
      <c r="T3667" s="1249">
        <f>base[[#This Row],[Data de liquidação]]</f>
        <v>46243.479189814818</v>
      </c>
    </row>
    <row r="3668" spans="2:20" ht="15" customHeight="1">
      <c r="B3668" s="1242" t="s">
        <v>4357</v>
      </c>
      <c r="C3668" s="935" t="s">
        <v>3555</v>
      </c>
      <c r="D3668" s="1243">
        <v>46243.493993055556</v>
      </c>
      <c r="E3668" s="1244">
        <v>70.98</v>
      </c>
      <c r="F3668" s="654">
        <v>4.4999999999999998E-2</v>
      </c>
      <c r="G3668" s="1245">
        <f t="shared" si="121"/>
        <v>74.324607329842934</v>
      </c>
      <c r="H3668" s="1245" t="s">
        <v>3329</v>
      </c>
      <c r="I3668" s="1246" t="s">
        <v>4364</v>
      </c>
      <c r="J3668" s="1245">
        <f>(2.96*123.73+5.1*124.8)/base[[#This Row],[Stake/Responsabilidade]]</f>
        <v>4.0347690326734265</v>
      </c>
      <c r="K3668" s="1245">
        <f>123.72+124.8</f>
        <v>248.51999999999998</v>
      </c>
      <c r="L3668" s="1243">
        <f>INT(base[[#This Row],[Data de liquidação]])</f>
        <v>46243</v>
      </c>
      <c r="M3668" s="1245">
        <f>base[[#This Row],[L/P Bruto]]-base[[#This Row],[L/P Líquido]]</f>
        <v>3.3446073298429297</v>
      </c>
      <c r="N3668" s="1245">
        <f>base[[#This Row],[L/P Líquido]]/base[[#This Row],[Stake/Responsabilidade]]</f>
        <v>0.28561081603090299</v>
      </c>
      <c r="O3668" s="1247">
        <f>IF(base[[#This Row],[L/P Líquido]]&gt;0,1,0)</f>
        <v>1</v>
      </c>
      <c r="P3668" s="1247"/>
      <c r="Q3668" s="1247" t="str">
        <f>LEFT(base[[#This Row],[Evento / Mercado]],FIND("vs",base[[#This Row],[Evento / Mercado]])-2)</f>
        <v>FC Fredericia</v>
      </c>
      <c r="R366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7" t="str">
        <f>LEFT(base[[#This Row],[Evento / Mercado]],FIND("/",base[[#This Row],[Evento / Mercado]])-2)</f>
        <v>FC Fredericia vs Vendsyssel FF</v>
      </c>
      <c r="T3668" s="1249">
        <f>base[[#This Row],[Data de liquidação]]</f>
        <v>46243.493993055556</v>
      </c>
    </row>
    <row r="3669" spans="2:20" ht="15" customHeight="1">
      <c r="B3669" s="1242" t="s">
        <v>4356</v>
      </c>
      <c r="C3669" s="935" t="s">
        <v>3555</v>
      </c>
      <c r="D3669" s="1243">
        <v>46243.494849537034</v>
      </c>
      <c r="E3669" s="1244">
        <v>-450.01</v>
      </c>
      <c r="F3669" s="654">
        <v>4.4999999999999998E-2</v>
      </c>
      <c r="G3669" s="1245">
        <f t="shared" si="121"/>
        <v>-450.01</v>
      </c>
      <c r="H3669" s="1245" t="s">
        <v>3270</v>
      </c>
      <c r="I3669" s="1246" t="s">
        <v>626</v>
      </c>
      <c r="J3669" s="1245">
        <v>6.2</v>
      </c>
      <c r="K3669" s="1245">
        <v>450.01</v>
      </c>
      <c r="L3669" s="1243">
        <f>INT(base[[#This Row],[Data de liquidação]])</f>
        <v>46243</v>
      </c>
      <c r="M3669" s="1245">
        <f>base[[#This Row],[L/P Bruto]]-base[[#This Row],[L/P Líquido]]</f>
        <v>0</v>
      </c>
      <c r="N3669" s="1245">
        <f>base[[#This Row],[L/P Líquido]]/base[[#This Row],[Stake/Responsabilidade]]</f>
        <v>-1</v>
      </c>
      <c r="O3669" s="1247">
        <f>IF(base[[#This Row],[L/P Líquido]]&gt;0,1,0)</f>
        <v>0</v>
      </c>
      <c r="P3669" s="1247"/>
      <c r="Q3669" s="1247" t="str">
        <f>LEFT(base[[#This Row],[Evento / Mercado]],FIND("vs",base[[#This Row],[Evento / Mercado]])-2)</f>
        <v>Varbergs BoIS</v>
      </c>
      <c r="R366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7" t="str">
        <f>LEFT(base[[#This Row],[Evento / Mercado]],FIND("/",base[[#This Row],[Evento / Mercado]])-2)</f>
        <v>Varbergs BoIS vs Sandvikens IF</v>
      </c>
      <c r="T3669" s="1249">
        <f>base[[#This Row],[Data de liquidação]]</f>
        <v>46243.494849537034</v>
      </c>
    </row>
    <row r="3670" spans="2:20" ht="15" customHeight="1">
      <c r="B3670" s="1242" t="s">
        <v>4355</v>
      </c>
      <c r="C3670" s="935" t="s">
        <v>3555</v>
      </c>
      <c r="D3670" s="1243">
        <v>46243.495069444441</v>
      </c>
      <c r="E3670" s="1244">
        <v>-450</v>
      </c>
      <c r="F3670" s="654">
        <v>4.4999999999999998E-2</v>
      </c>
      <c r="G3670" s="1245">
        <f t="shared" si="121"/>
        <v>-450</v>
      </c>
      <c r="H3670" s="1245" t="s">
        <v>179</v>
      </c>
      <c r="I3670" s="1246" t="s">
        <v>391</v>
      </c>
      <c r="J3670" s="1245">
        <v>4</v>
      </c>
      <c r="K3670" s="1245">
        <v>450</v>
      </c>
      <c r="L3670" s="1243">
        <f>INT(base[[#This Row],[Data de liquidação]])</f>
        <v>46243</v>
      </c>
      <c r="M3670" s="1245">
        <f>base[[#This Row],[L/P Bruto]]-base[[#This Row],[L/P Líquido]]</f>
        <v>0</v>
      </c>
      <c r="N3670" s="1245">
        <f>base[[#This Row],[L/P Líquido]]/base[[#This Row],[Stake/Responsabilidade]]</f>
        <v>-1</v>
      </c>
      <c r="O3670" s="1247">
        <f>IF(base[[#This Row],[L/P Líquido]]&gt;0,1,0)</f>
        <v>0</v>
      </c>
      <c r="P3670" s="1247"/>
      <c r="Q3670" s="1247" t="str">
        <f>LEFT(base[[#This Row],[Evento / Mercado]],FIND("vs",base[[#This Row],[Evento / Mercado]])-2)</f>
        <v>Varbergs BoIS</v>
      </c>
      <c r="R367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7" t="str">
        <f>LEFT(base[[#This Row],[Evento / Mercado]],FIND("/",base[[#This Row],[Evento / Mercado]])-2)</f>
        <v>Varbergs BoIS vs Sandvikens IF</v>
      </c>
      <c r="T3670" s="1249">
        <f>base[[#This Row],[Data de liquidação]]</f>
        <v>46243.495069444441</v>
      </c>
    </row>
    <row r="3671" spans="2:20" ht="15" customHeight="1">
      <c r="B3671" s="1242" t="s">
        <v>4355</v>
      </c>
      <c r="C3671" s="1242" t="s">
        <v>3554</v>
      </c>
      <c r="D3671" s="1243">
        <v>46243.495069444441</v>
      </c>
      <c r="E3671" s="1244">
        <v>-250</v>
      </c>
      <c r="F3671" s="654">
        <v>4.4999999999999998E-2</v>
      </c>
      <c r="G3671" s="1245">
        <f t="shared" si="121"/>
        <v>-250</v>
      </c>
      <c r="H3671" s="1245" t="s">
        <v>3329</v>
      </c>
      <c r="I3671" s="1246" t="s">
        <v>4364</v>
      </c>
      <c r="J3671" s="1245">
        <f>(1.94+4)/2</f>
        <v>2.9699999999999998</v>
      </c>
      <c r="K3671" s="1245">
        <v>250</v>
      </c>
      <c r="L3671" s="1243">
        <f>INT(base[[#This Row],[Data de liquidação]])</f>
        <v>46243</v>
      </c>
      <c r="M3671" s="1245">
        <f>base[[#This Row],[L/P Bruto]]-base[[#This Row],[L/P Líquido]]</f>
        <v>0</v>
      </c>
      <c r="N3671" s="1245">
        <f>base[[#This Row],[L/P Líquido]]/base[[#This Row],[Stake/Responsabilidade]]</f>
        <v>-1</v>
      </c>
      <c r="O3671" s="1247">
        <f>IF(base[[#This Row],[L/P Líquido]]&gt;0,1,0)</f>
        <v>0</v>
      </c>
      <c r="P3671" s="1247"/>
      <c r="Q3671" s="1247" t="str">
        <f>LEFT(base[[#This Row],[Evento / Mercado]],FIND("vs",base[[#This Row],[Evento / Mercado]])-2)</f>
        <v>Varbergs BoIS</v>
      </c>
      <c r="R3671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7" t="str">
        <f>LEFT(base[[#This Row],[Evento / Mercado]],FIND("/",base[[#This Row],[Evento / Mercado]])-2)</f>
        <v>Varbergs BoIS vs Sandvikens IF</v>
      </c>
      <c r="T3671" s="1249">
        <f>base[[#This Row],[Data de liquidação]]</f>
        <v>46243.495069444441</v>
      </c>
    </row>
    <row r="3672" spans="2:20" ht="15" customHeight="1">
      <c r="B3672" s="1242" t="s">
        <v>4354</v>
      </c>
      <c r="C3672" s="935" t="s">
        <v>3555</v>
      </c>
      <c r="D3672" s="1243">
        <v>46243.577696759261</v>
      </c>
      <c r="E3672" s="1244">
        <v>7.12</v>
      </c>
      <c r="F3672" s="654">
        <v>4.4999999999999998E-2</v>
      </c>
      <c r="G3672" s="1245">
        <f t="shared" si="121"/>
        <v>7.4554973821989536</v>
      </c>
      <c r="H3672" s="1245" t="s">
        <v>3333</v>
      </c>
      <c r="I3672" s="1246" t="s">
        <v>626</v>
      </c>
      <c r="J3672" s="1245">
        <v>60</v>
      </c>
      <c r="K3672" s="1245">
        <v>440.14</v>
      </c>
      <c r="L3672" s="1243">
        <f>INT(base[[#This Row],[Data de liquidação]])</f>
        <v>46243</v>
      </c>
      <c r="M3672" s="1245">
        <f>base[[#This Row],[L/P Bruto]]-base[[#This Row],[L/P Líquido]]</f>
        <v>0.33549738219895353</v>
      </c>
      <c r="N3672" s="1245">
        <f>base[[#This Row],[L/P Líquido]]/base[[#This Row],[Stake/Responsabilidade]]</f>
        <v>1.6176671059208433E-2</v>
      </c>
      <c r="O3672" s="1247">
        <f>IF(base[[#This Row],[L/P Líquido]]&gt;0,1,0)</f>
        <v>1</v>
      </c>
      <c r="P3672" s="1247"/>
      <c r="Q3672" s="1247" t="str">
        <f>LEFT(base[[#This Row],[Evento / Mercado]],FIND("vs",base[[#This Row],[Evento / Mercado]])-2)</f>
        <v>Strømsgodset</v>
      </c>
      <c r="R367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7" t="str">
        <f>LEFT(base[[#This Row],[Evento / Mercado]],FIND("/",base[[#This Row],[Evento / Mercado]])-2)</f>
        <v>Strømsgodset vs Egersund</v>
      </c>
      <c r="T3672" s="1249">
        <f>base[[#This Row],[Data de liquidação]]</f>
        <v>46243.577696759261</v>
      </c>
    </row>
    <row r="3673" spans="2:20" ht="15" customHeight="1">
      <c r="B3673" s="1242" t="s">
        <v>4353</v>
      </c>
      <c r="C3673" s="935" t="s">
        <v>3555</v>
      </c>
      <c r="D3673" s="1243">
        <v>46243.579097222224</v>
      </c>
      <c r="E3673" s="1244">
        <v>46.58</v>
      </c>
      <c r="F3673" s="654">
        <v>4.4999999999999998E-2</v>
      </c>
      <c r="G3673" s="1245">
        <f t="shared" si="121"/>
        <v>48.774869109947645</v>
      </c>
      <c r="H3673" s="1245" t="s">
        <v>179</v>
      </c>
      <c r="I3673" s="1246" t="s">
        <v>391</v>
      </c>
      <c r="J3673" s="1245">
        <v>9.1999999999999993</v>
      </c>
      <c r="K3673" s="1245">
        <v>400</v>
      </c>
      <c r="L3673" s="1243">
        <f>INT(base[[#This Row],[Data de liquidação]])</f>
        <v>46243</v>
      </c>
      <c r="M3673" s="1245">
        <f>base[[#This Row],[L/P Bruto]]-base[[#This Row],[L/P Líquido]]</f>
        <v>2.1948691099476463</v>
      </c>
      <c r="N3673" s="1245">
        <f>base[[#This Row],[L/P Líquido]]/base[[#This Row],[Stake/Responsabilidade]]</f>
        <v>0.11645</v>
      </c>
      <c r="O3673" s="1247">
        <f>IF(base[[#This Row],[L/P Líquido]]&gt;0,1,0)</f>
        <v>1</v>
      </c>
      <c r="P3673" s="1247"/>
      <c r="Q3673" s="1247" t="str">
        <f>LEFT(base[[#This Row],[Evento / Mercado]],FIND("vs",base[[#This Row],[Evento / Mercado]])-2)</f>
        <v>Haugesund</v>
      </c>
      <c r="R367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7" t="str">
        <f>LEFT(base[[#This Row],[Evento / Mercado]],FIND("/",base[[#This Row],[Evento / Mercado]])-2)</f>
        <v>Haugesund vs Raufoss</v>
      </c>
      <c r="T3673" s="1249">
        <f>base[[#This Row],[Data de liquidação]]</f>
        <v>46243.579097222224</v>
      </c>
    </row>
    <row r="3674" spans="2:20" ht="15" customHeight="1">
      <c r="B3674" s="1242" t="s">
        <v>4352</v>
      </c>
      <c r="C3674" s="935" t="s">
        <v>3555</v>
      </c>
      <c r="D3674" s="1243">
        <v>46243.58</v>
      </c>
      <c r="E3674" s="1244">
        <v>80.84</v>
      </c>
      <c r="F3674" s="654">
        <v>4.4999999999999998E-2</v>
      </c>
      <c r="G3674" s="1245">
        <f t="shared" si="121"/>
        <v>84.649214659685867</v>
      </c>
      <c r="H3674" s="1245" t="s">
        <v>3329</v>
      </c>
      <c r="I3674" s="1246" t="s">
        <v>4364</v>
      </c>
      <c r="J3674" s="1245">
        <f>(3.45+1.77)/2</f>
        <v>2.6100000000000003</v>
      </c>
      <c r="K3674" s="1245">
        <v>250</v>
      </c>
      <c r="L3674" s="1243">
        <f>INT(base[[#This Row],[Data de liquidação]])</f>
        <v>46243</v>
      </c>
      <c r="M3674" s="1245">
        <f>base[[#This Row],[L/P Bruto]]-base[[#This Row],[L/P Líquido]]</f>
        <v>3.809214659685864</v>
      </c>
      <c r="N3674" s="1245">
        <f>base[[#This Row],[L/P Líquido]]/base[[#This Row],[Stake/Responsabilidade]]</f>
        <v>0.32336000000000004</v>
      </c>
      <c r="O3674" s="1247">
        <f>IF(base[[#This Row],[L/P Líquido]]&gt;0,1,0)</f>
        <v>1</v>
      </c>
      <c r="P3674" s="1247"/>
      <c r="Q3674" s="1247" t="str">
        <f>LEFT(base[[#This Row],[Evento / Mercado]],FIND("vs",base[[#This Row],[Evento / Mercado]])-2)</f>
        <v>Hamarkameratene</v>
      </c>
      <c r="R367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7" t="str">
        <f>LEFT(base[[#This Row],[Evento / Mercado]],FIND("/",base[[#This Row],[Evento / Mercado]])-2)</f>
        <v>Hamarkameratene vs Aalesunds FK</v>
      </c>
      <c r="T3674" s="1249">
        <f>base[[#This Row],[Data de liquidação]]</f>
        <v>46243.58</v>
      </c>
    </row>
    <row r="3675" spans="2:20" ht="15" customHeight="1">
      <c r="B3675" s="1242" t="s">
        <v>4351</v>
      </c>
      <c r="C3675" s="935" t="s">
        <v>3555</v>
      </c>
      <c r="D3675" s="1243">
        <v>46243.600393518522</v>
      </c>
      <c r="E3675" s="1244">
        <v>6.37</v>
      </c>
      <c r="F3675" s="654">
        <v>4.4999999999999998E-2</v>
      </c>
      <c r="G3675" s="1245">
        <f t="shared" si="121"/>
        <v>6.6701570680628279</v>
      </c>
      <c r="H3675" s="1245" t="s">
        <v>1665</v>
      </c>
      <c r="I3675" s="1246" t="s">
        <v>1758</v>
      </c>
      <c r="J3675" s="1245">
        <v>19</v>
      </c>
      <c r="K3675" s="1245">
        <v>120.06</v>
      </c>
      <c r="L3675" s="1243">
        <f>INT(base[[#This Row],[Data de liquidação]])</f>
        <v>46243</v>
      </c>
      <c r="M3675" s="1245">
        <f>base[[#This Row],[L/P Bruto]]-base[[#This Row],[L/P Líquido]]</f>
        <v>0.30015706806282783</v>
      </c>
      <c r="N3675" s="1245">
        <f>base[[#This Row],[L/P Líquido]]/base[[#This Row],[Stake/Responsabilidade]]</f>
        <v>5.3056804930867903E-2</v>
      </c>
      <c r="O3675" s="1247">
        <f>IF(base[[#This Row],[L/P Líquido]]&gt;0,1,0)</f>
        <v>1</v>
      </c>
      <c r="P3675" s="1247"/>
      <c r="Q3675" s="1247" t="str">
        <f>LEFT(base[[#This Row],[Evento / Mercado]],FIND("vs",base[[#This Row],[Evento / Mercado]])-2)</f>
        <v>Debreceni VSC</v>
      </c>
      <c r="R367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7" t="str">
        <f>LEFT(base[[#This Row],[Evento / Mercado]],FIND("/",base[[#This Row],[Evento / Mercado]])-2)</f>
        <v>Debreceni VSC vs Nyíregyháza Spartacus</v>
      </c>
      <c r="T3675" s="1249">
        <f>base[[#This Row],[Data de liquidação]]</f>
        <v>46243.600393518522</v>
      </c>
    </row>
    <row r="3676" spans="2:20" ht="15" customHeight="1">
      <c r="B3676" s="1242" t="s">
        <v>4350</v>
      </c>
      <c r="C3676" s="935" t="s">
        <v>3555</v>
      </c>
      <c r="D3676" s="1243">
        <v>46243.618726851855</v>
      </c>
      <c r="E3676" s="1244">
        <v>-20</v>
      </c>
      <c r="F3676" s="654">
        <v>4.4999999999999998E-2</v>
      </c>
      <c r="G3676" s="1245">
        <f t="shared" si="121"/>
        <v>-20</v>
      </c>
      <c r="H3676" s="1231" t="s">
        <v>4310</v>
      </c>
      <c r="I3676" s="1246" t="s">
        <v>13</v>
      </c>
      <c r="J3676" s="1245">
        <v>1.3</v>
      </c>
      <c r="K3676" s="1245">
        <v>20</v>
      </c>
      <c r="L3676" s="1243">
        <f>INT(base[[#This Row],[Data de liquidação]])</f>
        <v>46243</v>
      </c>
      <c r="M3676" s="1245">
        <f>base[[#This Row],[L/P Bruto]]-base[[#This Row],[L/P Líquido]]</f>
        <v>0</v>
      </c>
      <c r="N3676" s="1245">
        <f>base[[#This Row],[L/P Líquido]]/base[[#This Row],[Stake/Responsabilidade]]</f>
        <v>-1</v>
      </c>
      <c r="O3676" s="1247">
        <f>IF(base[[#This Row],[L/P Líquido]]&gt;0,1,0)</f>
        <v>0</v>
      </c>
      <c r="P3676" s="1247"/>
      <c r="Q3676" s="1247" t="str">
        <f>LEFT(base[[#This Row],[Evento / Mercado]],FIND("vs",base[[#This Row],[Evento / Mercado]])-2)</f>
        <v>AC Oulu</v>
      </c>
      <c r="R367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7" t="str">
        <f>LEFT(base[[#This Row],[Evento / Mercado]],FIND("/",base[[#This Row],[Evento / Mercado]])-2)</f>
        <v>AC Oulu vs HJK Helsinki</v>
      </c>
      <c r="T3676" s="1249">
        <f>base[[#This Row],[Data de liquidação]]</f>
        <v>46243.618726851855</v>
      </c>
    </row>
    <row r="3677" spans="2:20" ht="15" customHeight="1">
      <c r="B3677" s="1242" t="s">
        <v>4349</v>
      </c>
      <c r="C3677" s="935" t="s">
        <v>3555</v>
      </c>
      <c r="D3677" s="1243">
        <v>46243.704791666663</v>
      </c>
      <c r="E3677" s="1244">
        <v>8.3800000000000008</v>
      </c>
      <c r="F3677" s="654">
        <v>4.4999999999999998E-2</v>
      </c>
      <c r="G3677" s="1245">
        <f t="shared" si="121"/>
        <v>8.7748691099476446</v>
      </c>
      <c r="H3677" s="1245" t="s">
        <v>3333</v>
      </c>
      <c r="I3677" s="1246" t="s">
        <v>626</v>
      </c>
      <c r="J3677" s="1245">
        <v>48</v>
      </c>
      <c r="K3677" s="1245">
        <v>412.66</v>
      </c>
      <c r="L3677" s="1243">
        <f>INT(base[[#This Row],[Data de liquidação]])</f>
        <v>46243</v>
      </c>
      <c r="M3677" s="1245">
        <f>base[[#This Row],[L/P Bruto]]-base[[#This Row],[L/P Líquido]]</f>
        <v>0.39486910994764379</v>
      </c>
      <c r="N3677" s="1245">
        <f>base[[#This Row],[L/P Líquido]]/base[[#This Row],[Stake/Responsabilidade]]</f>
        <v>2.03072747540348E-2</v>
      </c>
      <c r="O3677" s="1247">
        <f>IF(base[[#This Row],[L/P Líquido]]&gt;0,1,0)</f>
        <v>1</v>
      </c>
      <c r="P3677" s="1247"/>
      <c r="Q3677" s="1247" t="str">
        <f>LEFT(base[[#This Row],[Evento / Mercado]],FIND("vs",base[[#This Row],[Evento / Mercado]])-2)</f>
        <v>Víkingur</v>
      </c>
      <c r="R367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7" t="str">
        <f>LEFT(base[[#This Row],[Evento / Mercado]],FIND("/",base[[#This Row],[Evento / Mercado]])-2)</f>
        <v>Víkingur vs ÍB Vestmannaeyja</v>
      </c>
      <c r="T3677" s="1249">
        <f>base[[#This Row],[Data de liquidação]]</f>
        <v>46243.704791666663</v>
      </c>
    </row>
    <row r="3678" spans="2:20" ht="15" customHeight="1">
      <c r="B3678" s="1242" t="s">
        <v>4348</v>
      </c>
      <c r="C3678" s="935" t="s">
        <v>3555</v>
      </c>
      <c r="D3678" s="1243">
        <v>46243.704907407409</v>
      </c>
      <c r="E3678" s="1244">
        <v>47.56</v>
      </c>
      <c r="F3678" s="654">
        <v>4.4999999999999998E-2</v>
      </c>
      <c r="G3678" s="1245">
        <f t="shared" si="121"/>
        <v>49.801047120418851</v>
      </c>
      <c r="H3678" s="1245" t="s">
        <v>179</v>
      </c>
      <c r="I3678" s="1246" t="s">
        <v>391</v>
      </c>
      <c r="J3678" s="1245">
        <v>9.8000000000000007</v>
      </c>
      <c r="K3678" s="1245">
        <v>438.26</v>
      </c>
      <c r="L3678" s="1243">
        <f>INT(base[[#This Row],[Data de liquidação]])</f>
        <v>46243</v>
      </c>
      <c r="M3678" s="1245">
        <f>base[[#This Row],[L/P Bruto]]-base[[#This Row],[L/P Líquido]]</f>
        <v>2.2410471204188482</v>
      </c>
      <c r="N3678" s="1245">
        <f>base[[#This Row],[L/P Líquido]]/base[[#This Row],[Stake/Responsabilidade]]</f>
        <v>0.10852005658741387</v>
      </c>
      <c r="O3678" s="1247">
        <f>IF(base[[#This Row],[L/P Líquido]]&gt;0,1,0)</f>
        <v>1</v>
      </c>
      <c r="P3678" s="1247"/>
      <c r="Q3678" s="1247" t="str">
        <f>LEFT(base[[#This Row],[Evento / Mercado]],FIND("vs",base[[#This Row],[Evento / Mercado]])-2)</f>
        <v>Víkingur</v>
      </c>
      <c r="R367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7" t="str">
        <f>LEFT(base[[#This Row],[Evento / Mercado]],FIND("/",base[[#This Row],[Evento / Mercado]])-2)</f>
        <v>Víkingur vs ÍB Vestmannaeyja</v>
      </c>
      <c r="T3678" s="1249">
        <f>base[[#This Row],[Data de liquidação]]</f>
        <v>46243.704907407409</v>
      </c>
    </row>
    <row r="3679" spans="2:20" ht="15" customHeight="1">
      <c r="B3679" s="1242" t="s">
        <v>4347</v>
      </c>
      <c r="C3679" s="935" t="s">
        <v>3555</v>
      </c>
      <c r="D3679" s="1243">
        <v>46243.719884259262</v>
      </c>
      <c r="E3679" s="1244">
        <v>7.93</v>
      </c>
      <c r="F3679" s="654">
        <v>4.4999999999999998E-2</v>
      </c>
      <c r="G3679" s="1245">
        <f t="shared" si="121"/>
        <v>8.3036649214659679</v>
      </c>
      <c r="H3679" s="1231" t="s">
        <v>4310</v>
      </c>
      <c r="I3679" s="1217" t="s">
        <v>75</v>
      </c>
      <c r="J3679" s="1245">
        <v>1.42</v>
      </c>
      <c r="K3679" s="1245">
        <v>19.78</v>
      </c>
      <c r="L3679" s="1243">
        <f>INT(base[[#This Row],[Data de liquidação]])</f>
        <v>46243</v>
      </c>
      <c r="M3679" s="1245">
        <f>base[[#This Row],[L/P Bruto]]-base[[#This Row],[L/P Líquido]]</f>
        <v>0.37366492146596819</v>
      </c>
      <c r="N3679" s="1245">
        <f>base[[#This Row],[L/P Líquido]]/base[[#This Row],[Stake/Responsabilidade]]</f>
        <v>0.4009100101112234</v>
      </c>
      <c r="O3679" s="1247">
        <f>IF(base[[#This Row],[L/P Líquido]]&gt;0,1,0)</f>
        <v>1</v>
      </c>
      <c r="P3679" s="1247"/>
      <c r="Q3679" s="1247" t="str">
        <f>LEFT(base[[#This Row],[Evento / Mercado]],FIND("vs",base[[#This Row],[Evento / Mercado]])-2)</f>
        <v>Gremio Novorizontino</v>
      </c>
      <c r="R367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7" t="str">
        <f>LEFT(base[[#This Row],[Evento / Mercado]],FIND("/",base[[#This Row],[Evento / Mercado]])-2)</f>
        <v>Gremio Novorizontino vs EC Juventude</v>
      </c>
      <c r="T3679" s="1249">
        <f>base[[#This Row],[Data de liquidação]]</f>
        <v>46243.719884259262</v>
      </c>
    </row>
    <row r="3680" spans="2:20" ht="15" customHeight="1">
      <c r="B3680" s="1242" t="s">
        <v>4346</v>
      </c>
      <c r="C3680" s="935" t="s">
        <v>3555</v>
      </c>
      <c r="D3680" s="1243">
        <v>46243.750810185185</v>
      </c>
      <c r="E3680" s="1244">
        <v>-20</v>
      </c>
      <c r="F3680" s="654">
        <v>4.4999999999999998E-2</v>
      </c>
      <c r="G3680" s="1245">
        <f t="shared" si="121"/>
        <v>-20</v>
      </c>
      <c r="H3680" s="1231" t="s">
        <v>4310</v>
      </c>
      <c r="I3680" s="1217" t="s">
        <v>75</v>
      </c>
      <c r="J3680" s="1245">
        <v>1.35</v>
      </c>
      <c r="K3680" s="1245">
        <v>20</v>
      </c>
      <c r="L3680" s="1243">
        <f>INT(base[[#This Row],[Data de liquidação]])</f>
        <v>46243</v>
      </c>
      <c r="M3680" s="1245">
        <f>base[[#This Row],[L/P Bruto]]-base[[#This Row],[L/P Líquido]]</f>
        <v>0</v>
      </c>
      <c r="N3680" s="1245">
        <f>base[[#This Row],[L/P Líquido]]/base[[#This Row],[Stake/Responsabilidade]]</f>
        <v>-1</v>
      </c>
      <c r="O3680" s="1247">
        <f>IF(base[[#This Row],[L/P Líquido]]&gt;0,1,0)</f>
        <v>0</v>
      </c>
      <c r="P3680" s="1247"/>
      <c r="Q3680" s="1247" t="str">
        <f>LEFT(base[[#This Row],[Evento / Mercado]],FIND("vs",base[[#This Row],[Evento / Mercado]])-2)</f>
        <v>Palmeiras</v>
      </c>
      <c r="R368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7" t="str">
        <f>LEFT(base[[#This Row],[Evento / Mercado]],FIND("/",base[[#This Row],[Evento / Mercado]])-2)</f>
        <v>Palmeiras vs SC Internacional</v>
      </c>
      <c r="T3680" s="1249">
        <f>base[[#This Row],[Data de liquidação]]</f>
        <v>46243.750810185185</v>
      </c>
    </row>
    <row r="3681" spans="2:20" ht="15" customHeight="1">
      <c r="B3681" s="1242" t="s">
        <v>4345</v>
      </c>
      <c r="C3681" s="935" t="s">
        <v>3555</v>
      </c>
      <c r="D3681" s="1243">
        <v>46243.750925925924</v>
      </c>
      <c r="E3681" s="1244">
        <v>72.45</v>
      </c>
      <c r="F3681" s="654">
        <v>4.4999999999999998E-2</v>
      </c>
      <c r="G3681" s="1245">
        <f t="shared" si="121"/>
        <v>75.863874345549746</v>
      </c>
      <c r="H3681" s="1245" t="s">
        <v>179</v>
      </c>
      <c r="I3681" s="1246" t="s">
        <v>391</v>
      </c>
      <c r="J3681" s="1245">
        <v>6.8</v>
      </c>
      <c r="K3681" s="1245">
        <v>439.99</v>
      </c>
      <c r="L3681" s="1243">
        <f>INT(base[[#This Row],[Data de liquidação]])</f>
        <v>46243</v>
      </c>
      <c r="M3681" s="1245">
        <f>base[[#This Row],[L/P Bruto]]-base[[#This Row],[L/P Líquido]]</f>
        <v>3.4138743455497433</v>
      </c>
      <c r="N3681" s="1245">
        <f>base[[#This Row],[L/P Líquido]]/base[[#This Row],[Stake/Responsabilidade]]</f>
        <v>0.16466283324621014</v>
      </c>
      <c r="O3681" s="1247">
        <f>IF(base[[#This Row],[L/P Líquido]]&gt;0,1,0)</f>
        <v>1</v>
      </c>
      <c r="P3681" s="1247"/>
      <c r="Q3681" s="1247" t="str">
        <f>LEFT(base[[#This Row],[Evento / Mercado]],FIND("vs",base[[#This Row],[Evento / Mercado]])-2)</f>
        <v>Palmeiras</v>
      </c>
      <c r="R3681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7" t="str">
        <f>LEFT(base[[#This Row],[Evento / Mercado]],FIND("/",base[[#This Row],[Evento / Mercado]])-2)</f>
        <v>Palmeiras vs SC Internacional</v>
      </c>
      <c r="T3681" s="1249">
        <f>base[[#This Row],[Data de liquidação]]</f>
        <v>46243.750925925924</v>
      </c>
    </row>
    <row r="3682" spans="2:20" ht="15" customHeight="1">
      <c r="B3682" s="1242" t="s">
        <v>4344</v>
      </c>
      <c r="C3682" s="935" t="s">
        <v>3555</v>
      </c>
      <c r="D3682" s="1243">
        <v>46243.751087962963</v>
      </c>
      <c r="E3682" s="1244">
        <v>-20</v>
      </c>
      <c r="F3682" s="654">
        <v>4.4999999999999998E-2</v>
      </c>
      <c r="G3682" s="1245">
        <f t="shared" si="121"/>
        <v>-20</v>
      </c>
      <c r="H3682" s="1231" t="s">
        <v>4310</v>
      </c>
      <c r="I3682" s="1217" t="s">
        <v>75</v>
      </c>
      <c r="J3682" s="1245">
        <v>1.35</v>
      </c>
      <c r="K3682" s="1245">
        <v>20</v>
      </c>
      <c r="L3682" s="1243">
        <f>INT(base[[#This Row],[Data de liquidação]])</f>
        <v>46243</v>
      </c>
      <c r="M3682" s="1245">
        <f>base[[#This Row],[L/P Bruto]]-base[[#This Row],[L/P Líquido]]</f>
        <v>0</v>
      </c>
      <c r="N3682" s="1245">
        <f>base[[#This Row],[L/P Líquido]]/base[[#This Row],[Stake/Responsabilidade]]</f>
        <v>-1</v>
      </c>
      <c r="O3682" s="1247">
        <f>IF(base[[#This Row],[L/P Líquido]]&gt;0,1,0)</f>
        <v>0</v>
      </c>
      <c r="P3682" s="1247"/>
      <c r="Q3682" s="1247" t="str">
        <f>LEFT(base[[#This Row],[Evento / Mercado]],FIND("vs",base[[#This Row],[Evento / Mercado]])-2)</f>
        <v>Esporte Clube Bahia</v>
      </c>
      <c r="R3682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7" t="str">
        <f>LEFT(base[[#This Row],[Evento / Mercado]],FIND("/",base[[#This Row],[Evento / Mercado]])-2)</f>
        <v>Esporte Clube Bahia vs Vasco da Gama</v>
      </c>
      <c r="T3682" s="1249">
        <f>base[[#This Row],[Data de liquidação]]</f>
        <v>46243.751087962963</v>
      </c>
    </row>
    <row r="3683" spans="2:20" ht="15" customHeight="1">
      <c r="B3683" s="1242" t="s">
        <v>4343</v>
      </c>
      <c r="C3683" s="935" t="s">
        <v>3555</v>
      </c>
      <c r="D3683" s="1243">
        <v>46243.793657407405</v>
      </c>
      <c r="E3683" s="1244">
        <v>12.55</v>
      </c>
      <c r="F3683" s="654">
        <v>4.4999999999999998E-2</v>
      </c>
      <c r="G3683" s="1245">
        <f t="shared" si="121"/>
        <v>13.141361256544505</v>
      </c>
      <c r="H3683" s="1245" t="s">
        <v>3333</v>
      </c>
      <c r="I3683" s="1246" t="s">
        <v>626</v>
      </c>
      <c r="J3683" s="1245">
        <v>36</v>
      </c>
      <c r="K3683" s="1245">
        <v>459.9</v>
      </c>
      <c r="L3683" s="1243">
        <f>INT(base[[#This Row],[Data de liquidação]])</f>
        <v>46243</v>
      </c>
      <c r="M3683" s="1245">
        <f>base[[#This Row],[L/P Bruto]]-base[[#This Row],[L/P Líquido]]</f>
        <v>0.59136125654450389</v>
      </c>
      <c r="N3683" s="1245">
        <f>base[[#This Row],[L/P Líquido]]/base[[#This Row],[Stake/Responsabilidade]]</f>
        <v>2.7288540987171126E-2</v>
      </c>
      <c r="O3683" s="1247">
        <f>IF(base[[#This Row],[L/P Líquido]]&gt;0,1,0)</f>
        <v>1</v>
      </c>
      <c r="P3683" s="1247"/>
      <c r="Q3683" s="1247" t="str">
        <f>LEFT(base[[#This Row],[Evento / Mercado]],FIND("vs",base[[#This Row],[Evento / Mercado]])-2)</f>
        <v>Breidablik</v>
      </c>
      <c r="R3683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7" t="str">
        <f>LEFT(base[[#This Row],[Evento / Mercado]],FIND("/",base[[#This Row],[Evento / Mercado]])-2)</f>
        <v>Breidablik vs Valur</v>
      </c>
      <c r="T3683" s="1249">
        <f>base[[#This Row],[Data de liquidação]]</f>
        <v>46243.793657407405</v>
      </c>
    </row>
    <row r="3684" spans="2:20" ht="15" customHeight="1">
      <c r="B3684" s="1242" t="s">
        <v>4342</v>
      </c>
      <c r="C3684" s="935" t="s">
        <v>3555</v>
      </c>
      <c r="D3684" s="1243">
        <v>46243.828067129631</v>
      </c>
      <c r="E3684" s="1244">
        <v>9.17</v>
      </c>
      <c r="F3684" s="654">
        <v>4.4999999999999998E-2</v>
      </c>
      <c r="G3684" s="1245">
        <f t="shared" si="121"/>
        <v>9.6020942408376975</v>
      </c>
      <c r="H3684" s="1231" t="s">
        <v>4310</v>
      </c>
      <c r="I3684" s="1217" t="s">
        <v>75</v>
      </c>
      <c r="J3684" s="1245">
        <v>1.48</v>
      </c>
      <c r="K3684" s="1245">
        <v>20</v>
      </c>
      <c r="L3684" s="1243">
        <f>INT(base[[#This Row],[Data de liquidação]])</f>
        <v>46243</v>
      </c>
      <c r="M3684" s="1245">
        <f>base[[#This Row],[L/P Bruto]]-base[[#This Row],[L/P Líquido]]</f>
        <v>0.43209424083769754</v>
      </c>
      <c r="N3684" s="1245">
        <f>base[[#This Row],[L/P Líquido]]/base[[#This Row],[Stake/Responsabilidade]]</f>
        <v>0.45850000000000002</v>
      </c>
      <c r="O3684" s="1247">
        <f>IF(base[[#This Row],[L/P Líquido]]&gt;0,1,0)</f>
        <v>1</v>
      </c>
      <c r="P3684" s="1247"/>
      <c r="Q3684" s="1247" t="str">
        <f>LEFT(base[[#This Row],[Evento / Mercado]],FIND("vs",base[[#This Row],[Evento / Mercado]])-2)</f>
        <v>Red Bull Bragantino</v>
      </c>
      <c r="R3684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7" t="str">
        <f>LEFT(base[[#This Row],[Evento / Mercado]],FIND("/",base[[#This Row],[Evento / Mercado]])-2)</f>
        <v>Red Bull Bragantino vs Corinthians</v>
      </c>
      <c r="T3684" s="1249">
        <f>base[[#This Row],[Data de liquidação]]</f>
        <v>46243.828067129631</v>
      </c>
    </row>
    <row r="3685" spans="2:20" ht="15" customHeight="1">
      <c r="B3685" s="1242" t="s">
        <v>4341</v>
      </c>
      <c r="C3685" s="935" t="s">
        <v>3555</v>
      </c>
      <c r="D3685" s="1243">
        <v>46243.851076388892</v>
      </c>
      <c r="E3685" s="1244">
        <v>-28.57</v>
      </c>
      <c r="F3685" s="654">
        <v>4.4999999999999998E-2</v>
      </c>
      <c r="G3685" s="1245">
        <f t="shared" si="121"/>
        <v>-28.57</v>
      </c>
      <c r="H3685" s="1245" t="s">
        <v>3865</v>
      </c>
      <c r="I3685" s="1246" t="s">
        <v>626</v>
      </c>
      <c r="J3685" s="1245">
        <v>22</v>
      </c>
      <c r="K3685" s="1245">
        <v>599.97</v>
      </c>
      <c r="L3685" s="1243">
        <f>INT(base[[#This Row],[Data de liquidação]])</f>
        <v>46243</v>
      </c>
      <c r="M3685" s="1245">
        <f>base[[#This Row],[L/P Bruto]]-base[[#This Row],[L/P Líquido]]</f>
        <v>0</v>
      </c>
      <c r="N3685" s="1245">
        <f>base[[#This Row],[L/P Líquido]]/base[[#This Row],[Stake/Responsabilidade]]</f>
        <v>-4.7619047619047616E-2</v>
      </c>
      <c r="O3685" s="1247">
        <f>IF(base[[#This Row],[L/P Líquido]]&gt;0,1,0)</f>
        <v>0</v>
      </c>
      <c r="P3685" s="1247"/>
      <c r="Q3685" s="1247" t="str">
        <f>LEFT(base[[#This Row],[Evento / Mercado]],FIND("vs",base[[#This Row],[Evento / Mercado]])-2)</f>
        <v>Club Nacional</v>
      </c>
      <c r="R3685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7" t="str">
        <f>LEFT(base[[#This Row],[Evento / Mercado]],FIND("/",base[[#This Row],[Evento / Mercado]])-2)</f>
        <v>Club Nacional vs CA Boston River</v>
      </c>
      <c r="T3685" s="1249">
        <f>base[[#This Row],[Data de liquidação]]</f>
        <v>46243.851076388892</v>
      </c>
    </row>
    <row r="3686" spans="2:20" ht="15" customHeight="1">
      <c r="B3686" s="1242" t="s">
        <v>4340</v>
      </c>
      <c r="C3686" s="935" t="s">
        <v>3555</v>
      </c>
      <c r="D3686" s="1243">
        <v>46243.853009259263</v>
      </c>
      <c r="E3686" s="1244">
        <v>-249.99</v>
      </c>
      <c r="F3686" s="654">
        <v>4.4999999999999998E-2</v>
      </c>
      <c r="G3686" s="1245">
        <f t="shared" si="121"/>
        <v>-249.99</v>
      </c>
      <c r="H3686" s="1245" t="s">
        <v>3329</v>
      </c>
      <c r="I3686" s="1246" t="s">
        <v>4364</v>
      </c>
      <c r="J3686" s="1245">
        <f>(3.8+1.42)/2</f>
        <v>2.61</v>
      </c>
      <c r="K3686" s="1245">
        <v>249.99</v>
      </c>
      <c r="L3686" s="1243">
        <f>INT(base[[#This Row],[Data de liquidação]])</f>
        <v>46243</v>
      </c>
      <c r="M3686" s="1245">
        <f>base[[#This Row],[L/P Bruto]]-base[[#This Row],[L/P Líquido]]</f>
        <v>0</v>
      </c>
      <c r="N3686" s="1245">
        <f>base[[#This Row],[L/P Líquido]]/base[[#This Row],[Stake/Responsabilidade]]</f>
        <v>-1</v>
      </c>
      <c r="O3686" s="1247">
        <f>IF(base[[#This Row],[L/P Líquido]]&gt;0,1,0)</f>
        <v>0</v>
      </c>
      <c r="P3686" s="1247"/>
      <c r="Q3686" s="1247" t="str">
        <f>LEFT(base[[#This Row],[Evento / Mercado]],FIND("vs",base[[#This Row],[Evento / Mercado]])-2)</f>
        <v>Red Bull Bragantino</v>
      </c>
      <c r="R3686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7" t="str">
        <f>LEFT(base[[#This Row],[Evento / Mercado]],FIND("/",base[[#This Row],[Evento / Mercado]])-2)</f>
        <v>Red Bull Bragantino vs Corinthians</v>
      </c>
      <c r="T3686" s="1249">
        <f>base[[#This Row],[Data de liquidação]]</f>
        <v>46243.853009259263</v>
      </c>
    </row>
    <row r="3687" spans="2:20" ht="15" customHeight="1">
      <c r="B3687" s="1242" t="s">
        <v>4339</v>
      </c>
      <c r="C3687" s="935" t="s">
        <v>3555</v>
      </c>
      <c r="D3687" s="1243">
        <v>46243.891793981478</v>
      </c>
      <c r="E3687" s="1244">
        <v>5.45</v>
      </c>
      <c r="F3687" s="654">
        <v>4.4999999999999998E-2</v>
      </c>
      <c r="G3687" s="1245">
        <f t="shared" si="121"/>
        <v>5.7068062827225132</v>
      </c>
      <c r="H3687" s="1245" t="s">
        <v>1665</v>
      </c>
      <c r="I3687" s="1246" t="s">
        <v>1758</v>
      </c>
      <c r="J3687" s="1245">
        <v>23</v>
      </c>
      <c r="K3687" s="1245">
        <v>125.62</v>
      </c>
      <c r="L3687" s="1243">
        <f>INT(base[[#This Row],[Data de liquidação]])</f>
        <v>46243</v>
      </c>
      <c r="M3687" s="1245">
        <f>base[[#This Row],[L/P Bruto]]-base[[#This Row],[L/P Líquido]]</f>
        <v>0.25680628272251305</v>
      </c>
      <c r="N3687" s="1245">
        <f>base[[#This Row],[L/P Líquido]]/base[[#This Row],[Stake/Responsabilidade]]</f>
        <v>4.3384811335774556E-2</v>
      </c>
      <c r="O3687" s="1247">
        <f>IF(base[[#This Row],[L/P Líquido]]&gt;0,1,0)</f>
        <v>1</v>
      </c>
      <c r="P3687" s="1247"/>
      <c r="Q3687" s="1247" t="str">
        <f>LEFT(base[[#This Row],[Evento / Mercado]],FIND("vs",base[[#This Row],[Evento / Mercado]])-2)</f>
        <v>Metropolitanos FC</v>
      </c>
      <c r="R3687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7" t="str">
        <f>LEFT(base[[#This Row],[Evento / Mercado]],FIND("/",base[[#This Row],[Evento / Mercado]])-2)</f>
        <v>Metropolitanos FC vs Universidad Central de Venezuela FC</v>
      </c>
      <c r="T3687" s="1249">
        <f>base[[#This Row],[Data de liquidação]]</f>
        <v>46243.891793981478</v>
      </c>
    </row>
    <row r="3688" spans="2:20" ht="15" customHeight="1">
      <c r="B3688" s="1242" t="s">
        <v>4338</v>
      </c>
      <c r="C3688" s="935" t="s">
        <v>3555</v>
      </c>
      <c r="D3688" s="1243">
        <v>46243.892094907409</v>
      </c>
      <c r="E3688" s="1244">
        <v>38.36</v>
      </c>
      <c r="F3688" s="654">
        <v>4.4999999999999998E-2</v>
      </c>
      <c r="G3688" s="1245">
        <f t="shared" si="121"/>
        <v>40.167539267015705</v>
      </c>
      <c r="H3688" s="1245" t="s">
        <v>179</v>
      </c>
      <c r="I3688" s="1246" t="s">
        <v>391</v>
      </c>
      <c r="J3688" s="1245">
        <f>(15*490+15.5*74.97)/base[[#This Row],[Stake/Responsabilidade]]</f>
        <v>15.066348655680832</v>
      </c>
      <c r="K3688" s="1245">
        <f>490+74.97</f>
        <v>564.97</v>
      </c>
      <c r="L3688" s="1243">
        <f>INT(base[[#This Row],[Data de liquidação]])</f>
        <v>46243</v>
      </c>
      <c r="M3688" s="1245">
        <f>base[[#This Row],[L/P Bruto]]-base[[#This Row],[L/P Líquido]]</f>
        <v>1.8075392670157058</v>
      </c>
      <c r="N3688" s="1245">
        <f>base[[#This Row],[L/P Líquido]]/base[[#This Row],[Stake/Responsabilidade]]</f>
        <v>6.7897410481972495E-2</v>
      </c>
      <c r="O3688" s="1247">
        <f>IF(base[[#This Row],[L/P Líquido]]&gt;0,1,0)</f>
        <v>1</v>
      </c>
      <c r="P3688" s="1247"/>
      <c r="Q3688" s="1247" t="str">
        <f>LEFT(base[[#This Row],[Evento / Mercado]],FIND("vs",base[[#This Row],[Evento / Mercado]])-2)</f>
        <v>Flamengo</v>
      </c>
      <c r="R3688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7" t="str">
        <f>LEFT(base[[#This Row],[Evento / Mercado]],FIND("/",base[[#This Row],[Evento / Mercado]])-2)</f>
        <v>Flamengo vs EC Vitória</v>
      </c>
      <c r="T3688" s="1249">
        <f>base[[#This Row],[Data de liquidação]]</f>
        <v>46243.892094907409</v>
      </c>
    </row>
    <row r="3689" spans="2:20" ht="15" customHeight="1">
      <c r="B3689" s="1242" t="s">
        <v>4337</v>
      </c>
      <c r="C3689" s="935" t="s">
        <v>3555</v>
      </c>
      <c r="D3689" s="1243">
        <v>46243.943078703705</v>
      </c>
      <c r="E3689" s="1244">
        <v>4.78</v>
      </c>
      <c r="F3689" s="654">
        <v>4.4999999999999998E-2</v>
      </c>
      <c r="G3689" s="1245">
        <f t="shared" si="121"/>
        <v>5.005235602094241</v>
      </c>
      <c r="H3689" s="1231" t="s">
        <v>4310</v>
      </c>
      <c r="I3689" s="1246" t="s">
        <v>3626</v>
      </c>
      <c r="J3689" s="1245">
        <v>1.25</v>
      </c>
      <c r="K3689" s="1245">
        <v>20</v>
      </c>
      <c r="L3689" s="1243">
        <f>INT(base[[#This Row],[Data de liquidação]])</f>
        <v>46243</v>
      </c>
      <c r="M3689" s="1245">
        <f>base[[#This Row],[L/P Bruto]]-base[[#This Row],[L/P Líquido]]</f>
        <v>0.22523560209424076</v>
      </c>
      <c r="N3689" s="1245">
        <f>base[[#This Row],[L/P Líquido]]/base[[#This Row],[Stake/Responsabilidade]]</f>
        <v>0.23900000000000002</v>
      </c>
      <c r="O3689" s="1247">
        <f>IF(base[[#This Row],[L/P Líquido]]&gt;0,1,0)</f>
        <v>1</v>
      </c>
      <c r="P3689" s="1247"/>
      <c r="Q3689" s="1247" t="str">
        <f>LEFT(base[[#This Row],[Evento / Mercado]],FIND("vs",base[[#This Row],[Evento / Mercado]])-2)</f>
        <v>Universidad de Chile</v>
      </c>
      <c r="R3689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7" t="str">
        <f>LEFT(base[[#This Row],[Evento / Mercado]],FIND("/",base[[#This Row],[Evento / Mercado]])-2)</f>
        <v>Universidad de Chile vs Palestino</v>
      </c>
      <c r="T3689" s="1249">
        <f>base[[#This Row],[Data de liquidação]]</f>
        <v>46243.943078703705</v>
      </c>
    </row>
    <row r="3690" spans="2:20" ht="15" customHeight="1">
      <c r="B3690" s="1242" t="s">
        <v>4336</v>
      </c>
      <c r="C3690" s="935" t="s">
        <v>3555</v>
      </c>
      <c r="D3690" s="1243">
        <v>46243.957638888889</v>
      </c>
      <c r="E3690" s="1244">
        <v>-20</v>
      </c>
      <c r="F3690" s="654">
        <v>4.4999999999999998E-2</v>
      </c>
      <c r="G3690" s="1245">
        <f t="shared" si="121"/>
        <v>-20</v>
      </c>
      <c r="H3690" s="1245" t="s">
        <v>1665</v>
      </c>
      <c r="I3690" s="1246" t="s">
        <v>2300</v>
      </c>
      <c r="J3690" s="1245">
        <v>1.52</v>
      </c>
      <c r="K3690" s="1245">
        <v>20</v>
      </c>
      <c r="L3690" s="1243">
        <f>INT(base[[#This Row],[Data de liquidação]])</f>
        <v>46243</v>
      </c>
      <c r="M3690" s="1245">
        <f>base[[#This Row],[L/P Bruto]]-base[[#This Row],[L/P Líquido]]</f>
        <v>0</v>
      </c>
      <c r="N3690" s="1245">
        <f>base[[#This Row],[L/P Líquido]]/base[[#This Row],[Stake/Responsabilidade]]</f>
        <v>-1</v>
      </c>
      <c r="O3690" s="1247">
        <f>IF(base[[#This Row],[L/P Líquido]]&gt;0,1,0)</f>
        <v>0</v>
      </c>
      <c r="P3690" s="1247"/>
      <c r="Q3690" s="1247" t="str">
        <f>LEFT(base[[#This Row],[Evento / Mercado]],FIND("vs",base[[#This Row],[Evento / Mercado]])-2)</f>
        <v>Guayaquil City FC</v>
      </c>
      <c r="R3690" s="12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7" t="str">
        <f>LEFT(base[[#This Row],[Evento / Mercado]],FIND("/",base[[#This Row],[Evento / Mercado]])-2)</f>
        <v>Guayaquil City FC vs Emelec</v>
      </c>
      <c r="T3690" s="1249">
        <f>base[[#This Row],[Data de liquidação]]</f>
        <v>46243.957638888889</v>
      </c>
    </row>
    <row r="3691" spans="2:20" ht="15" customHeight="1">
      <c r="B3691" s="1251" t="s">
        <v>4376</v>
      </c>
      <c r="C3691" s="935" t="s">
        <v>3555</v>
      </c>
      <c r="D3691" s="1252">
        <v>46244.600937499999</v>
      </c>
      <c r="E3691" s="1253">
        <v>91.68</v>
      </c>
      <c r="F3691" s="654">
        <v>4.4999999999999998E-2</v>
      </c>
      <c r="G3691" s="1254">
        <f t="shared" ref="G3691:G3702" si="122">IF(E3691&gt;0,E3691/(1-F3691),E3691)</f>
        <v>96.000000000000014</v>
      </c>
      <c r="H3691" s="1254" t="s">
        <v>314</v>
      </c>
      <c r="I3691" s="1255" t="s">
        <v>349</v>
      </c>
      <c r="J3691" s="1254">
        <v>1.8</v>
      </c>
      <c r="K3691" s="1254">
        <v>120</v>
      </c>
      <c r="L3691" s="1252">
        <f>INT(base[[#This Row],[Data de liquidação]])</f>
        <v>46244</v>
      </c>
      <c r="M3691" s="1254">
        <f>base[[#This Row],[L/P Bruto]]-base[[#This Row],[L/P Líquido]]</f>
        <v>4.3200000000000074</v>
      </c>
      <c r="N3691" s="1254">
        <f>base[[#This Row],[L/P Líquido]]/base[[#This Row],[Stake/Responsabilidade]]</f>
        <v>0.76400000000000001</v>
      </c>
      <c r="O3691" s="1256">
        <f>IF(base[[#This Row],[L/P Líquido]]&gt;0,1,0)</f>
        <v>1</v>
      </c>
      <c r="P3691" s="1256"/>
      <c r="Q3691" s="1256" t="str">
        <f>LEFT(base[[#This Row],[Evento / Mercado]],FIND("vs",base[[#This Row],[Evento / Mercado]])-2)</f>
        <v>IK Sirius</v>
      </c>
      <c r="R3691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256" t="str">
        <f>LEFT(base[[#This Row],[Evento / Mercado]],FIND("/",base[[#This Row],[Evento / Mercado]])-2)</f>
        <v>IK Sirius vs IF Brommapojkarna</v>
      </c>
      <c r="T3691" s="1257">
        <f>base[[#This Row],[Data de liquidação]]</f>
        <v>46244.600937499999</v>
      </c>
    </row>
    <row r="3692" spans="2:20" ht="15" customHeight="1">
      <c r="B3692" s="1251" t="s">
        <v>4375</v>
      </c>
      <c r="C3692" s="935" t="s">
        <v>3555</v>
      </c>
      <c r="D3692" s="1252">
        <v>46244.661273148151</v>
      </c>
      <c r="E3692" s="1253">
        <v>16.37</v>
      </c>
      <c r="F3692" s="654">
        <v>4.4999999999999998E-2</v>
      </c>
      <c r="G3692" s="1254">
        <f t="shared" si="122"/>
        <v>17.141361256544503</v>
      </c>
      <c r="H3692" s="1254" t="s">
        <v>74</v>
      </c>
      <c r="I3692" s="1255" t="s">
        <v>693</v>
      </c>
      <c r="J3692" s="1254">
        <v>29</v>
      </c>
      <c r="K3692" s="1254">
        <v>479.92</v>
      </c>
      <c r="L3692" s="1252">
        <f>INT(base[[#This Row],[Data de liquidação]])</f>
        <v>46244</v>
      </c>
      <c r="M3692" s="1254">
        <f>base[[#This Row],[L/P Bruto]]-base[[#This Row],[L/P Líquido]]</f>
        <v>0.77136125654450183</v>
      </c>
      <c r="N3692" s="1254">
        <f>base[[#This Row],[L/P Líquido]]/base[[#This Row],[Stake/Responsabilidade]]</f>
        <v>3.4109851641940324E-2</v>
      </c>
      <c r="O3692" s="1256">
        <f>IF(base[[#This Row],[L/P Líquido]]&gt;0,1,0)</f>
        <v>1</v>
      </c>
      <c r="P3692" s="1256"/>
      <c r="Q3692" s="1256" t="str">
        <f>LEFT(base[[#This Row],[Evento / Mercado]],FIND("vs",base[[#This Row],[Evento / Mercado]])-2)</f>
        <v>Moss</v>
      </c>
      <c r="R3692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256" t="str">
        <f>LEFT(base[[#This Row],[Evento / Mercado]],FIND("/",base[[#This Row],[Evento / Mercado]])-2)</f>
        <v>Moss vs Odds Ballklubb</v>
      </c>
      <c r="T3692" s="1257">
        <f>base[[#This Row],[Data de liquidação]]</f>
        <v>46244.661273148151</v>
      </c>
    </row>
    <row r="3693" spans="2:20" ht="15" customHeight="1">
      <c r="B3693" s="1251" t="s">
        <v>4374</v>
      </c>
      <c r="C3693" s="935" t="s">
        <v>3555</v>
      </c>
      <c r="D3693" s="1252">
        <v>46244.662280092591</v>
      </c>
      <c r="E3693" s="1253">
        <v>15.92</v>
      </c>
      <c r="F3693" s="654">
        <v>4.4999999999999998E-2</v>
      </c>
      <c r="G3693" s="1254">
        <f t="shared" si="122"/>
        <v>16.670157068062828</v>
      </c>
      <c r="H3693" s="1254" t="s">
        <v>1665</v>
      </c>
      <c r="I3693" s="1255" t="s">
        <v>1758</v>
      </c>
      <c r="J3693" s="1254">
        <v>8.6</v>
      </c>
      <c r="K3693" s="1254">
        <v>126.69</v>
      </c>
      <c r="L3693" s="1252">
        <f>INT(base[[#This Row],[Data de liquidação]])</f>
        <v>46244</v>
      </c>
      <c r="M3693" s="1254">
        <f>base[[#This Row],[L/P Bruto]]-base[[#This Row],[L/P Líquido]]</f>
        <v>0.750157068062828</v>
      </c>
      <c r="N3693" s="1254">
        <f>base[[#This Row],[L/P Líquido]]/base[[#This Row],[Stake/Responsabilidade]]</f>
        <v>0.12566106243586708</v>
      </c>
      <c r="O3693" s="1256">
        <f>IF(base[[#This Row],[L/P Líquido]]&gt;0,1,0)</f>
        <v>1</v>
      </c>
      <c r="P3693" s="1256"/>
      <c r="Q3693" s="1256" t="str">
        <f>LEFT(base[[#This Row],[Evento / Mercado]],FIND("vs",base[[#This Row],[Evento / Mercado]])-2)</f>
        <v>Västerås SK FK</v>
      </c>
      <c r="R3693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256" t="str">
        <f>LEFT(base[[#This Row],[Evento / Mercado]],FIND("/",base[[#This Row],[Evento / Mercado]])-2)</f>
        <v>Västerås SK FK vs Djurgårdens IF</v>
      </c>
      <c r="T3693" s="1257">
        <f>base[[#This Row],[Data de liquidação]]</f>
        <v>46244.662280092591</v>
      </c>
    </row>
    <row r="3694" spans="2:20" ht="15" customHeight="1">
      <c r="B3694" s="1251" t="s">
        <v>4373</v>
      </c>
      <c r="C3694" s="935" t="s">
        <v>3555</v>
      </c>
      <c r="D3694" s="1252">
        <v>46244.663159722222</v>
      </c>
      <c r="E3694" s="1253">
        <v>9.8699999999999992</v>
      </c>
      <c r="F3694" s="654">
        <v>4.4999999999999998E-2</v>
      </c>
      <c r="G3694" s="1254">
        <f t="shared" si="122"/>
        <v>10.335078534031414</v>
      </c>
      <c r="H3694" s="1254" t="s">
        <v>3333</v>
      </c>
      <c r="I3694" s="1255" t="s">
        <v>626</v>
      </c>
      <c r="J3694" s="1254">
        <v>46</v>
      </c>
      <c r="K3694" s="1254">
        <v>464.85</v>
      </c>
      <c r="L3694" s="1252">
        <f>INT(base[[#This Row],[Data de liquidação]])</f>
        <v>46244</v>
      </c>
      <c r="M3694" s="1254">
        <f>base[[#This Row],[L/P Bruto]]-base[[#This Row],[L/P Líquido]]</f>
        <v>0.46507853403141475</v>
      </c>
      <c r="N3694" s="1254">
        <f>base[[#This Row],[L/P Líquido]]/base[[#This Row],[Stake/Responsabilidade]]</f>
        <v>2.1232655695385606E-2</v>
      </c>
      <c r="O3694" s="1256">
        <f>IF(base[[#This Row],[L/P Líquido]]&gt;0,1,0)</f>
        <v>1</v>
      </c>
      <c r="P3694" s="1256"/>
      <c r="Q3694" s="1256" t="str">
        <f>LEFT(base[[#This Row],[Evento / Mercado]],FIND("vs",base[[#This Row],[Evento / Mercado]])-2)</f>
        <v>IK Sirius</v>
      </c>
      <c r="R3694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256" t="str">
        <f>LEFT(base[[#This Row],[Evento / Mercado]],FIND("/",base[[#This Row],[Evento / Mercado]])-2)</f>
        <v>IK Sirius vs IF Brommapojkarna</v>
      </c>
      <c r="T3694" s="1257">
        <f>base[[#This Row],[Data de liquidação]]</f>
        <v>46244.663159722222</v>
      </c>
    </row>
    <row r="3695" spans="2:20" ht="15" customHeight="1">
      <c r="B3695" s="1251" t="s">
        <v>4372</v>
      </c>
      <c r="C3695" s="935" t="s">
        <v>3555</v>
      </c>
      <c r="D3695" s="1252">
        <v>46244.663182870368</v>
      </c>
      <c r="E3695" s="1253">
        <v>9.5500000000000007</v>
      </c>
      <c r="F3695" s="654">
        <v>4.4999999999999998E-2</v>
      </c>
      <c r="G3695" s="1254">
        <f t="shared" si="122"/>
        <v>10.000000000000002</v>
      </c>
      <c r="H3695" s="1254" t="s">
        <v>1665</v>
      </c>
      <c r="I3695" s="1255" t="s">
        <v>1758</v>
      </c>
      <c r="J3695" s="1254">
        <v>13.5</v>
      </c>
      <c r="K3695" s="1254">
        <v>125</v>
      </c>
      <c r="L3695" s="1252">
        <f>INT(base[[#This Row],[Data de liquidação]])</f>
        <v>46244</v>
      </c>
      <c r="M3695" s="1254">
        <f>base[[#This Row],[L/P Bruto]]-base[[#This Row],[L/P Líquido]]</f>
        <v>0.45000000000000107</v>
      </c>
      <c r="N3695" s="1254">
        <f>base[[#This Row],[L/P Líquido]]/base[[#This Row],[Stake/Responsabilidade]]</f>
        <v>7.640000000000001E-2</v>
      </c>
      <c r="O3695" s="1256">
        <f>IF(base[[#This Row],[L/P Líquido]]&gt;0,1,0)</f>
        <v>1</v>
      </c>
      <c r="P3695" s="1256"/>
      <c r="Q3695" s="1256" t="str">
        <f>LEFT(base[[#This Row],[Evento / Mercado]],FIND("vs",base[[#This Row],[Evento / Mercado]])-2)</f>
        <v>Silkeborg IF</v>
      </c>
      <c r="R3695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256" t="str">
        <f>LEFT(base[[#This Row],[Evento / Mercado]],FIND("/",base[[#This Row],[Evento / Mercado]])-2)</f>
        <v>Silkeborg IF vs Odense BK</v>
      </c>
      <c r="T3695" s="1257">
        <f>base[[#This Row],[Data de liquidação]]</f>
        <v>46244.663182870368</v>
      </c>
    </row>
    <row r="3696" spans="2:20" ht="15" customHeight="1">
      <c r="B3696" s="1251" t="s">
        <v>4371</v>
      </c>
      <c r="C3696" s="935" t="s">
        <v>3555</v>
      </c>
      <c r="D3696" s="1252">
        <v>46244.66333333333</v>
      </c>
      <c r="E3696" s="1253">
        <v>47.75</v>
      </c>
      <c r="F3696" s="654">
        <v>4.4999999999999998E-2</v>
      </c>
      <c r="G3696" s="1254">
        <f t="shared" si="122"/>
        <v>50</v>
      </c>
      <c r="H3696" s="1254" t="s">
        <v>179</v>
      </c>
      <c r="I3696" s="1255" t="s">
        <v>391</v>
      </c>
      <c r="J3696" s="1254">
        <v>9</v>
      </c>
      <c r="K3696" s="1254">
        <v>400</v>
      </c>
      <c r="L3696" s="1252">
        <f>INT(base[[#This Row],[Data de liquidação]])</f>
        <v>46244</v>
      </c>
      <c r="M3696" s="1254">
        <f>base[[#This Row],[L/P Bruto]]-base[[#This Row],[L/P Líquido]]</f>
        <v>2.25</v>
      </c>
      <c r="N3696" s="1254">
        <f>base[[#This Row],[L/P Líquido]]/base[[#This Row],[Stake/Responsabilidade]]</f>
        <v>0.119375</v>
      </c>
      <c r="O3696" s="1256">
        <f>IF(base[[#This Row],[L/P Líquido]]&gt;0,1,0)</f>
        <v>1</v>
      </c>
      <c r="P3696" s="1256"/>
      <c r="Q3696" s="1256" t="str">
        <f>LEFT(base[[#This Row],[Evento / Mercado]],FIND("vs",base[[#This Row],[Evento / Mercado]])-2)</f>
        <v>IK Sirius</v>
      </c>
      <c r="R3696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256" t="str">
        <f>LEFT(base[[#This Row],[Evento / Mercado]],FIND("/",base[[#This Row],[Evento / Mercado]])-2)</f>
        <v>IK Sirius vs IF Brommapojkarna</v>
      </c>
      <c r="T3696" s="1257">
        <f>base[[#This Row],[Data de liquidação]]</f>
        <v>46244.66333333333</v>
      </c>
    </row>
    <row r="3697" spans="2:20" ht="15" customHeight="1">
      <c r="B3697" s="1251" t="s">
        <v>4371</v>
      </c>
      <c r="C3697" s="1242" t="s">
        <v>3554</v>
      </c>
      <c r="D3697" s="1252">
        <v>46244.66333333333</v>
      </c>
      <c r="E3697" s="1253">
        <v>27.77</v>
      </c>
      <c r="F3697" s="654">
        <v>4.4999999999999998E-2</v>
      </c>
      <c r="G3697" s="1254">
        <f t="shared" si="122"/>
        <v>29.078534031413614</v>
      </c>
      <c r="H3697" s="1254" t="s">
        <v>3865</v>
      </c>
      <c r="I3697" s="1255" t="s">
        <v>4377</v>
      </c>
      <c r="J3697" s="1254">
        <v>8</v>
      </c>
      <c r="K3697" s="1254">
        <v>199.99</v>
      </c>
      <c r="L3697" s="1252">
        <f>INT(base[[#This Row],[Data de liquidação]])</f>
        <v>46244</v>
      </c>
      <c r="M3697" s="1254">
        <f>base[[#This Row],[L/P Bruto]]-base[[#This Row],[L/P Líquido]]</f>
        <v>1.3085340314136147</v>
      </c>
      <c r="N3697" s="1254">
        <f>base[[#This Row],[L/P Líquido]]/base[[#This Row],[Stake/Responsabilidade]]</f>
        <v>0.13885694284714234</v>
      </c>
      <c r="O3697" s="1256">
        <f>IF(base[[#This Row],[L/P Líquido]]&gt;0,1,0)</f>
        <v>1</v>
      </c>
      <c r="P3697" s="1256"/>
      <c r="Q3697" s="1256" t="str">
        <f>LEFT(base[[#This Row],[Evento / Mercado]],FIND("vs",base[[#This Row],[Evento / Mercado]])-2)</f>
        <v>IK Sirius</v>
      </c>
      <c r="R3697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256" t="str">
        <f>LEFT(base[[#This Row],[Evento / Mercado]],FIND("/",base[[#This Row],[Evento / Mercado]])-2)</f>
        <v>IK Sirius vs IF Brommapojkarna</v>
      </c>
      <c r="T3697" s="1257">
        <f>base[[#This Row],[Data de liquidação]]</f>
        <v>46244.66333333333</v>
      </c>
    </row>
    <row r="3698" spans="2:20" ht="15" customHeight="1">
      <c r="B3698" s="1251" t="s">
        <v>4370</v>
      </c>
      <c r="C3698" s="935" t="s">
        <v>3555</v>
      </c>
      <c r="D3698" s="1252">
        <v>46244.72483796296</v>
      </c>
      <c r="E3698" s="1253">
        <v>6.12</v>
      </c>
      <c r="F3698" s="654">
        <v>4.4999999999999998E-2</v>
      </c>
      <c r="G3698" s="1254">
        <f t="shared" si="122"/>
        <v>6.4083769633507854</v>
      </c>
      <c r="H3698" s="1254" t="s">
        <v>1665</v>
      </c>
      <c r="I3698" s="1255" t="s">
        <v>2949</v>
      </c>
      <c r="J3698" s="1254">
        <v>8.8000000000000007</v>
      </c>
      <c r="K3698" s="1254">
        <v>50</v>
      </c>
      <c r="L3698" s="1252">
        <f>INT(base[[#This Row],[Data de liquidação]])</f>
        <v>46244</v>
      </c>
      <c r="M3698" s="1254">
        <f>base[[#This Row],[L/P Bruto]]-base[[#This Row],[L/P Líquido]]</f>
        <v>0.28837696335078533</v>
      </c>
      <c r="N3698" s="1254">
        <f>base[[#This Row],[L/P Líquido]]/base[[#This Row],[Stake/Responsabilidade]]</f>
        <v>0.12240000000000001</v>
      </c>
      <c r="O3698" s="1256">
        <f>IF(base[[#This Row],[L/P Líquido]]&gt;0,1,0)</f>
        <v>1</v>
      </c>
      <c r="P3698" s="1256"/>
      <c r="Q3698" s="1256" t="str">
        <f>LEFT(base[[#This Row],[Evento / Mercado]],FIND("vs",base[[#This Row],[Evento / Mercado]])-2)</f>
        <v>Sepsi OSK Sfantu Gheorghe</v>
      </c>
      <c r="R3698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256" t="str">
        <f>LEFT(base[[#This Row],[Evento / Mercado]],FIND("/",base[[#This Row],[Evento / Mercado]])-2)</f>
        <v>Sepsi OSK Sfantu Gheorghe vs FC FCSB</v>
      </c>
      <c r="T3698" s="1257">
        <f>base[[#This Row],[Data de liquidação]]</f>
        <v>46244.72483796296</v>
      </c>
    </row>
    <row r="3699" spans="2:20" ht="15" customHeight="1">
      <c r="B3699" s="1251" t="s">
        <v>4369</v>
      </c>
      <c r="C3699" s="935" t="s">
        <v>3555</v>
      </c>
      <c r="D3699" s="1252">
        <v>46244.840289351851</v>
      </c>
      <c r="E3699" s="1253">
        <v>7.45</v>
      </c>
      <c r="F3699" s="654">
        <v>4.4999999999999998E-2</v>
      </c>
      <c r="G3699" s="1254">
        <f t="shared" si="122"/>
        <v>7.8010471204188487</v>
      </c>
      <c r="H3699" s="1254" t="s">
        <v>4310</v>
      </c>
      <c r="I3699" s="1255" t="s">
        <v>75</v>
      </c>
      <c r="J3699" s="1254">
        <v>1.39</v>
      </c>
      <c r="K3699" s="1254">
        <v>20</v>
      </c>
      <c r="L3699" s="1252">
        <f>INT(base[[#This Row],[Data de liquidação]])</f>
        <v>46244</v>
      </c>
      <c r="M3699" s="1254">
        <f>base[[#This Row],[L/P Bruto]]-base[[#This Row],[L/P Líquido]]</f>
        <v>0.35104712041884856</v>
      </c>
      <c r="N3699" s="1254">
        <f>base[[#This Row],[L/P Líquido]]/base[[#This Row],[Stake/Responsabilidade]]</f>
        <v>0.3725</v>
      </c>
      <c r="O3699" s="1256">
        <f>IF(base[[#This Row],[L/P Líquido]]&gt;0,1,0)</f>
        <v>1</v>
      </c>
      <c r="P3699" s="1256"/>
      <c r="Q3699" s="1256" t="str">
        <f>LEFT(base[[#This Row],[Evento / Mercado]],FIND("vs",base[[#This Row],[Evento / Mercado]])-2)</f>
        <v>Banfield</v>
      </c>
      <c r="R3699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256" t="str">
        <f>LEFT(base[[#This Row],[Evento / Mercado]],FIND("/",base[[#This Row],[Evento / Mercado]])-2)</f>
        <v>Banfield vs Belgrano</v>
      </c>
      <c r="T3699" s="1257">
        <f>base[[#This Row],[Data de liquidação]]</f>
        <v>46244.840289351851</v>
      </c>
    </row>
    <row r="3700" spans="2:20" ht="15" customHeight="1">
      <c r="B3700" s="1251" t="s">
        <v>4368</v>
      </c>
      <c r="C3700" s="935" t="s">
        <v>3555</v>
      </c>
      <c r="D3700" s="1252">
        <v>46244.844375000001</v>
      </c>
      <c r="E3700" s="1253">
        <v>5.89</v>
      </c>
      <c r="F3700" s="654">
        <v>4.4999999999999998E-2</v>
      </c>
      <c r="G3700" s="1254">
        <f t="shared" si="122"/>
        <v>6.167539267015707</v>
      </c>
      <c r="H3700" s="1254" t="s">
        <v>4310</v>
      </c>
      <c r="I3700" s="1255" t="s">
        <v>3253</v>
      </c>
      <c r="J3700" s="1254">
        <v>1.31</v>
      </c>
      <c r="K3700" s="1254">
        <v>19.88</v>
      </c>
      <c r="L3700" s="1252">
        <f>INT(base[[#This Row],[Data de liquidação]])</f>
        <v>46244</v>
      </c>
      <c r="M3700" s="1254">
        <f>base[[#This Row],[L/P Bruto]]-base[[#This Row],[L/P Líquido]]</f>
        <v>0.2775392670157073</v>
      </c>
      <c r="N3700" s="1254">
        <f>base[[#This Row],[L/P Líquido]]/base[[#This Row],[Stake/Responsabilidade]]</f>
        <v>0.29627766599597588</v>
      </c>
      <c r="O3700" s="1256">
        <f>IF(base[[#This Row],[L/P Líquido]]&gt;0,1,0)</f>
        <v>1</v>
      </c>
      <c r="P3700" s="1256"/>
      <c r="Q3700" s="1256" t="str">
        <f>LEFT(base[[#This Row],[Evento / Mercado]],FIND("vs",base[[#This Row],[Evento / Mercado]])-2)</f>
        <v>Club Libertad Asunción</v>
      </c>
      <c r="R3700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256" t="str">
        <f>LEFT(base[[#This Row],[Evento / Mercado]],FIND("/",base[[#This Row],[Evento / Mercado]])-2)</f>
        <v>Club Libertad Asunción vs Club Sportivo Trinidense</v>
      </c>
      <c r="T3700" s="1257">
        <f>base[[#This Row],[Data de liquidação]]</f>
        <v>46244.844375000001</v>
      </c>
    </row>
    <row r="3701" spans="2:20" ht="15" customHeight="1">
      <c r="B3701" s="1251" t="s">
        <v>4367</v>
      </c>
      <c r="C3701" s="935" t="s">
        <v>3555</v>
      </c>
      <c r="D3701" s="1252">
        <v>46244.858043981483</v>
      </c>
      <c r="E3701" s="1253">
        <v>8.49</v>
      </c>
      <c r="F3701" s="654">
        <v>4.4999999999999998E-2</v>
      </c>
      <c r="G3701" s="1254">
        <f t="shared" si="122"/>
        <v>8.8900523560209432</v>
      </c>
      <c r="H3701" s="1254" t="s">
        <v>1665</v>
      </c>
      <c r="I3701" s="1255" t="s">
        <v>1758</v>
      </c>
      <c r="J3701" s="1254">
        <v>14.5</v>
      </c>
      <c r="K3701" s="1254">
        <v>120.02</v>
      </c>
      <c r="L3701" s="1252">
        <f>INT(base[[#This Row],[Data de liquidação]])</f>
        <v>46244</v>
      </c>
      <c r="M3701" s="1254">
        <f>base[[#This Row],[L/P Bruto]]-base[[#This Row],[L/P Líquido]]</f>
        <v>0.40005235602094302</v>
      </c>
      <c r="N3701" s="1254">
        <f>base[[#This Row],[L/P Líquido]]/base[[#This Row],[Stake/Responsabilidade]]</f>
        <v>7.073821029828363E-2</v>
      </c>
      <c r="O3701" s="1256">
        <f>IF(base[[#This Row],[L/P Líquido]]&gt;0,1,0)</f>
        <v>1</v>
      </c>
      <c r="P3701" s="1256"/>
      <c r="Q3701" s="1256" t="str">
        <f>LEFT(base[[#This Row],[Evento / Mercado]],FIND("vs",base[[#This Row],[Evento / Mercado]])-2)</f>
        <v>Libertad FC</v>
      </c>
      <c r="R3701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256" t="str">
        <f>LEFT(base[[#This Row],[Evento / Mercado]],FIND("/",base[[#This Row],[Evento / Mercado]])-2)</f>
        <v>Libertad FC vs Universidad Católica del Ecuador</v>
      </c>
      <c r="T3701" s="1257">
        <f>base[[#This Row],[Data de liquidação]]</f>
        <v>46244.858043981483</v>
      </c>
    </row>
    <row r="3702" spans="2:20" ht="15" customHeight="1">
      <c r="B3702" s="1251" t="s">
        <v>4366</v>
      </c>
      <c r="C3702" s="935" t="s">
        <v>3555</v>
      </c>
      <c r="D3702" s="1252">
        <v>46244.954571759263</v>
      </c>
      <c r="E3702" s="1253">
        <v>1.68</v>
      </c>
      <c r="F3702" s="654">
        <v>4.4999999999999998E-2</v>
      </c>
      <c r="G3702" s="1254">
        <f t="shared" si="122"/>
        <v>1.7591623036649215</v>
      </c>
      <c r="H3702" s="1254" t="s">
        <v>1665</v>
      </c>
      <c r="I3702" s="1255" t="s">
        <v>3332</v>
      </c>
      <c r="J3702" s="1254">
        <v>1.88</v>
      </c>
      <c r="K3702" s="1254">
        <v>2</v>
      </c>
      <c r="L3702" s="1252">
        <f>INT(base[[#This Row],[Data de liquidação]])</f>
        <v>46244</v>
      </c>
      <c r="M3702" s="1254">
        <f>base[[#This Row],[L/P Bruto]]-base[[#This Row],[L/P Líquido]]</f>
        <v>7.9162303664921607E-2</v>
      </c>
      <c r="N3702" s="1254">
        <f>base[[#This Row],[L/P Líquido]]/base[[#This Row],[Stake/Responsabilidade]]</f>
        <v>0.84</v>
      </c>
      <c r="O3702" s="1256">
        <f>IF(base[[#This Row],[L/P Líquido]]&gt;0,1,0)</f>
        <v>1</v>
      </c>
      <c r="P3702" s="1256"/>
      <c r="Q3702" s="1256" t="str">
        <f>LEFT(base[[#This Row],[Evento / Mercado]],FIND("vs",base[[#This Row],[Evento / Mercado]])-2)</f>
        <v>Audax Italiano</v>
      </c>
      <c r="R3702" s="125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256" t="str">
        <f>LEFT(base[[#This Row],[Evento / Mercado]],FIND("/",base[[#This Row],[Evento / Mercado]])-2)</f>
        <v>Audax Italiano vs Ñublense</v>
      </c>
      <c r="T3702" s="1257">
        <f>base[[#This Row],[Data de liquidação]]</f>
        <v>46244.954571759263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14"/>
  <sheetViews>
    <sheetView showGridLines="0" topLeftCell="A2" zoomScale="80" zoomScaleNormal="80" workbookViewId="0">
      <selection activeCell="E3" sqref="E3:F14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4376</v>
      </c>
      <c r="D3" s="1003">
        <v>46244.583333333336</v>
      </c>
      <c r="E3" s="1003">
        <v>46244.600937499999</v>
      </c>
      <c r="F3" s="1004">
        <v>91.68</v>
      </c>
      <c r="G3" s="934" t="str">
        <f t="shared" ref="G3:G14" si="0">SUBSTITUTE(E3,",","")</f>
        <v>462446009375</v>
      </c>
    </row>
    <row r="4" spans="2:7" ht="13.8" thickBot="1">
      <c r="B4" s="1001" t="s">
        <v>204</v>
      </c>
      <c r="C4" s="1002" t="s">
        <v>4375</v>
      </c>
      <c r="D4" s="1003">
        <v>46244.583333333336</v>
      </c>
      <c r="E4" s="1003">
        <v>46244.661273148151</v>
      </c>
      <c r="F4" s="1004">
        <v>16.37</v>
      </c>
      <c r="G4" s="934" t="str">
        <f t="shared" si="0"/>
        <v>462446612731482</v>
      </c>
    </row>
    <row r="5" spans="2:7" ht="13.8" thickBot="1">
      <c r="B5" s="1001" t="s">
        <v>204</v>
      </c>
      <c r="C5" s="1002" t="s">
        <v>4374</v>
      </c>
      <c r="D5" s="1003">
        <v>46244.583333333336</v>
      </c>
      <c r="E5" s="1003">
        <v>46244.662280092591</v>
      </c>
      <c r="F5" s="1004">
        <v>15.92</v>
      </c>
      <c r="G5" s="934" t="str">
        <f t="shared" si="0"/>
        <v>462446622800926</v>
      </c>
    </row>
    <row r="6" spans="2:7" ht="13.8" thickBot="1">
      <c r="B6" s="1001" t="s">
        <v>204</v>
      </c>
      <c r="C6" s="1002" t="s">
        <v>4373</v>
      </c>
      <c r="D6" s="1003">
        <v>46244.583333333336</v>
      </c>
      <c r="E6" s="1003">
        <v>46244.663159722222</v>
      </c>
      <c r="F6" s="1004">
        <v>9.8699999999999992</v>
      </c>
      <c r="G6" s="934" t="str">
        <f t="shared" si="0"/>
        <v>462446631597222</v>
      </c>
    </row>
    <row r="7" spans="2:7" ht="13.8" thickBot="1">
      <c r="B7" s="1001" t="s">
        <v>204</v>
      </c>
      <c r="C7" s="1002" t="s">
        <v>4372</v>
      </c>
      <c r="D7" s="1003">
        <v>46244.583333333336</v>
      </c>
      <c r="E7" s="1003">
        <v>46244.663182870368</v>
      </c>
      <c r="F7" s="1004">
        <v>9.5500000000000007</v>
      </c>
      <c r="G7" s="934" t="str">
        <f t="shared" si="0"/>
        <v>462446631828704</v>
      </c>
    </row>
    <row r="8" spans="2:7" ht="13.8" thickBot="1">
      <c r="B8" s="1001" t="s">
        <v>204</v>
      </c>
      <c r="C8" s="1002" t="s">
        <v>4371</v>
      </c>
      <c r="D8" s="1003">
        <v>46244.583333333336</v>
      </c>
      <c r="E8" s="1003">
        <v>46244.66333333333</v>
      </c>
      <c r="F8" s="1004">
        <v>47.75</v>
      </c>
      <c r="G8" s="934" t="str">
        <f t="shared" si="0"/>
        <v>462446633333333</v>
      </c>
    </row>
    <row r="9" spans="2:7" ht="13.8" thickBot="1">
      <c r="B9" s="1238" t="s">
        <v>204</v>
      </c>
      <c r="C9" s="1239" t="s">
        <v>4371</v>
      </c>
      <c r="D9" s="1240">
        <v>46244.583333333336</v>
      </c>
      <c r="E9" s="1240">
        <v>46244.66333333333</v>
      </c>
      <c r="F9" s="1250">
        <v>27.77</v>
      </c>
      <c r="G9" s="1241" t="str">
        <f t="shared" si="0"/>
        <v>462446633333333</v>
      </c>
    </row>
    <row r="10" spans="2:7" ht="13.8" thickBot="1">
      <c r="B10" s="1001" t="s">
        <v>204</v>
      </c>
      <c r="C10" s="1002" t="s">
        <v>4370</v>
      </c>
      <c r="D10" s="1003">
        <v>46244.647222222222</v>
      </c>
      <c r="E10" s="1003">
        <v>46244.72483796296</v>
      </c>
      <c r="F10" s="1004">
        <v>6.12</v>
      </c>
      <c r="G10" s="934" t="str">
        <f t="shared" si="0"/>
        <v>46244724837963</v>
      </c>
    </row>
    <row r="11" spans="2:7" ht="13.8" thickBot="1">
      <c r="B11" s="1001" t="s">
        <v>204</v>
      </c>
      <c r="C11" s="1002" t="s">
        <v>4369</v>
      </c>
      <c r="D11" s="1003">
        <v>46244.793055555558</v>
      </c>
      <c r="E11" s="1003">
        <v>46244.840289351851</v>
      </c>
      <c r="F11" s="1004">
        <v>7.45</v>
      </c>
      <c r="G11" s="934" t="str">
        <f t="shared" si="0"/>
        <v>462448402893519</v>
      </c>
    </row>
    <row r="12" spans="2:7" ht="13.8" thickBot="1">
      <c r="B12" s="1001" t="s">
        <v>204</v>
      </c>
      <c r="C12" s="1002" t="s">
        <v>4368</v>
      </c>
      <c r="D12" s="1003">
        <v>46244.770833333336</v>
      </c>
      <c r="E12" s="1003">
        <v>46244.844375000001</v>
      </c>
      <c r="F12" s="1004">
        <v>5.89</v>
      </c>
      <c r="G12" s="934" t="str">
        <f t="shared" si="0"/>
        <v>46244844375</v>
      </c>
    </row>
    <row r="13" spans="2:7" ht="13.8" thickBot="1">
      <c r="B13" s="1001" t="s">
        <v>204</v>
      </c>
      <c r="C13" s="1002" t="s">
        <v>4367</v>
      </c>
      <c r="D13" s="1003">
        <v>46244.770833333336</v>
      </c>
      <c r="E13" s="1003">
        <v>46244.858043981483</v>
      </c>
      <c r="F13" s="1004">
        <v>8.49</v>
      </c>
      <c r="G13" s="934" t="str">
        <f t="shared" si="0"/>
        <v>462448580439814</v>
      </c>
    </row>
    <row r="14" spans="2:7" ht="13.8" thickBot="1">
      <c r="B14" s="1001" t="s">
        <v>204</v>
      </c>
      <c r="C14" s="1002" t="s">
        <v>4366</v>
      </c>
      <c r="D14" s="1003">
        <v>46244.875</v>
      </c>
      <c r="E14" s="1003">
        <v>46244.954571759263</v>
      </c>
      <c r="F14" s="1004">
        <v>1.68</v>
      </c>
      <c r="G14" s="934" t="str">
        <f t="shared" si="0"/>
        <v>462449545717593</v>
      </c>
    </row>
  </sheetData>
  <autoFilter ref="B2:G2"/>
  <sortState ref="B3:G14">
    <sortCondition ref="E3:E1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3417</v>
      </c>
      <c r="C2" s="1093">
        <v>6200</v>
      </c>
      <c r="D2" s="1091"/>
      <c r="F2" s="1093"/>
    </row>
    <row r="3" spans="2:21" ht="15" customHeight="1">
      <c r="B3" s="1091" t="s">
        <v>3927</v>
      </c>
      <c r="C3" s="1092">
        <v>0.2</v>
      </c>
      <c r="D3" s="1091"/>
      <c r="F3" s="1093"/>
    </row>
    <row r="4" spans="2:21" ht="15" customHeight="1">
      <c r="B4" s="1091" t="s">
        <v>3466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4123</v>
      </c>
      <c r="D6" s="22" t="s">
        <v>3931</v>
      </c>
      <c r="E6" s="22" t="s">
        <v>156</v>
      </c>
      <c r="F6" s="22" t="s">
        <v>3923</v>
      </c>
      <c r="G6" s="22" t="s">
        <v>3914</v>
      </c>
      <c r="H6" s="22" t="s">
        <v>3915</v>
      </c>
      <c r="I6" s="22" t="s">
        <v>3916</v>
      </c>
      <c r="J6" s="22" t="s">
        <v>3425</v>
      </c>
      <c r="K6" s="22" t="s">
        <v>3934</v>
      </c>
      <c r="L6" s="22" t="s">
        <v>3430</v>
      </c>
      <c r="M6" s="22" t="s">
        <v>3926</v>
      </c>
      <c r="N6" s="22" t="s">
        <v>3433</v>
      </c>
      <c r="O6" s="1128" t="s">
        <v>3928</v>
      </c>
      <c r="P6" s="22" t="s">
        <v>3917</v>
      </c>
      <c r="Q6" s="22" t="s">
        <v>3930</v>
      </c>
      <c r="R6" s="22" t="s">
        <v>3925</v>
      </c>
      <c r="S6" s="22" t="s">
        <v>3916</v>
      </c>
      <c r="T6" s="22" t="s">
        <v>3929</v>
      </c>
      <c r="U6" s="1129" t="s">
        <v>3453</v>
      </c>
    </row>
    <row r="7" spans="2:21" ht="15" customHeight="1">
      <c r="B7" s="1091" t="s">
        <v>3329</v>
      </c>
      <c r="C7" s="1156" t="s">
        <v>4124</v>
      </c>
      <c r="D7" s="1099" t="s">
        <v>3270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3332</v>
      </c>
      <c r="C8" s="1091"/>
      <c r="D8" s="1099" t="s">
        <v>3933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3918</v>
      </c>
      <c r="C9" s="1156"/>
      <c r="D9" s="1099" t="s">
        <v>3865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4124</v>
      </c>
      <c r="D10" s="1099" t="s">
        <v>3553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3924</v>
      </c>
      <c r="C11" s="1156" t="s">
        <v>4124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3208</v>
      </c>
      <c r="C12" s="1099"/>
      <c r="D12" s="1099" t="s">
        <v>3932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3919</v>
      </c>
      <c r="C13" s="1156"/>
      <c r="D13" s="1099" t="s">
        <v>3865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3913</v>
      </c>
      <c r="C14" s="1091"/>
      <c r="D14" s="1099" t="s">
        <v>3270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3912</v>
      </c>
      <c r="C15" s="1156" t="s">
        <v>4124</v>
      </c>
      <c r="D15" s="1099" t="s">
        <v>3865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4124</v>
      </c>
      <c r="D16" s="1099" t="s">
        <v>3932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3658</v>
      </c>
      <c r="C17" s="1091"/>
      <c r="D17" s="1099" t="s">
        <v>3270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3911</v>
      </c>
      <c r="C18" s="1156" t="s">
        <v>4124</v>
      </c>
      <c r="D18" s="1099" t="s">
        <v>3270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3814</v>
      </c>
      <c r="C19" s="1156"/>
      <c r="D19" s="1099" t="s">
        <v>3865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4152</v>
      </c>
      <c r="C20" s="1175"/>
      <c r="D20" s="1099" t="s">
        <v>3865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3333</v>
      </c>
      <c r="C21" s="1156" t="s">
        <v>4124</v>
      </c>
      <c r="D21" s="1099" t="s">
        <v>3932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3235</v>
      </c>
      <c r="E2" s="4" t="s">
        <v>3662</v>
      </c>
      <c r="F2" s="4" t="s">
        <v>3661</v>
      </c>
      <c r="G2" s="4" t="s">
        <v>3663</v>
      </c>
      <c r="H2" s="4" t="s">
        <v>3660</v>
      </c>
      <c r="I2" s="4" t="s">
        <v>12</v>
      </c>
      <c r="J2" s="4" t="s">
        <v>3233</v>
      </c>
      <c r="K2" s="4" t="s">
        <v>3230</v>
      </c>
      <c r="L2" s="4" t="s">
        <v>349</v>
      </c>
      <c r="M2" s="4" t="s">
        <v>263</v>
      </c>
      <c r="N2" s="4" t="s">
        <v>9</v>
      </c>
      <c r="O2" s="4" t="s">
        <v>3234</v>
      </c>
      <c r="P2" s="4" t="s">
        <v>3664</v>
      </c>
    </row>
    <row r="3" spans="2:16" ht="15" customHeight="1">
      <c r="B3" s="613">
        <v>46204</v>
      </c>
      <c r="C3" s="612" t="s">
        <v>3654</v>
      </c>
      <c r="D3" s="612" t="s">
        <v>3330</v>
      </c>
      <c r="E3" s="614">
        <v>27</v>
      </c>
      <c r="F3" s="614">
        <v>32</v>
      </c>
      <c r="G3" s="968">
        <v>71</v>
      </c>
      <c r="H3" s="967" t="s">
        <v>3387</v>
      </c>
      <c r="I3" s="965" t="s">
        <v>3232</v>
      </c>
      <c r="J3" s="917" t="s">
        <v>3392</v>
      </c>
      <c r="K3" s="612" t="s">
        <v>3228</v>
      </c>
      <c r="L3" s="917" t="s">
        <v>3239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3665</v>
      </c>
    </row>
    <row r="4" spans="2:16" ht="15" customHeight="1">
      <c r="B4" s="613">
        <v>46214</v>
      </c>
      <c r="C4" s="612" t="s">
        <v>3738</v>
      </c>
      <c r="D4" s="612" t="s">
        <v>3330</v>
      </c>
      <c r="E4" s="614">
        <v>60</v>
      </c>
      <c r="F4" s="614">
        <v>1000</v>
      </c>
      <c r="G4" s="968" t="s">
        <v>3766</v>
      </c>
      <c r="H4" s="967" t="s">
        <v>3253</v>
      </c>
      <c r="I4" s="965" t="s">
        <v>3232</v>
      </c>
      <c r="J4" s="917" t="s">
        <v>3392</v>
      </c>
      <c r="K4" s="612" t="s">
        <v>3228</v>
      </c>
      <c r="L4" s="917" t="s">
        <v>3239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3769</v>
      </c>
      <c r="D5" s="612" t="s">
        <v>3790</v>
      </c>
      <c r="E5" s="614">
        <v>7.7726672431412629</v>
      </c>
      <c r="F5" s="614">
        <v>1000</v>
      </c>
      <c r="G5" s="968" t="s">
        <v>3766</v>
      </c>
      <c r="H5" s="1042" t="s">
        <v>3791</v>
      </c>
      <c r="I5" s="1040" t="s">
        <v>3327</v>
      </c>
      <c r="J5" s="1040" t="s">
        <v>390</v>
      </c>
      <c r="K5" s="612" t="s">
        <v>3228</v>
      </c>
      <c r="L5" s="917" t="s">
        <v>3239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3794</v>
      </c>
      <c r="D6" s="612" t="s">
        <v>3790</v>
      </c>
      <c r="E6" s="614">
        <v>16.458385267982791</v>
      </c>
      <c r="F6" s="614">
        <v>1000</v>
      </c>
      <c r="G6" s="968" t="s">
        <v>3766</v>
      </c>
      <c r="H6" s="1042" t="s">
        <v>3679</v>
      </c>
      <c r="I6" s="1040" t="s">
        <v>3232</v>
      </c>
      <c r="J6" s="1040" t="s">
        <v>390</v>
      </c>
      <c r="K6" s="612" t="s">
        <v>3228</v>
      </c>
      <c r="L6" s="917" t="s">
        <v>3239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3874</v>
      </c>
      <c r="D7" s="612" t="s">
        <v>3765</v>
      </c>
      <c r="E7" s="614">
        <v>8.4</v>
      </c>
      <c r="F7" s="614">
        <v>4.7</v>
      </c>
      <c r="G7" s="968">
        <v>35</v>
      </c>
      <c r="H7" s="1042" t="s">
        <v>3387</v>
      </c>
      <c r="I7" s="1040" t="s">
        <v>3232</v>
      </c>
      <c r="J7" s="1040" t="s">
        <v>390</v>
      </c>
      <c r="K7" s="612" t="s">
        <v>3228</v>
      </c>
      <c r="L7" s="917" t="s">
        <v>3239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3880</v>
      </c>
      <c r="D8" s="612" t="s">
        <v>3792</v>
      </c>
      <c r="E8" s="614">
        <v>30</v>
      </c>
      <c r="F8" s="614">
        <v>30</v>
      </c>
      <c r="G8" s="968" t="s">
        <v>3766</v>
      </c>
      <c r="H8" s="1042" t="s">
        <v>3679</v>
      </c>
      <c r="I8" s="1040" t="s">
        <v>3232</v>
      </c>
      <c r="J8" s="1040" t="s">
        <v>390</v>
      </c>
      <c r="K8" s="612" t="s">
        <v>3228</v>
      </c>
      <c r="L8" s="917" t="s">
        <v>3239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3235</v>
      </c>
      <c r="E2" s="612" t="s">
        <v>3227</v>
      </c>
      <c r="F2" s="612" t="s">
        <v>12</v>
      </c>
      <c r="G2" s="656" t="s">
        <v>3233</v>
      </c>
      <c r="H2" s="612" t="s">
        <v>3230</v>
      </c>
      <c r="I2" s="612" t="s">
        <v>349</v>
      </c>
      <c r="J2" s="614" t="s">
        <v>263</v>
      </c>
      <c r="K2" s="614" t="s">
        <v>9</v>
      </c>
      <c r="L2" s="615" t="s">
        <v>3234</v>
      </c>
      <c r="M2" s="664" t="s">
        <v>3416</v>
      </c>
    </row>
    <row r="3" spans="2:13" ht="15" customHeight="1">
      <c r="B3" s="613">
        <v>46179.539074074077</v>
      </c>
      <c r="C3" s="612" t="s">
        <v>3198</v>
      </c>
      <c r="D3" s="646" t="s">
        <v>3236</v>
      </c>
      <c r="E3" s="612">
        <v>7</v>
      </c>
      <c r="F3" s="612" t="s">
        <v>3232</v>
      </c>
      <c r="G3" s="656" t="s">
        <v>390</v>
      </c>
      <c r="H3" s="612" t="s">
        <v>3229</v>
      </c>
      <c r="I3" s="612" t="s">
        <v>3231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3191</v>
      </c>
      <c r="D4" s="646" t="s">
        <v>3236</v>
      </c>
      <c r="E4" s="612">
        <v>8</v>
      </c>
      <c r="F4" s="612" t="s">
        <v>3232</v>
      </c>
      <c r="G4" s="656" t="s">
        <v>390</v>
      </c>
      <c r="H4" s="612" t="s">
        <v>3229</v>
      </c>
      <c r="I4" s="612" t="s">
        <v>3231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3415</v>
      </c>
    </row>
    <row r="5" spans="2:13" ht="15" customHeight="1">
      <c r="B5" s="613">
        <v>46181.919953703706</v>
      </c>
      <c r="C5" s="612" t="s">
        <v>3222</v>
      </c>
      <c r="D5" s="646" t="s">
        <v>3236</v>
      </c>
      <c r="E5" s="612">
        <v>8</v>
      </c>
      <c r="F5" s="612" t="s">
        <v>3232</v>
      </c>
      <c r="G5" s="656" t="s">
        <v>390</v>
      </c>
      <c r="H5" s="612" t="s">
        <v>3229</v>
      </c>
      <c r="I5" s="612" t="s">
        <v>3231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3244</v>
      </c>
      <c r="D6" s="646" t="s">
        <v>3240</v>
      </c>
      <c r="E6" s="612">
        <v>8</v>
      </c>
      <c r="F6" s="612" t="s">
        <v>3241</v>
      </c>
      <c r="G6" s="656" t="s">
        <v>3241</v>
      </c>
      <c r="H6" s="612" t="s">
        <v>3228</v>
      </c>
      <c r="I6" s="612" t="s">
        <v>3239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3243</v>
      </c>
      <c r="D7" s="646" t="s">
        <v>3236</v>
      </c>
      <c r="E7" s="612">
        <v>7</v>
      </c>
      <c r="F7" s="612" t="s">
        <v>3232</v>
      </c>
      <c r="G7" s="656" t="s">
        <v>390</v>
      </c>
      <c r="H7" s="612" t="s">
        <v>3229</v>
      </c>
      <c r="I7" s="612" t="s">
        <v>3231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3271</v>
      </c>
      <c r="D8" s="646" t="s">
        <v>3330</v>
      </c>
      <c r="E8" s="612">
        <v>8</v>
      </c>
      <c r="F8" s="612" t="s">
        <v>3241</v>
      </c>
      <c r="G8" s="656" t="s">
        <v>3392</v>
      </c>
      <c r="H8" s="612" t="s">
        <v>3229</v>
      </c>
      <c r="I8" s="612" t="s">
        <v>3231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3319</v>
      </c>
      <c r="D9" s="646" t="s">
        <v>3326</v>
      </c>
      <c r="E9" s="612">
        <v>8</v>
      </c>
      <c r="F9" s="612" t="s">
        <v>3327</v>
      </c>
      <c r="G9" s="656" t="s">
        <v>390</v>
      </c>
      <c r="H9" s="612" t="s">
        <v>3228</v>
      </c>
      <c r="I9" s="612" t="s">
        <v>3231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3310</v>
      </c>
      <c r="D10" s="646" t="s">
        <v>3328</v>
      </c>
      <c r="E10" s="612">
        <v>8</v>
      </c>
      <c r="F10" s="612" t="s">
        <v>3232</v>
      </c>
      <c r="G10" s="656" t="s">
        <v>390</v>
      </c>
      <c r="H10" s="612" t="s">
        <v>3229</v>
      </c>
      <c r="I10" s="612" t="s">
        <v>3239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3413</v>
      </c>
    </row>
    <row r="11" spans="2:13" ht="15" customHeight="1">
      <c r="B11" s="613">
        <v>46189</v>
      </c>
      <c r="C11" s="612" t="s">
        <v>3344</v>
      </c>
      <c r="D11" s="646" t="s">
        <v>3330</v>
      </c>
      <c r="E11" s="612">
        <v>7</v>
      </c>
      <c r="F11" s="612" t="s">
        <v>3232</v>
      </c>
      <c r="G11" s="656" t="s">
        <v>3392</v>
      </c>
      <c r="H11" s="612" t="s">
        <v>3229</v>
      </c>
      <c r="I11" s="612" t="s">
        <v>3231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3374</v>
      </c>
      <c r="D12" s="646" t="s">
        <v>3330</v>
      </c>
      <c r="E12" s="612">
        <v>7</v>
      </c>
      <c r="F12" s="612" t="s">
        <v>3232</v>
      </c>
      <c r="G12" s="656" t="s">
        <v>3392</v>
      </c>
      <c r="H12" s="612" t="s">
        <v>3228</v>
      </c>
      <c r="I12" s="612" t="s">
        <v>3231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3355</v>
      </c>
      <c r="D13" s="646" t="s">
        <v>3330</v>
      </c>
      <c r="E13" s="612">
        <v>8</v>
      </c>
      <c r="F13" s="612" t="s">
        <v>3232</v>
      </c>
      <c r="G13" s="656" t="s">
        <v>3392</v>
      </c>
      <c r="H13" s="612" t="s">
        <v>3229</v>
      </c>
      <c r="I13" s="612" t="s">
        <v>3231</v>
      </c>
      <c r="J13" s="614">
        <v>100</v>
      </c>
      <c r="K13" s="614">
        <v>0.2</v>
      </c>
      <c r="L13" s="615">
        <f t="shared" si="0"/>
        <v>2E-3</v>
      </c>
      <c r="M13" s="670" t="s">
        <v>3414</v>
      </c>
    </row>
    <row r="14" spans="2:13" ht="15" customHeight="1">
      <c r="B14" s="613">
        <v>46191</v>
      </c>
      <c r="C14" s="612" t="s">
        <v>3403</v>
      </c>
      <c r="D14" s="646" t="s">
        <v>3330</v>
      </c>
      <c r="E14" s="612">
        <v>8</v>
      </c>
      <c r="F14" s="612" t="s">
        <v>3232</v>
      </c>
      <c r="G14" s="656" t="s">
        <v>3392</v>
      </c>
      <c r="H14" s="612" t="s">
        <v>3229</v>
      </c>
      <c r="I14" s="612" t="s">
        <v>3231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3400</v>
      </c>
      <c r="D15" s="646" t="s">
        <v>3330</v>
      </c>
      <c r="E15" s="612">
        <v>7</v>
      </c>
      <c r="F15" s="612" t="s">
        <v>3232</v>
      </c>
      <c r="G15" s="656" t="s">
        <v>3392</v>
      </c>
      <c r="H15" s="612" t="s">
        <v>3229</v>
      </c>
      <c r="I15" s="612" t="s">
        <v>3231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3412</v>
      </c>
    </row>
    <row r="16" spans="2:13" ht="15" customHeight="1">
      <c r="B16" s="613">
        <v>46191</v>
      </c>
      <c r="C16" s="612" t="s">
        <v>3394</v>
      </c>
      <c r="D16" s="646" t="s">
        <v>3330</v>
      </c>
      <c r="E16" s="612">
        <v>8</v>
      </c>
      <c r="F16" s="612" t="s">
        <v>3232</v>
      </c>
      <c r="G16" s="656" t="s">
        <v>3392</v>
      </c>
      <c r="H16" s="612" t="s">
        <v>3229</v>
      </c>
      <c r="I16" s="612" t="s">
        <v>3231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3515</v>
      </c>
      <c r="D17" s="646" t="s">
        <v>3330</v>
      </c>
      <c r="E17" s="612">
        <v>8</v>
      </c>
      <c r="F17" s="612" t="s">
        <v>3232</v>
      </c>
      <c r="G17" s="656" t="s">
        <v>3392</v>
      </c>
      <c r="H17" s="612" t="s">
        <v>3229</v>
      </c>
      <c r="I17" s="612" t="s">
        <v>3231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3512</v>
      </c>
      <c r="D18" s="646" t="s">
        <v>3330</v>
      </c>
      <c r="E18" s="612">
        <v>7</v>
      </c>
      <c r="F18" s="612" t="s">
        <v>3232</v>
      </c>
      <c r="G18" s="656" t="s">
        <v>3392</v>
      </c>
      <c r="H18" s="612" t="s">
        <v>3229</v>
      </c>
      <c r="I18" s="612" t="s">
        <v>3231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3505</v>
      </c>
      <c r="D19" s="646" t="s">
        <v>3330</v>
      </c>
      <c r="E19" s="612">
        <v>8</v>
      </c>
      <c r="F19" s="612" t="s">
        <v>3232</v>
      </c>
      <c r="G19" s="656" t="s">
        <v>3392</v>
      </c>
      <c r="H19" s="612" t="s">
        <v>3228</v>
      </c>
      <c r="I19" s="716" t="s">
        <v>3239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3498</v>
      </c>
      <c r="D20" s="646" t="s">
        <v>3236</v>
      </c>
      <c r="E20" s="612">
        <v>8</v>
      </c>
      <c r="F20" s="612" t="s">
        <v>3241</v>
      </c>
      <c r="G20" s="612" t="s">
        <v>3241</v>
      </c>
      <c r="H20" s="716" t="s">
        <v>3229</v>
      </c>
      <c r="I20" s="716" t="s">
        <v>3239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3544</v>
      </c>
      <c r="D21" s="646" t="s">
        <v>3330</v>
      </c>
      <c r="E21" s="612">
        <v>7</v>
      </c>
      <c r="F21" s="612" t="s">
        <v>3232</v>
      </c>
      <c r="G21" s="612" t="s">
        <v>3392</v>
      </c>
      <c r="H21" s="716" t="s">
        <v>3229</v>
      </c>
      <c r="I21" s="716" t="s">
        <v>3231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3543</v>
      </c>
      <c r="D22" s="646" t="s">
        <v>3330</v>
      </c>
      <c r="E22" s="612">
        <v>7</v>
      </c>
      <c r="F22" s="612" t="s">
        <v>3232</v>
      </c>
      <c r="G22" s="612" t="s">
        <v>3392</v>
      </c>
      <c r="H22" s="716" t="s">
        <v>3229</v>
      </c>
      <c r="I22" s="716" t="s">
        <v>3231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3634</v>
      </c>
      <c r="D23" s="646" t="s">
        <v>3330</v>
      </c>
      <c r="E23" s="612">
        <v>9</v>
      </c>
      <c r="F23" s="612" t="s">
        <v>3232</v>
      </c>
      <c r="G23" s="612" t="s">
        <v>3392</v>
      </c>
      <c r="H23" s="716" t="s">
        <v>3229</v>
      </c>
      <c r="I23" s="716" t="s">
        <v>3231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3649</v>
      </c>
      <c r="D24" s="646" t="s">
        <v>3330</v>
      </c>
      <c r="E24" s="612">
        <v>9</v>
      </c>
      <c r="F24" s="612" t="s">
        <v>3232</v>
      </c>
      <c r="G24" s="612" t="s">
        <v>3392</v>
      </c>
      <c r="H24" s="716" t="s">
        <v>3229</v>
      </c>
      <c r="I24" s="716" t="s">
        <v>3231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68" t="s">
        <v>266</v>
      </c>
      <c r="C2" s="1255" t="s">
        <v>385</v>
      </c>
      <c r="E2" s="1268" t="s">
        <v>266</v>
      </c>
      <c r="F2" s="1255" t="s">
        <v>385</v>
      </c>
      <c r="G2" s="1255" t="s">
        <v>3998</v>
      </c>
      <c r="H2" s="1255" t="s">
        <v>3995</v>
      </c>
      <c r="J2" s="1268" t="s">
        <v>266</v>
      </c>
      <c r="K2" s="1255" t="s">
        <v>385</v>
      </c>
      <c r="L2" s="1255" t="s">
        <v>3995</v>
      </c>
      <c r="N2" s="1268" t="s">
        <v>266</v>
      </c>
      <c r="O2" s="1255" t="s">
        <v>385</v>
      </c>
      <c r="P2" s="1255" t="s">
        <v>3995</v>
      </c>
      <c r="R2" s="1268" t="s">
        <v>266</v>
      </c>
      <c r="S2" s="1255" t="s">
        <v>385</v>
      </c>
      <c r="T2" s="1255" t="s">
        <v>3995</v>
      </c>
    </row>
    <row r="3" spans="2:20" ht="15" customHeight="1">
      <c r="B3" s="1269" t="s">
        <v>3232</v>
      </c>
      <c r="C3" s="1254">
        <v>430.91</v>
      </c>
      <c r="E3" s="1269" t="s">
        <v>3232</v>
      </c>
      <c r="F3" s="1254">
        <v>343.95</v>
      </c>
      <c r="G3" s="1254">
        <v>4.1289795918367354</v>
      </c>
      <c r="H3" s="1256">
        <v>49</v>
      </c>
      <c r="I3" s="1126"/>
      <c r="J3" s="1269" t="s">
        <v>3997</v>
      </c>
      <c r="K3" s="1254">
        <v>167.39000000000004</v>
      </c>
      <c r="L3" s="1256">
        <v>38</v>
      </c>
      <c r="M3" s="1126"/>
      <c r="N3" s="1269" t="s">
        <v>3228</v>
      </c>
      <c r="O3" s="1254">
        <v>-0.25000000000001066</v>
      </c>
      <c r="P3" s="1256">
        <v>38</v>
      </c>
      <c r="R3" s="1269" t="s">
        <v>3231</v>
      </c>
      <c r="S3" s="1254">
        <v>254.81000000000012</v>
      </c>
      <c r="T3" s="1256">
        <v>35</v>
      </c>
    </row>
    <row r="4" spans="2:20" ht="15" customHeight="1">
      <c r="B4" s="1274" t="s">
        <v>3976</v>
      </c>
      <c r="C4" s="1254">
        <v>114.71</v>
      </c>
      <c r="E4" s="1269" t="s">
        <v>3327</v>
      </c>
      <c r="F4" s="1254">
        <v>-144.39999999999998</v>
      </c>
      <c r="G4" s="1254">
        <v>6.1157894736842104</v>
      </c>
      <c r="H4" s="1256">
        <v>19</v>
      </c>
      <c r="I4" s="1126"/>
      <c r="J4" s="1269" t="s">
        <v>3996</v>
      </c>
      <c r="K4" s="1254">
        <v>119.11999999999996</v>
      </c>
      <c r="L4" s="1256">
        <v>27</v>
      </c>
      <c r="M4" s="1126"/>
      <c r="N4" s="1269" t="s">
        <v>3229</v>
      </c>
      <c r="O4" s="1254">
        <v>286.7600000000001</v>
      </c>
      <c r="P4" s="1256">
        <v>27</v>
      </c>
      <c r="R4" s="1269" t="s">
        <v>3239</v>
      </c>
      <c r="S4" s="1254">
        <v>31.699999999999964</v>
      </c>
      <c r="T4" s="1256">
        <v>30</v>
      </c>
    </row>
    <row r="5" spans="2:20" ht="15" customHeight="1">
      <c r="B5" s="1274" t="s">
        <v>3977</v>
      </c>
      <c r="C5" s="1254">
        <v>-86.91</v>
      </c>
      <c r="E5" s="1269" t="s">
        <v>267</v>
      </c>
      <c r="F5" s="1254">
        <v>199.55</v>
      </c>
      <c r="G5" s="1254">
        <v>4.6841176470588231</v>
      </c>
      <c r="H5" s="1256">
        <v>68</v>
      </c>
      <c r="I5" s="1126"/>
      <c r="J5" s="1269" t="s">
        <v>267</v>
      </c>
      <c r="K5" s="1254">
        <v>286.51000000000005</v>
      </c>
      <c r="L5" s="1256">
        <v>65</v>
      </c>
      <c r="M5" s="1126"/>
      <c r="N5" s="1269" t="s">
        <v>267</v>
      </c>
      <c r="O5" s="1254">
        <v>286.5100000000001</v>
      </c>
      <c r="P5" s="1256">
        <v>65</v>
      </c>
      <c r="R5" s="1269" t="s">
        <v>267</v>
      </c>
      <c r="S5" s="1254">
        <v>286.51000000000028</v>
      </c>
      <c r="T5" s="1256">
        <v>65</v>
      </c>
    </row>
    <row r="6" spans="2:20" ht="15" customHeight="1">
      <c r="B6" s="1274" t="s">
        <v>3978</v>
      </c>
      <c r="C6" s="1254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74" t="s">
        <v>3979</v>
      </c>
      <c r="C7" s="1254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74" t="s">
        <v>3980</v>
      </c>
      <c r="C8" s="1254">
        <v>-148.69</v>
      </c>
      <c r="E8" s="1268" t="s">
        <v>12</v>
      </c>
      <c r="F8" s="1255" t="s">
        <v>3232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74" t="s">
        <v>3981</v>
      </c>
      <c r="C9" s="1254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74" t="s">
        <v>3982</v>
      </c>
      <c r="C10" s="1254">
        <v>76.830000000000013</v>
      </c>
      <c r="E10" s="1268" t="s">
        <v>266</v>
      </c>
      <c r="F10" s="1255" t="s">
        <v>385</v>
      </c>
      <c r="G10" s="1255" t="s">
        <v>3998</v>
      </c>
      <c r="H10" s="1255" t="s">
        <v>3995</v>
      </c>
    </row>
    <row r="11" spans="2:20" ht="15" customHeight="1">
      <c r="B11" s="1274" t="s">
        <v>3983</v>
      </c>
      <c r="C11" s="1254">
        <v>50.230000000000004</v>
      </c>
      <c r="E11" s="1269" t="s">
        <v>75</v>
      </c>
      <c r="F11" s="1254">
        <v>-484.33000000000004</v>
      </c>
      <c r="G11" s="1254">
        <v>3.6079999999999997</v>
      </c>
      <c r="H11" s="1256">
        <v>5</v>
      </c>
    </row>
    <row r="12" spans="2:20" ht="15" customHeight="1">
      <c r="B12" s="1274" t="s">
        <v>3984</v>
      </c>
      <c r="C12" s="1254">
        <v>26.75</v>
      </c>
      <c r="E12" s="1269" t="s">
        <v>3387</v>
      </c>
      <c r="F12" s="1254">
        <v>68.160000000000011</v>
      </c>
      <c r="G12" s="1254">
        <v>3.625</v>
      </c>
      <c r="H12" s="1256">
        <v>4</v>
      </c>
    </row>
    <row r="13" spans="2:20" ht="15" customHeight="1">
      <c r="B13" s="1274" t="s">
        <v>3985</v>
      </c>
      <c r="C13" s="1254">
        <v>78.309999999999988</v>
      </c>
      <c r="E13" s="1269" t="s">
        <v>3253</v>
      </c>
      <c r="F13" s="1254">
        <v>-51.780000000000008</v>
      </c>
      <c r="G13" s="1254">
        <v>3.8920000000000003</v>
      </c>
      <c r="H13" s="1256">
        <v>5</v>
      </c>
    </row>
    <row r="14" spans="2:20" ht="15" customHeight="1">
      <c r="B14" s="1274" t="s">
        <v>3986</v>
      </c>
      <c r="C14" s="1254">
        <v>27.9</v>
      </c>
      <c r="E14" s="1269" t="s">
        <v>3632</v>
      </c>
      <c r="F14" s="1254">
        <v>-56.7</v>
      </c>
      <c r="G14" s="1254">
        <v>3.9249999999999998</v>
      </c>
      <c r="H14" s="1256">
        <v>2</v>
      </c>
    </row>
    <row r="15" spans="2:20" ht="15" customHeight="1">
      <c r="B15" s="1274" t="s">
        <v>3987</v>
      </c>
      <c r="C15" s="1254">
        <v>44.44</v>
      </c>
      <c r="E15" s="1269" t="s">
        <v>3626</v>
      </c>
      <c r="F15" s="1254">
        <v>595.61999999999989</v>
      </c>
      <c r="G15" s="1254">
        <v>4.2961111111111112</v>
      </c>
      <c r="H15" s="1256">
        <v>18</v>
      </c>
    </row>
    <row r="16" spans="2:20" ht="15" customHeight="1">
      <c r="B16" s="1274" t="s">
        <v>3989</v>
      </c>
      <c r="C16" s="1254">
        <v>10.86</v>
      </c>
      <c r="E16" s="1269" t="s">
        <v>3679</v>
      </c>
      <c r="F16" s="1254">
        <v>19.579999999999998</v>
      </c>
      <c r="G16" s="1254">
        <v>4.4666666666666668</v>
      </c>
      <c r="H16" s="1256">
        <v>3</v>
      </c>
    </row>
    <row r="17" spans="2:8" ht="15" customHeight="1">
      <c r="B17" s="1274" t="s">
        <v>3990</v>
      </c>
      <c r="C17" s="1254">
        <v>29.54</v>
      </c>
      <c r="E17" s="1269" t="s">
        <v>3625</v>
      </c>
      <c r="F17" s="1254">
        <v>44.739999999999995</v>
      </c>
      <c r="G17" s="1254">
        <v>4.3449999999999998</v>
      </c>
      <c r="H17" s="1256">
        <v>2</v>
      </c>
    </row>
    <row r="18" spans="2:8" ht="15" customHeight="1">
      <c r="B18" s="1269" t="s">
        <v>3327</v>
      </c>
      <c r="C18" s="1254">
        <v>-144.39999999999998</v>
      </c>
      <c r="E18" s="1269" t="s">
        <v>3627</v>
      </c>
      <c r="F18" s="1254">
        <v>295.62</v>
      </c>
      <c r="G18" s="1254">
        <v>4.2642857142857142</v>
      </c>
      <c r="H18" s="1256">
        <v>7</v>
      </c>
    </row>
    <row r="19" spans="2:8" ht="15" customHeight="1">
      <c r="B19" s="1274" t="s">
        <v>3985</v>
      </c>
      <c r="C19" s="1254">
        <v>12.41</v>
      </c>
      <c r="E19" s="1269" t="s">
        <v>267</v>
      </c>
      <c r="F19" s="1254">
        <v>430.91000000000014</v>
      </c>
      <c r="G19" s="1254">
        <v>4.1113043478260867</v>
      </c>
      <c r="H19" s="1256">
        <v>46</v>
      </c>
    </row>
    <row r="20" spans="2:8" ht="15" customHeight="1">
      <c r="B20" s="1274" t="s">
        <v>3987</v>
      </c>
      <c r="C20" s="1254">
        <v>-142.26999999999998</v>
      </c>
      <c r="E20" s="1122"/>
      <c r="F20" s="1122"/>
      <c r="G20" s="1122"/>
      <c r="H20" s="1122"/>
    </row>
    <row r="21" spans="2:8" ht="15" customHeight="1">
      <c r="B21" s="1274" t="s">
        <v>3988</v>
      </c>
      <c r="C21" s="1254">
        <v>50.61</v>
      </c>
      <c r="E21" s="1122"/>
      <c r="F21" s="1122"/>
      <c r="G21" s="1122"/>
      <c r="H21" s="1122"/>
    </row>
    <row r="22" spans="2:8" ht="15" customHeight="1">
      <c r="B22" s="1274" t="s">
        <v>3989</v>
      </c>
      <c r="C22" s="1254">
        <v>-14.3</v>
      </c>
      <c r="E22" s="1122"/>
      <c r="F22" s="1122"/>
      <c r="G22" s="1122"/>
      <c r="H22" s="1122"/>
    </row>
    <row r="23" spans="2:8" ht="15" customHeight="1">
      <c r="B23" s="1274" t="s">
        <v>3990</v>
      </c>
      <c r="C23" s="1254">
        <v>-8.36</v>
      </c>
      <c r="E23" s="1122"/>
      <c r="F23" s="1122"/>
      <c r="G23" s="1122"/>
      <c r="H23" s="1122"/>
    </row>
    <row r="24" spans="2:8" ht="15" customHeight="1">
      <c r="B24" s="1274" t="s">
        <v>3991</v>
      </c>
      <c r="C24" s="1254">
        <v>-0.91000000000000014</v>
      </c>
      <c r="E24" s="1122"/>
      <c r="F24" s="1122"/>
      <c r="G24" s="1122"/>
      <c r="H24" s="1122"/>
    </row>
    <row r="25" spans="2:8" ht="15" customHeight="1">
      <c r="B25" s="1274" t="s">
        <v>3992</v>
      </c>
      <c r="C25" s="1254">
        <v>-100.96</v>
      </c>
      <c r="E25" s="1122"/>
      <c r="F25" s="1122"/>
      <c r="G25" s="1122"/>
      <c r="H25" s="1122"/>
    </row>
    <row r="26" spans="2:8" ht="15" customHeight="1">
      <c r="B26" s="1274" t="s">
        <v>3993</v>
      </c>
      <c r="C26" s="1254">
        <v>27.269999999999996</v>
      </c>
      <c r="E26" s="1122"/>
      <c r="F26" s="1122"/>
      <c r="G26" s="1122"/>
    </row>
    <row r="27" spans="2:8" ht="15" customHeight="1">
      <c r="B27" s="1274" t="s">
        <v>3994</v>
      </c>
      <c r="C27" s="1254">
        <v>32.11</v>
      </c>
      <c r="E27" s="1122"/>
      <c r="F27" s="1122"/>
      <c r="G27" s="1122"/>
    </row>
    <row r="28" spans="2:8" ht="15" customHeight="1">
      <c r="B28" s="1269" t="s">
        <v>267</v>
      </c>
      <c r="C28" s="1254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3235</v>
      </c>
      <c r="E2" s="4" t="s">
        <v>3238</v>
      </c>
      <c r="F2" s="4" t="s">
        <v>72</v>
      </c>
      <c r="G2" s="4" t="s">
        <v>4019</v>
      </c>
      <c r="H2" s="4" t="s">
        <v>3270</v>
      </c>
      <c r="I2" s="4" t="s">
        <v>12</v>
      </c>
      <c r="J2" s="4" t="s">
        <v>3233</v>
      </c>
      <c r="K2" s="4" t="s">
        <v>3230</v>
      </c>
      <c r="L2" s="4" t="s">
        <v>349</v>
      </c>
      <c r="M2" s="4" t="s">
        <v>263</v>
      </c>
      <c r="N2" s="4" t="s">
        <v>9</v>
      </c>
      <c r="O2" s="4" t="s">
        <v>3234</v>
      </c>
    </row>
    <row r="3" spans="2:15" ht="15" customHeight="1">
      <c r="B3" s="613">
        <v>46182</v>
      </c>
      <c r="C3" s="612" t="s">
        <v>3247</v>
      </c>
      <c r="D3" s="612" t="s">
        <v>3237</v>
      </c>
      <c r="E3" s="614">
        <v>4.09</v>
      </c>
      <c r="F3" s="944" t="s">
        <v>3625</v>
      </c>
      <c r="G3" s="1136" t="s">
        <v>3270</v>
      </c>
      <c r="H3" s="1127" t="s">
        <v>3996</v>
      </c>
      <c r="I3" s="612" t="s">
        <v>3232</v>
      </c>
      <c r="J3" s="612" t="s">
        <v>390</v>
      </c>
      <c r="K3" s="612" t="s">
        <v>3228</v>
      </c>
      <c r="L3" s="612" t="s">
        <v>3239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3549</v>
      </c>
      <c r="D4" s="612" t="s">
        <v>3330</v>
      </c>
      <c r="E4" s="614">
        <v>5</v>
      </c>
      <c r="F4" s="944" t="s">
        <v>3627</v>
      </c>
      <c r="G4" s="1136" t="s">
        <v>3270</v>
      </c>
      <c r="H4" s="1127" t="s">
        <v>3997</v>
      </c>
      <c r="I4" s="612" t="s">
        <v>3232</v>
      </c>
      <c r="J4" s="917" t="s">
        <v>3392</v>
      </c>
      <c r="K4" s="917" t="s">
        <v>3229</v>
      </c>
      <c r="L4" s="917" t="s">
        <v>3231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3563</v>
      </c>
      <c r="D5" s="612" t="s">
        <v>3330</v>
      </c>
      <c r="E5" s="614">
        <v>5.4</v>
      </c>
      <c r="F5" s="944" t="s">
        <v>3626</v>
      </c>
      <c r="G5" s="1136" t="s">
        <v>3270</v>
      </c>
      <c r="H5" s="1127" t="s">
        <v>3997</v>
      </c>
      <c r="I5" s="612" t="s">
        <v>3232</v>
      </c>
      <c r="J5" s="917" t="s">
        <v>3392</v>
      </c>
      <c r="K5" s="612" t="s">
        <v>3228</v>
      </c>
      <c r="L5" s="917" t="s">
        <v>3231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3556</v>
      </c>
      <c r="D6" s="612" t="s">
        <v>3330</v>
      </c>
      <c r="E6" s="614">
        <v>3.8</v>
      </c>
      <c r="F6" s="944" t="s">
        <v>3627</v>
      </c>
      <c r="G6" s="1136" t="s">
        <v>3270</v>
      </c>
      <c r="H6" s="1127" t="s">
        <v>3997</v>
      </c>
      <c r="I6" s="612" t="s">
        <v>3232</v>
      </c>
      <c r="J6" s="917" t="s">
        <v>3392</v>
      </c>
      <c r="K6" s="612" t="s">
        <v>3229</v>
      </c>
      <c r="L6" s="917" t="s">
        <v>3231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3571</v>
      </c>
      <c r="D7" s="612" t="s">
        <v>3236</v>
      </c>
      <c r="E7" s="614">
        <v>3.4</v>
      </c>
      <c r="F7" s="944" t="s">
        <v>3387</v>
      </c>
      <c r="G7" s="1136" t="s">
        <v>3270</v>
      </c>
      <c r="H7" s="1127" t="s">
        <v>3997</v>
      </c>
      <c r="I7" s="612" t="s">
        <v>3232</v>
      </c>
      <c r="J7" s="917" t="s">
        <v>390</v>
      </c>
      <c r="K7" s="612" t="s">
        <v>3229</v>
      </c>
      <c r="L7" s="917" t="s">
        <v>3231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3598</v>
      </c>
      <c r="D8" s="612" t="s">
        <v>3326</v>
      </c>
      <c r="E8" s="614">
        <v>5</v>
      </c>
      <c r="F8" s="944" t="s">
        <v>3626</v>
      </c>
      <c r="G8" s="1136" t="s">
        <v>3270</v>
      </c>
      <c r="H8" s="1127" t="s">
        <v>3997</v>
      </c>
      <c r="I8" s="612" t="s">
        <v>3232</v>
      </c>
      <c r="J8" s="917" t="s">
        <v>390</v>
      </c>
      <c r="K8" s="612" t="s">
        <v>3228</v>
      </c>
      <c r="L8" s="917" t="s">
        <v>3239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3593</v>
      </c>
      <c r="D9" s="612" t="s">
        <v>3630</v>
      </c>
      <c r="E9" s="614">
        <v>4.5999999999999996</v>
      </c>
      <c r="F9" s="944" t="s">
        <v>3625</v>
      </c>
      <c r="G9" s="1136" t="s">
        <v>3270</v>
      </c>
      <c r="H9" s="1127" t="s">
        <v>3996</v>
      </c>
      <c r="I9" s="612" t="s">
        <v>3232</v>
      </c>
      <c r="J9" s="917" t="s">
        <v>390</v>
      </c>
      <c r="K9" s="612" t="s">
        <v>3228</v>
      </c>
      <c r="L9" s="917" t="s">
        <v>3239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3591</v>
      </c>
      <c r="D10" s="612" t="s">
        <v>3236</v>
      </c>
      <c r="E10" s="614">
        <v>3.6</v>
      </c>
      <c r="F10" s="944" t="s">
        <v>3627</v>
      </c>
      <c r="G10" s="1136" t="s">
        <v>3270</v>
      </c>
      <c r="H10" s="1127" t="s">
        <v>3997</v>
      </c>
      <c r="I10" s="612" t="s">
        <v>3232</v>
      </c>
      <c r="J10" s="917" t="s">
        <v>390</v>
      </c>
      <c r="K10" s="612" t="s">
        <v>3229</v>
      </c>
      <c r="L10" s="917" t="s">
        <v>3231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3589</v>
      </c>
      <c r="D11" s="612" t="s">
        <v>3631</v>
      </c>
      <c r="E11" s="614">
        <v>3.75</v>
      </c>
      <c r="F11" s="944" t="s">
        <v>3632</v>
      </c>
      <c r="G11" s="1136" t="s">
        <v>3270</v>
      </c>
      <c r="H11" s="1127" t="s">
        <v>3996</v>
      </c>
      <c r="I11" s="612" t="s">
        <v>3232</v>
      </c>
      <c r="J11" s="917" t="s">
        <v>390</v>
      </c>
      <c r="K11" s="612" t="s">
        <v>3228</v>
      </c>
      <c r="L11" s="917" t="s">
        <v>3239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3587</v>
      </c>
      <c r="D12" s="612" t="s">
        <v>3631</v>
      </c>
      <c r="E12" s="614">
        <v>3.84</v>
      </c>
      <c r="F12" s="944" t="s">
        <v>75</v>
      </c>
      <c r="G12" s="1136" t="s">
        <v>3270</v>
      </c>
      <c r="H12" s="1127" t="s">
        <v>3996</v>
      </c>
      <c r="I12" s="612" t="s">
        <v>3232</v>
      </c>
      <c r="J12" s="917" t="s">
        <v>390</v>
      </c>
      <c r="K12" s="612" t="s">
        <v>3228</v>
      </c>
      <c r="L12" s="917" t="s">
        <v>3239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3579</v>
      </c>
      <c r="D13" s="612" t="s">
        <v>3237</v>
      </c>
      <c r="E13" s="614">
        <v>5.2</v>
      </c>
      <c r="F13" s="944" t="s">
        <v>3627</v>
      </c>
      <c r="G13" s="1136" t="s">
        <v>3270</v>
      </c>
      <c r="H13" s="1127" t="s">
        <v>3997</v>
      </c>
      <c r="I13" s="612" t="s">
        <v>3232</v>
      </c>
      <c r="J13" s="917" t="s">
        <v>390</v>
      </c>
      <c r="K13" s="612" t="s">
        <v>3228</v>
      </c>
      <c r="L13" s="917" t="s">
        <v>3239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3585</v>
      </c>
      <c r="D14" s="612" t="s">
        <v>3236</v>
      </c>
      <c r="E14" s="614">
        <v>3.3</v>
      </c>
      <c r="F14" s="944" t="s">
        <v>3626</v>
      </c>
      <c r="G14" s="1136" t="s">
        <v>3270</v>
      </c>
      <c r="H14" s="1127" t="s">
        <v>3996</v>
      </c>
      <c r="I14" s="612" t="s">
        <v>3232</v>
      </c>
      <c r="J14" s="917" t="s">
        <v>390</v>
      </c>
      <c r="K14" s="612" t="s">
        <v>3229</v>
      </c>
      <c r="L14" s="917" t="s">
        <v>3231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3582</v>
      </c>
      <c r="D15" s="612" t="s">
        <v>3236</v>
      </c>
      <c r="E15" s="614">
        <v>5</v>
      </c>
      <c r="F15" s="944" t="s">
        <v>3626</v>
      </c>
      <c r="G15" s="1136" t="s">
        <v>3270</v>
      </c>
      <c r="H15" s="1127" t="s">
        <v>3997</v>
      </c>
      <c r="I15" s="612" t="s">
        <v>3232</v>
      </c>
      <c r="J15" s="917" t="s">
        <v>390</v>
      </c>
      <c r="K15" s="612" t="s">
        <v>3229</v>
      </c>
      <c r="L15" s="917" t="s">
        <v>3231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3581</v>
      </c>
      <c r="D16" s="612" t="s">
        <v>3236</v>
      </c>
      <c r="E16" s="614">
        <v>3.45</v>
      </c>
      <c r="F16" s="944" t="s">
        <v>75</v>
      </c>
      <c r="G16" s="1136" t="s">
        <v>3270</v>
      </c>
      <c r="H16" s="1127" t="s">
        <v>3996</v>
      </c>
      <c r="I16" s="612" t="s">
        <v>3232</v>
      </c>
      <c r="J16" s="917" t="s">
        <v>390</v>
      </c>
      <c r="K16" s="612" t="s">
        <v>3229</v>
      </c>
      <c r="L16" s="917" t="s">
        <v>3231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3635</v>
      </c>
      <c r="D17" s="612" t="s">
        <v>3330</v>
      </c>
      <c r="E17" s="614">
        <v>5.5</v>
      </c>
      <c r="F17" s="944" t="s">
        <v>3253</v>
      </c>
      <c r="G17" s="1136" t="s">
        <v>3270</v>
      </c>
      <c r="H17" s="1127" t="s">
        <v>3997</v>
      </c>
      <c r="I17" s="612" t="s">
        <v>3327</v>
      </c>
      <c r="J17" s="917" t="s">
        <v>3392</v>
      </c>
      <c r="K17" s="612" t="s">
        <v>3228</v>
      </c>
      <c r="L17" s="917" t="s">
        <v>3231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3643</v>
      </c>
      <c r="D18" s="612" t="s">
        <v>3330</v>
      </c>
      <c r="E18" s="614">
        <v>2.96</v>
      </c>
      <c r="F18" s="944" t="s">
        <v>3626</v>
      </c>
      <c r="G18" s="1136" t="s">
        <v>3270</v>
      </c>
      <c r="H18" s="1127" t="s">
        <v>3996</v>
      </c>
      <c r="I18" s="612" t="s">
        <v>3232</v>
      </c>
      <c r="J18" s="917" t="s">
        <v>3392</v>
      </c>
      <c r="K18" s="612" t="s">
        <v>3229</v>
      </c>
      <c r="L18" s="917" t="s">
        <v>3231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3651</v>
      </c>
      <c r="D19" s="612" t="s">
        <v>3330</v>
      </c>
      <c r="E19" s="614">
        <v>5.4</v>
      </c>
      <c r="F19" s="944" t="s">
        <v>3626</v>
      </c>
      <c r="G19" s="1136" t="s">
        <v>3270</v>
      </c>
      <c r="H19" s="1127" t="s">
        <v>3997</v>
      </c>
      <c r="I19" s="612" t="s">
        <v>3327</v>
      </c>
      <c r="J19" s="917" t="s">
        <v>3392</v>
      </c>
      <c r="K19" s="612" t="s">
        <v>3228</v>
      </c>
      <c r="L19" s="917" t="s">
        <v>3239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3669</v>
      </c>
      <c r="D20" s="612" t="s">
        <v>3236</v>
      </c>
      <c r="E20" s="614">
        <v>3.55</v>
      </c>
      <c r="F20" s="944" t="s">
        <v>75</v>
      </c>
      <c r="G20" s="1136" t="s">
        <v>3270</v>
      </c>
      <c r="H20" s="1127" t="s">
        <v>3997</v>
      </c>
      <c r="I20" s="612" t="s">
        <v>3232</v>
      </c>
      <c r="J20" s="917" t="s">
        <v>390</v>
      </c>
      <c r="K20" s="612" t="s">
        <v>3229</v>
      </c>
      <c r="L20" s="917" t="s">
        <v>3231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3667</v>
      </c>
      <c r="D21" s="612" t="s">
        <v>3330</v>
      </c>
      <c r="E21" s="614">
        <v>3.8</v>
      </c>
      <c r="F21" s="944" t="s">
        <v>3679</v>
      </c>
      <c r="G21" s="1136" t="s">
        <v>3270</v>
      </c>
      <c r="H21" s="1127" t="s">
        <v>3996</v>
      </c>
      <c r="I21" s="612" t="s">
        <v>3232</v>
      </c>
      <c r="J21" s="917" t="s">
        <v>3392</v>
      </c>
      <c r="K21" s="612" t="s">
        <v>3229</v>
      </c>
      <c r="L21" s="917" t="s">
        <v>3231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3666</v>
      </c>
      <c r="D22" s="612" t="s">
        <v>3236</v>
      </c>
      <c r="E22" s="614">
        <v>6.8</v>
      </c>
      <c r="F22" s="944" t="s">
        <v>3627</v>
      </c>
      <c r="G22" s="1136" t="s">
        <v>3270</v>
      </c>
      <c r="H22" s="1127" t="s">
        <v>3997</v>
      </c>
      <c r="I22" s="612" t="s">
        <v>3327</v>
      </c>
      <c r="J22" s="917" t="s">
        <v>390</v>
      </c>
      <c r="K22" s="612" t="s">
        <v>3228</v>
      </c>
      <c r="L22" s="917" t="s">
        <v>3231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3689</v>
      </c>
      <c r="D23" s="612" t="s">
        <v>3630</v>
      </c>
      <c r="E23" s="614">
        <v>5.87</v>
      </c>
      <c r="F23" s="944" t="s">
        <v>3626</v>
      </c>
      <c r="G23" s="1136" t="s">
        <v>3270</v>
      </c>
      <c r="H23" s="1127" t="s">
        <v>3996</v>
      </c>
      <c r="I23" s="612" t="s">
        <v>3232</v>
      </c>
      <c r="J23" s="917" t="s">
        <v>390</v>
      </c>
      <c r="K23" s="612" t="s">
        <v>3228</v>
      </c>
      <c r="L23" s="917" t="s">
        <v>3239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3713</v>
      </c>
      <c r="D24" s="612" t="s">
        <v>3330</v>
      </c>
      <c r="E24" s="614">
        <v>4.5</v>
      </c>
      <c r="F24" s="944" t="s">
        <v>3627</v>
      </c>
      <c r="G24" s="1136" t="s">
        <v>3270</v>
      </c>
      <c r="H24" s="1127" t="s">
        <v>3997</v>
      </c>
      <c r="I24" s="612" t="s">
        <v>3232</v>
      </c>
      <c r="J24" s="1121" t="s">
        <v>3392</v>
      </c>
      <c r="K24" s="1121" t="s">
        <v>3229</v>
      </c>
      <c r="L24" s="1121" t="s">
        <v>3231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3705</v>
      </c>
      <c r="D25" s="612" t="s">
        <v>3330</v>
      </c>
      <c r="E25" s="614">
        <v>3.45</v>
      </c>
      <c r="F25" s="944" t="s">
        <v>3387</v>
      </c>
      <c r="G25" s="1136" t="s">
        <v>3270</v>
      </c>
      <c r="H25" s="1127" t="s">
        <v>3996</v>
      </c>
      <c r="I25" s="612" t="s">
        <v>3232</v>
      </c>
      <c r="J25" s="917" t="s">
        <v>3392</v>
      </c>
      <c r="K25" s="612" t="s">
        <v>3229</v>
      </c>
      <c r="L25" s="917" t="s">
        <v>3231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3704</v>
      </c>
      <c r="D26" s="612" t="s">
        <v>3236</v>
      </c>
      <c r="E26" s="614">
        <v>3.45</v>
      </c>
      <c r="F26" s="944" t="s">
        <v>3626</v>
      </c>
      <c r="G26" s="1136" t="s">
        <v>3270</v>
      </c>
      <c r="H26" s="1127" t="s">
        <v>3996</v>
      </c>
      <c r="I26" s="612" t="s">
        <v>3232</v>
      </c>
      <c r="J26" s="917" t="s">
        <v>390</v>
      </c>
      <c r="K26" s="612" t="s">
        <v>3229</v>
      </c>
      <c r="L26" s="917" t="s">
        <v>3239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3708</v>
      </c>
      <c r="D27" s="612" t="s">
        <v>3631</v>
      </c>
      <c r="E27" s="614">
        <v>6.8</v>
      </c>
      <c r="F27" s="987" t="s">
        <v>3626</v>
      </c>
      <c r="G27" s="1136" t="s">
        <v>3270</v>
      </c>
      <c r="H27" s="1127" t="s">
        <v>3997</v>
      </c>
      <c r="I27" s="612" t="s">
        <v>3327</v>
      </c>
      <c r="J27" s="917" t="s">
        <v>390</v>
      </c>
      <c r="K27" s="612" t="s">
        <v>3228</v>
      </c>
      <c r="L27" s="917" t="s">
        <v>3231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3703</v>
      </c>
      <c r="D28" s="612" t="s">
        <v>3236</v>
      </c>
      <c r="E28" s="614">
        <v>3.45</v>
      </c>
      <c r="F28" s="987" t="s">
        <v>3627</v>
      </c>
      <c r="G28" s="1136" t="s">
        <v>3270</v>
      </c>
      <c r="H28" s="1127" t="s">
        <v>3996</v>
      </c>
      <c r="I28" s="612" t="s">
        <v>3232</v>
      </c>
      <c r="J28" s="917" t="s">
        <v>390</v>
      </c>
      <c r="K28" s="612" t="s">
        <v>3229</v>
      </c>
      <c r="L28" s="917" t="s">
        <v>3231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3722</v>
      </c>
      <c r="D29" s="612" t="s">
        <v>3236</v>
      </c>
      <c r="E29" s="614">
        <v>3.65</v>
      </c>
      <c r="F29" s="987" t="s">
        <v>3626</v>
      </c>
      <c r="G29" s="1136" t="s">
        <v>3270</v>
      </c>
      <c r="H29" s="1127" t="s">
        <v>3996</v>
      </c>
      <c r="I29" s="612" t="s">
        <v>3232</v>
      </c>
      <c r="J29" s="917" t="s">
        <v>390</v>
      </c>
      <c r="K29" s="612" t="s">
        <v>3229</v>
      </c>
      <c r="L29" s="917" t="s">
        <v>3231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3725</v>
      </c>
      <c r="D30" s="612" t="s">
        <v>3330</v>
      </c>
      <c r="E30" s="614">
        <v>5.0999999999999996</v>
      </c>
      <c r="F30" s="987" t="s">
        <v>3387</v>
      </c>
      <c r="G30" s="1136" t="s">
        <v>3270</v>
      </c>
      <c r="H30" s="1127" t="s">
        <v>3997</v>
      </c>
      <c r="I30" s="612" t="s">
        <v>3327</v>
      </c>
      <c r="J30" s="917" t="s">
        <v>3392</v>
      </c>
      <c r="K30" s="612" t="s">
        <v>3229</v>
      </c>
      <c r="L30" s="917" t="s">
        <v>3231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3733</v>
      </c>
      <c r="D31" s="612" t="s">
        <v>3330</v>
      </c>
      <c r="E31" s="614">
        <v>4</v>
      </c>
      <c r="F31" s="987" t="s">
        <v>3626</v>
      </c>
      <c r="G31" s="1136" t="s">
        <v>3270</v>
      </c>
      <c r="H31" s="1127" t="s">
        <v>3997</v>
      </c>
      <c r="I31" s="612" t="s">
        <v>3232</v>
      </c>
      <c r="J31" s="917" t="s">
        <v>3392</v>
      </c>
      <c r="K31" s="612" t="s">
        <v>3229</v>
      </c>
      <c r="L31" s="917" t="s">
        <v>3231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3759</v>
      </c>
      <c r="D32" s="612" t="s">
        <v>3631</v>
      </c>
      <c r="E32" s="614">
        <v>4.3</v>
      </c>
      <c r="F32" s="987" t="s">
        <v>3627</v>
      </c>
      <c r="G32" s="1136" t="s">
        <v>3270</v>
      </c>
      <c r="H32" s="1127" t="s">
        <v>3996</v>
      </c>
      <c r="I32" s="612" t="s">
        <v>3232</v>
      </c>
      <c r="J32" s="917" t="s">
        <v>390</v>
      </c>
      <c r="K32" s="612" t="s">
        <v>3228</v>
      </c>
      <c r="L32" s="917" t="s">
        <v>3239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3756</v>
      </c>
      <c r="D33" s="612" t="s">
        <v>3326</v>
      </c>
      <c r="E33" s="614">
        <v>4.0999999999999996</v>
      </c>
      <c r="F33" s="987" t="s">
        <v>3632</v>
      </c>
      <c r="G33" s="1136" t="s">
        <v>3270</v>
      </c>
      <c r="H33" s="1127" t="s">
        <v>3996</v>
      </c>
      <c r="I33" s="612" t="s">
        <v>3232</v>
      </c>
      <c r="J33" s="917" t="s">
        <v>390</v>
      </c>
      <c r="K33" s="612" t="s">
        <v>3228</v>
      </c>
      <c r="L33" s="917" t="s">
        <v>3239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3749</v>
      </c>
      <c r="D34" s="612" t="s">
        <v>3236</v>
      </c>
      <c r="E34" s="614">
        <v>3.35</v>
      </c>
      <c r="F34" s="987" t="s">
        <v>3387</v>
      </c>
      <c r="G34" s="1136" t="s">
        <v>3270</v>
      </c>
      <c r="H34" s="1127" t="s">
        <v>3996</v>
      </c>
      <c r="I34" s="612" t="s">
        <v>3232</v>
      </c>
      <c r="J34" s="917" t="s">
        <v>390</v>
      </c>
      <c r="K34" s="612" t="s">
        <v>3229</v>
      </c>
      <c r="L34" s="917" t="s">
        <v>3231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3744</v>
      </c>
      <c r="D35" s="612" t="s">
        <v>3631</v>
      </c>
      <c r="E35" s="614">
        <v>6.2</v>
      </c>
      <c r="F35" s="987" t="s">
        <v>3679</v>
      </c>
      <c r="G35" s="1136" t="s">
        <v>3270</v>
      </c>
      <c r="H35" s="1127" t="s">
        <v>3997</v>
      </c>
      <c r="I35" s="612" t="s">
        <v>3327</v>
      </c>
      <c r="J35" s="917" t="s">
        <v>390</v>
      </c>
      <c r="K35" s="612" t="s">
        <v>3228</v>
      </c>
      <c r="L35" s="917" t="s">
        <v>3239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3742</v>
      </c>
      <c r="D36" s="612" t="s">
        <v>3765</v>
      </c>
      <c r="E36" s="614">
        <v>4.2</v>
      </c>
      <c r="F36" s="987" t="s">
        <v>3626</v>
      </c>
      <c r="G36" s="1136" t="s">
        <v>3270</v>
      </c>
      <c r="H36" s="1127" t="s">
        <v>3996</v>
      </c>
      <c r="I36" s="612" t="s">
        <v>3232</v>
      </c>
      <c r="J36" s="917" t="s">
        <v>390</v>
      </c>
      <c r="K36" s="612" t="s">
        <v>3228</v>
      </c>
      <c r="L36" s="917" t="s">
        <v>3239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3737</v>
      </c>
      <c r="D37" s="612" t="s">
        <v>3330</v>
      </c>
      <c r="E37" s="614">
        <v>4.0999999999999996</v>
      </c>
      <c r="F37" s="987" t="s">
        <v>3253</v>
      </c>
      <c r="G37" s="1136" t="s">
        <v>3270</v>
      </c>
      <c r="H37" s="1127" t="s">
        <v>3997</v>
      </c>
      <c r="I37" s="612" t="s">
        <v>3232</v>
      </c>
      <c r="J37" s="917" t="s">
        <v>3392</v>
      </c>
      <c r="K37" s="612" t="s">
        <v>3228</v>
      </c>
      <c r="L37" s="917" t="s">
        <v>3239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3777</v>
      </c>
      <c r="D38" s="612" t="s">
        <v>3330</v>
      </c>
      <c r="E38" s="614">
        <v>3.61</v>
      </c>
      <c r="F38" s="987" t="s">
        <v>3253</v>
      </c>
      <c r="G38" s="1136" t="s">
        <v>3270</v>
      </c>
      <c r="H38" s="1127" t="s">
        <v>3997</v>
      </c>
      <c r="I38" s="612" t="s">
        <v>3232</v>
      </c>
      <c r="J38" s="917" t="s">
        <v>3392</v>
      </c>
      <c r="K38" s="612" t="s">
        <v>3229</v>
      </c>
      <c r="L38" s="917" t="s">
        <v>3231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3775</v>
      </c>
      <c r="D39" s="612" t="s">
        <v>3792</v>
      </c>
      <c r="E39" s="614">
        <v>5.6</v>
      </c>
      <c r="F39" s="987" t="s">
        <v>3626</v>
      </c>
      <c r="G39" s="1136" t="s">
        <v>3270</v>
      </c>
      <c r="H39" s="1127" t="s">
        <v>3997</v>
      </c>
      <c r="I39" s="612" t="s">
        <v>3327</v>
      </c>
      <c r="J39" s="917" t="s">
        <v>390</v>
      </c>
      <c r="K39" s="612" t="s">
        <v>3228</v>
      </c>
      <c r="L39" s="917" t="s">
        <v>3239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3773</v>
      </c>
      <c r="D40" s="612" t="s">
        <v>3792</v>
      </c>
      <c r="E40" s="614">
        <v>4.2</v>
      </c>
      <c r="F40" s="987" t="s">
        <v>3626</v>
      </c>
      <c r="G40" s="1136" t="s">
        <v>3270</v>
      </c>
      <c r="H40" s="1127" t="s">
        <v>3996</v>
      </c>
      <c r="I40" s="612" t="s">
        <v>3232</v>
      </c>
      <c r="J40" s="917" t="s">
        <v>390</v>
      </c>
      <c r="K40" s="612" t="s">
        <v>3228</v>
      </c>
      <c r="L40" s="917" t="s">
        <v>3239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3768</v>
      </c>
      <c r="D41" s="612" t="s">
        <v>3790</v>
      </c>
      <c r="E41" s="614">
        <v>5.8</v>
      </c>
      <c r="F41" s="987" t="s">
        <v>3679</v>
      </c>
      <c r="G41" s="1136" t="s">
        <v>3270</v>
      </c>
      <c r="H41" s="1127" t="s">
        <v>3996</v>
      </c>
      <c r="I41" s="612" t="s">
        <v>3327</v>
      </c>
      <c r="J41" s="917" t="s">
        <v>390</v>
      </c>
      <c r="K41" s="612" t="s">
        <v>3228</v>
      </c>
      <c r="L41" s="917" t="s">
        <v>3239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3796</v>
      </c>
      <c r="D42" s="612" t="s">
        <v>3790</v>
      </c>
      <c r="E42" s="614">
        <v>7.8</v>
      </c>
      <c r="F42" s="987" t="s">
        <v>3626</v>
      </c>
      <c r="G42" s="1136" t="s">
        <v>3270</v>
      </c>
      <c r="H42" s="1127" t="s">
        <v>3997</v>
      </c>
      <c r="I42" s="612" t="s">
        <v>3327</v>
      </c>
      <c r="J42" s="917" t="s">
        <v>390</v>
      </c>
      <c r="K42" s="612" t="s">
        <v>3228</v>
      </c>
      <c r="L42" s="917" t="s">
        <v>3231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3802</v>
      </c>
      <c r="D43" s="612" t="s">
        <v>3813</v>
      </c>
      <c r="E43" s="614">
        <v>5.5</v>
      </c>
      <c r="F43" s="987" t="s">
        <v>3626</v>
      </c>
      <c r="G43" s="1136" t="s">
        <v>3270</v>
      </c>
      <c r="H43" s="1127" t="s">
        <v>3997</v>
      </c>
      <c r="I43" s="612" t="s">
        <v>3232</v>
      </c>
      <c r="J43" s="917" t="s">
        <v>390</v>
      </c>
      <c r="K43" s="612" t="s">
        <v>3229</v>
      </c>
      <c r="L43" s="917" t="s">
        <v>3231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3801</v>
      </c>
      <c r="D44" s="612" t="s">
        <v>3813</v>
      </c>
      <c r="E44" s="614">
        <v>6.4</v>
      </c>
      <c r="F44" s="987" t="s">
        <v>3679</v>
      </c>
      <c r="G44" s="1136" t="s">
        <v>3270</v>
      </c>
      <c r="H44" s="1127" t="s">
        <v>3997</v>
      </c>
      <c r="I44" s="612" t="s">
        <v>3327</v>
      </c>
      <c r="J44" s="917" t="s">
        <v>390</v>
      </c>
      <c r="K44" s="612" t="s">
        <v>3228</v>
      </c>
      <c r="L44" s="917" t="s">
        <v>3231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3821</v>
      </c>
      <c r="D45" s="612" t="s">
        <v>3813</v>
      </c>
      <c r="E45" s="614">
        <v>6.4</v>
      </c>
      <c r="F45" s="987" t="s">
        <v>75</v>
      </c>
      <c r="G45" s="1136" t="s">
        <v>3270</v>
      </c>
      <c r="H45" s="1127" t="s">
        <v>3997</v>
      </c>
      <c r="I45" s="612" t="s">
        <v>3327</v>
      </c>
      <c r="J45" s="917" t="s">
        <v>390</v>
      </c>
      <c r="K45" s="612" t="s">
        <v>3228</v>
      </c>
      <c r="L45" s="917" t="s">
        <v>3231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3816</v>
      </c>
      <c r="D46" s="612" t="s">
        <v>3826</v>
      </c>
      <c r="E46" s="614">
        <v>4.2</v>
      </c>
      <c r="F46" s="987" t="s">
        <v>3253</v>
      </c>
      <c r="G46" s="1136" t="s">
        <v>3270</v>
      </c>
      <c r="H46" s="1127" t="s">
        <v>3997</v>
      </c>
      <c r="I46" s="612" t="s">
        <v>3232</v>
      </c>
      <c r="J46" s="917" t="s">
        <v>390</v>
      </c>
      <c r="K46" s="612" t="s">
        <v>3229</v>
      </c>
      <c r="L46" s="917" t="s">
        <v>3231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3838</v>
      </c>
      <c r="D47" s="612" t="s">
        <v>3843</v>
      </c>
      <c r="E47" s="614">
        <v>5</v>
      </c>
      <c r="F47" s="987" t="s">
        <v>3626</v>
      </c>
      <c r="G47" s="1136" t="s">
        <v>3270</v>
      </c>
      <c r="H47" s="1127" t="s">
        <v>3997</v>
      </c>
      <c r="I47" s="612" t="s">
        <v>3327</v>
      </c>
      <c r="J47" s="917" t="s">
        <v>390</v>
      </c>
      <c r="K47" s="612" t="s">
        <v>3228</v>
      </c>
      <c r="L47" s="917" t="s">
        <v>3231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3835</v>
      </c>
      <c r="D48" s="612" t="s">
        <v>1217</v>
      </c>
      <c r="E48" s="614">
        <v>6</v>
      </c>
      <c r="F48" s="987" t="s">
        <v>3626</v>
      </c>
      <c r="G48" s="1136" t="s">
        <v>3270</v>
      </c>
      <c r="H48" s="1127" t="s">
        <v>3997</v>
      </c>
      <c r="I48" s="612" t="s">
        <v>3232</v>
      </c>
      <c r="J48" s="917" t="s">
        <v>390</v>
      </c>
      <c r="K48" s="612" t="s">
        <v>3228</v>
      </c>
      <c r="L48" s="917" t="s">
        <v>3239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3856</v>
      </c>
      <c r="D49" s="612" t="s">
        <v>3864</v>
      </c>
      <c r="E49" s="614">
        <v>6</v>
      </c>
      <c r="F49" s="987" t="s">
        <v>3253</v>
      </c>
      <c r="G49" s="1136" t="s">
        <v>3270</v>
      </c>
      <c r="H49" s="1127" t="s">
        <v>3997</v>
      </c>
      <c r="I49" s="612" t="s">
        <v>3327</v>
      </c>
      <c r="J49" s="917" t="s">
        <v>390</v>
      </c>
      <c r="K49" s="612" t="s">
        <v>3228</v>
      </c>
      <c r="L49" s="917" t="s">
        <v>3239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3849</v>
      </c>
      <c r="D50" s="612" t="s">
        <v>3236</v>
      </c>
      <c r="E50" s="614">
        <v>3.05</v>
      </c>
      <c r="F50" s="987" t="s">
        <v>3626</v>
      </c>
      <c r="G50" s="1136" t="s">
        <v>3270</v>
      </c>
      <c r="H50" s="1127" t="s">
        <v>3996</v>
      </c>
      <c r="I50" s="612" t="s">
        <v>3232</v>
      </c>
      <c r="J50" s="917" t="s">
        <v>390</v>
      </c>
      <c r="K50" s="612" t="s">
        <v>3229</v>
      </c>
      <c r="L50" s="917" t="s">
        <v>3231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3845</v>
      </c>
      <c r="D51" s="612" t="s">
        <v>3887</v>
      </c>
      <c r="E51" s="614">
        <v>3.65</v>
      </c>
      <c r="F51" s="987" t="s">
        <v>3253</v>
      </c>
      <c r="G51" s="1136" t="s">
        <v>3270</v>
      </c>
      <c r="H51" s="1127" t="s">
        <v>3996</v>
      </c>
      <c r="I51" s="612" t="s">
        <v>3232</v>
      </c>
      <c r="J51" s="917" t="s">
        <v>390</v>
      </c>
      <c r="K51" s="612" t="s">
        <v>3229</v>
      </c>
      <c r="L51" s="917" t="s">
        <v>3239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3882</v>
      </c>
      <c r="D52" s="612" t="s">
        <v>3864</v>
      </c>
      <c r="E52" s="614">
        <v>5.4</v>
      </c>
      <c r="F52" s="987" t="s">
        <v>75</v>
      </c>
      <c r="G52" s="1136" t="s">
        <v>3270</v>
      </c>
      <c r="H52" s="1127" t="s">
        <v>3997</v>
      </c>
      <c r="I52" s="612" t="s">
        <v>3327</v>
      </c>
      <c r="J52" s="917" t="s">
        <v>390</v>
      </c>
      <c r="K52" s="612" t="s">
        <v>3228</v>
      </c>
      <c r="L52" s="917" t="s">
        <v>3239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3879</v>
      </c>
      <c r="D53" s="612" t="s">
        <v>3792</v>
      </c>
      <c r="E53" s="614">
        <v>4.4000000000000004</v>
      </c>
      <c r="F53" s="987" t="s">
        <v>3679</v>
      </c>
      <c r="G53" s="1136" t="s">
        <v>3270</v>
      </c>
      <c r="H53" s="1127" t="s">
        <v>3996</v>
      </c>
      <c r="I53" s="612" t="s">
        <v>3232</v>
      </c>
      <c r="J53" s="917" t="s">
        <v>390</v>
      </c>
      <c r="K53" s="612" t="s">
        <v>3228</v>
      </c>
      <c r="L53" s="917" t="s">
        <v>3239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3875</v>
      </c>
      <c r="D54" s="612" t="s">
        <v>3765</v>
      </c>
      <c r="E54" s="614">
        <v>6.8</v>
      </c>
      <c r="F54" s="987" t="s">
        <v>3679</v>
      </c>
      <c r="G54" s="1136" t="s">
        <v>3270</v>
      </c>
      <c r="H54" s="1127" t="s">
        <v>3997</v>
      </c>
      <c r="I54" s="612" t="s">
        <v>3327</v>
      </c>
      <c r="J54" s="917" t="s">
        <v>390</v>
      </c>
      <c r="K54" s="612" t="s">
        <v>3228</v>
      </c>
      <c r="L54" s="917" t="s">
        <v>3239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3873</v>
      </c>
      <c r="D55" s="612" t="s">
        <v>3765</v>
      </c>
      <c r="E55" s="614">
        <v>4.3</v>
      </c>
      <c r="F55" s="987" t="s">
        <v>3387</v>
      </c>
      <c r="G55" s="1136" t="s">
        <v>3270</v>
      </c>
      <c r="H55" s="1127" t="s">
        <v>3996</v>
      </c>
      <c r="I55" s="612" t="s">
        <v>3232</v>
      </c>
      <c r="J55" s="917" t="s">
        <v>390</v>
      </c>
      <c r="K55" s="612" t="s">
        <v>3228</v>
      </c>
      <c r="L55" s="917" t="s">
        <v>3239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3870</v>
      </c>
      <c r="D56" s="612" t="s">
        <v>3236</v>
      </c>
      <c r="E56" s="614">
        <v>3.4</v>
      </c>
      <c r="F56" s="987" t="s">
        <v>3626</v>
      </c>
      <c r="G56" s="1136" t="s">
        <v>3270</v>
      </c>
      <c r="H56" s="1127" t="s">
        <v>3997</v>
      </c>
      <c r="I56" s="612" t="s">
        <v>3232</v>
      </c>
      <c r="J56" s="917" t="s">
        <v>390</v>
      </c>
      <c r="K56" s="612" t="s">
        <v>3229</v>
      </c>
      <c r="L56" s="917" t="s">
        <v>3231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3868</v>
      </c>
      <c r="D57" s="612" t="s">
        <v>3236</v>
      </c>
      <c r="E57" s="614">
        <v>3.25</v>
      </c>
      <c r="F57" s="987" t="s">
        <v>75</v>
      </c>
      <c r="G57" s="1136" t="s">
        <v>3270</v>
      </c>
      <c r="H57" s="1127" t="s">
        <v>3996</v>
      </c>
      <c r="I57" s="612" t="s">
        <v>3232</v>
      </c>
      <c r="J57" s="917" t="s">
        <v>390</v>
      </c>
      <c r="K57" s="612" t="s">
        <v>3229</v>
      </c>
      <c r="L57" s="917" t="s">
        <v>3231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3889</v>
      </c>
      <c r="D58" s="612" t="s">
        <v>3792</v>
      </c>
      <c r="E58" s="614">
        <v>7.8</v>
      </c>
      <c r="F58" s="987" t="s">
        <v>3626</v>
      </c>
      <c r="G58" s="1136" t="s">
        <v>3270</v>
      </c>
      <c r="H58" s="1127" t="s">
        <v>3997</v>
      </c>
      <c r="I58" s="612" t="s">
        <v>3327</v>
      </c>
      <c r="J58" s="917" t="s">
        <v>390</v>
      </c>
      <c r="K58" s="612" t="s">
        <v>3228</v>
      </c>
      <c r="L58" s="917" t="s">
        <v>3231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3888</v>
      </c>
      <c r="D59" s="612" t="s">
        <v>3908</v>
      </c>
      <c r="E59" s="614">
        <v>5.2</v>
      </c>
      <c r="F59" s="987" t="s">
        <v>3679</v>
      </c>
      <c r="G59" s="1136" t="s">
        <v>3270</v>
      </c>
      <c r="H59" s="1127" t="s">
        <v>3997</v>
      </c>
      <c r="I59" s="612" t="s">
        <v>3232</v>
      </c>
      <c r="J59" s="917" t="s">
        <v>390</v>
      </c>
      <c r="K59" s="612" t="s">
        <v>3228</v>
      </c>
      <c r="L59" s="917" t="s">
        <v>3231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3890</v>
      </c>
      <c r="D60" s="612" t="s">
        <v>3909</v>
      </c>
      <c r="E60" s="614">
        <v>5.7</v>
      </c>
      <c r="F60" s="987" t="s">
        <v>16</v>
      </c>
      <c r="G60" s="1136" t="s">
        <v>3270</v>
      </c>
      <c r="H60" s="1127" t="s">
        <v>3997</v>
      </c>
      <c r="I60" s="612" t="s">
        <v>3327</v>
      </c>
      <c r="J60" s="917" t="s">
        <v>390</v>
      </c>
      <c r="K60" s="612" t="s">
        <v>3228</v>
      </c>
      <c r="L60" s="917" t="s">
        <v>3239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3895</v>
      </c>
      <c r="D61" s="612" t="s">
        <v>3910</v>
      </c>
      <c r="E61" s="614">
        <v>3.9</v>
      </c>
      <c r="F61" s="987" t="s">
        <v>3253</v>
      </c>
      <c r="G61" s="1136" t="s">
        <v>3270</v>
      </c>
      <c r="H61" s="1127" t="s">
        <v>3997</v>
      </c>
      <c r="I61" s="612" t="s">
        <v>3232</v>
      </c>
      <c r="J61" s="917" t="s">
        <v>390</v>
      </c>
      <c r="K61" s="612" t="s">
        <v>3229</v>
      </c>
      <c r="L61" s="917" t="s">
        <v>3231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3894</v>
      </c>
      <c r="D62" s="612" t="s">
        <v>3792</v>
      </c>
      <c r="E62" s="614">
        <v>5</v>
      </c>
      <c r="F62" s="987" t="s">
        <v>3626</v>
      </c>
      <c r="G62" s="1136" t="s">
        <v>3270</v>
      </c>
      <c r="H62" s="1127" t="s">
        <v>3997</v>
      </c>
      <c r="I62" s="612" t="s">
        <v>3232</v>
      </c>
      <c r="J62" s="917" t="s">
        <v>390</v>
      </c>
      <c r="K62" s="612" t="s">
        <v>3228</v>
      </c>
      <c r="L62" s="917" t="s">
        <v>3239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3904</v>
      </c>
      <c r="D63" s="612" t="s">
        <v>3792</v>
      </c>
      <c r="E63" s="614">
        <v>3.6</v>
      </c>
      <c r="F63" s="987" t="s">
        <v>3626</v>
      </c>
      <c r="G63" s="1136" t="s">
        <v>3270</v>
      </c>
      <c r="H63" s="1127" t="s">
        <v>3996</v>
      </c>
      <c r="I63" s="612" t="s">
        <v>3232</v>
      </c>
      <c r="J63" s="917" t="s">
        <v>390</v>
      </c>
      <c r="K63" s="612" t="s">
        <v>3228</v>
      </c>
      <c r="L63" s="917" t="s">
        <v>3239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3952</v>
      </c>
      <c r="D64" s="612" t="s">
        <v>3953</v>
      </c>
      <c r="E64" s="614">
        <v>6.2</v>
      </c>
      <c r="F64" s="987" t="s">
        <v>3679</v>
      </c>
      <c r="G64" s="1136" t="s">
        <v>3270</v>
      </c>
      <c r="H64" s="1127" t="s">
        <v>3997</v>
      </c>
      <c r="I64" s="612" t="s">
        <v>3327</v>
      </c>
      <c r="J64" s="917" t="s">
        <v>390</v>
      </c>
      <c r="K64" s="612" t="s">
        <v>3228</v>
      </c>
      <c r="L64" s="917" t="s">
        <v>3239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3969</v>
      </c>
      <c r="D65" s="612" t="s">
        <v>3236</v>
      </c>
      <c r="E65" s="614">
        <v>5.5</v>
      </c>
      <c r="F65" s="987" t="s">
        <v>3632</v>
      </c>
      <c r="G65" s="1136" t="s">
        <v>3270</v>
      </c>
      <c r="H65" s="1127" t="s">
        <v>3997</v>
      </c>
      <c r="I65" s="612" t="s">
        <v>3327</v>
      </c>
      <c r="J65" s="917" t="s">
        <v>390</v>
      </c>
      <c r="K65" s="612" t="s">
        <v>3229</v>
      </c>
      <c r="L65" s="917" t="s">
        <v>3231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3967</v>
      </c>
      <c r="D66" s="612" t="s">
        <v>3974</v>
      </c>
      <c r="E66" s="614">
        <v>3.95</v>
      </c>
      <c r="F66" s="987" t="s">
        <v>75</v>
      </c>
      <c r="G66" s="1136" t="s">
        <v>3270</v>
      </c>
      <c r="H66" s="1127" t="s">
        <v>3996</v>
      </c>
      <c r="I66" s="612" t="s">
        <v>3232</v>
      </c>
      <c r="J66" s="917" t="s">
        <v>390</v>
      </c>
      <c r="K66" s="612" t="s">
        <v>3228</v>
      </c>
      <c r="L66" s="917" t="s">
        <v>3239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3958</v>
      </c>
      <c r="D67" s="612" t="s">
        <v>3974</v>
      </c>
      <c r="E67" s="614">
        <v>3.75</v>
      </c>
      <c r="F67" s="987" t="s">
        <v>3626</v>
      </c>
      <c r="G67" s="1136" t="s">
        <v>3270</v>
      </c>
      <c r="H67" s="1127" t="s">
        <v>3996</v>
      </c>
      <c r="I67" s="612" t="s">
        <v>3232</v>
      </c>
      <c r="J67" s="917" t="s">
        <v>390</v>
      </c>
      <c r="K67" s="612" t="s">
        <v>3228</v>
      </c>
      <c r="L67" s="917" t="s">
        <v>3239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4014</v>
      </c>
      <c r="D68" s="612" t="s">
        <v>3974</v>
      </c>
      <c r="E68" s="614">
        <v>4.9000000000000004</v>
      </c>
      <c r="F68" s="987" t="s">
        <v>3387</v>
      </c>
      <c r="G68" s="1136" t="s">
        <v>3270</v>
      </c>
      <c r="H68" s="1127" t="s">
        <v>3997</v>
      </c>
      <c r="I68" s="612" t="s">
        <v>3232</v>
      </c>
      <c r="J68" s="917" t="s">
        <v>390</v>
      </c>
      <c r="K68" s="612" t="s">
        <v>3228</v>
      </c>
      <c r="L68" s="917" t="s">
        <v>3239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4011</v>
      </c>
      <c r="D69" s="612" t="s">
        <v>3887</v>
      </c>
      <c r="E69" s="614">
        <v>4.4000000000000004</v>
      </c>
      <c r="F69" s="987" t="s">
        <v>3626</v>
      </c>
      <c r="G69" s="1136" t="s">
        <v>3270</v>
      </c>
      <c r="H69" s="1127" t="s">
        <v>3997</v>
      </c>
      <c r="I69" s="612" t="s">
        <v>3232</v>
      </c>
      <c r="J69" s="917" t="s">
        <v>390</v>
      </c>
      <c r="K69" s="612" t="s">
        <v>3229</v>
      </c>
      <c r="L69" s="917" t="s">
        <v>3231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4007</v>
      </c>
      <c r="D70" s="612" t="s">
        <v>3887</v>
      </c>
      <c r="E70" s="614">
        <v>3.9</v>
      </c>
      <c r="F70" s="987" t="s">
        <v>75</v>
      </c>
      <c r="G70" s="1137" t="s">
        <v>4022</v>
      </c>
      <c r="H70" s="1127" t="s">
        <v>3996</v>
      </c>
      <c r="I70" s="612" t="s">
        <v>3232</v>
      </c>
      <c r="J70" s="917" t="s">
        <v>390</v>
      </c>
      <c r="K70" s="612" t="s">
        <v>3228</v>
      </c>
      <c r="L70" s="917" t="s">
        <v>3239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4002</v>
      </c>
      <c r="D71" s="612" t="s">
        <v>3826</v>
      </c>
      <c r="E71" s="614">
        <v>3.7</v>
      </c>
      <c r="F71" s="987" t="s">
        <v>3253</v>
      </c>
      <c r="G71" s="1136" t="s">
        <v>4020</v>
      </c>
      <c r="H71" s="1127"/>
      <c r="I71" s="612" t="s">
        <v>3232</v>
      </c>
      <c r="J71" s="917" t="s">
        <v>390</v>
      </c>
      <c r="K71" s="612" t="s">
        <v>3229</v>
      </c>
      <c r="L71" s="917" t="s">
        <v>3239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4028</v>
      </c>
      <c r="D72" s="612" t="s">
        <v>4040</v>
      </c>
      <c r="E72" s="614">
        <v>3.1</v>
      </c>
      <c r="F72" s="987" t="s">
        <v>16</v>
      </c>
      <c r="G72" s="1136" t="s">
        <v>4020</v>
      </c>
      <c r="H72" s="1127"/>
      <c r="I72" s="612" t="s">
        <v>3232</v>
      </c>
      <c r="J72" s="917" t="s">
        <v>390</v>
      </c>
      <c r="K72" s="612" t="s">
        <v>3229</v>
      </c>
      <c r="L72" s="917" t="s">
        <v>3231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4039</v>
      </c>
      <c r="D73" s="612" t="s">
        <v>3328</v>
      </c>
      <c r="E73" s="614">
        <v>4.8</v>
      </c>
      <c r="F73" s="987" t="s">
        <v>3626</v>
      </c>
      <c r="G73" s="1136" t="s">
        <v>4020</v>
      </c>
      <c r="H73" s="1127"/>
      <c r="I73" s="612" t="s">
        <v>3232</v>
      </c>
      <c r="J73" s="917" t="s">
        <v>390</v>
      </c>
      <c r="K73" s="612" t="s">
        <v>3228</v>
      </c>
      <c r="L73" s="917" t="s">
        <v>3239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3031</v>
      </c>
      <c r="E2" s="549">
        <v>1500</v>
      </c>
      <c r="G2" s="546" t="s">
        <v>3033</v>
      </c>
      <c r="H2" s="445">
        <f>E2*E3</f>
        <v>22.5</v>
      </c>
      <c r="J2" s="546" t="s">
        <v>3038</v>
      </c>
      <c r="K2" s="443">
        <f>COUNTA(betflow[Data])</f>
        <v>241</v>
      </c>
    </row>
    <row r="3" spans="2:16" ht="19.95" customHeight="1">
      <c r="D3" s="546" t="s">
        <v>3032</v>
      </c>
      <c r="E3" s="547">
        <v>1.4999999999999999E-2</v>
      </c>
      <c r="G3" s="546" t="s">
        <v>3034</v>
      </c>
      <c r="H3" s="445">
        <f>H2*E5</f>
        <v>13.684329984249661</v>
      </c>
      <c r="J3" s="546" t="s">
        <v>3037</v>
      </c>
      <c r="K3" s="443">
        <f ca="1">_xlfn.DAYS(TODAY()-1,B8)</f>
        <v>104</v>
      </c>
    </row>
    <row r="4" spans="2:16" ht="19.95" customHeight="1">
      <c r="D4" s="546" t="s">
        <v>81</v>
      </c>
      <c r="E4" s="550">
        <v>0.01</v>
      </c>
      <c r="G4" s="546" t="s">
        <v>3036</v>
      </c>
      <c r="H4" s="445">
        <f>SUM(H2:H3)</f>
        <v>36.184329984249658</v>
      </c>
      <c r="J4" s="546" t="s">
        <v>3039</v>
      </c>
      <c r="K4" s="445">
        <f ca="1">K2/K3</f>
        <v>2.3173076923076925</v>
      </c>
    </row>
    <row r="5" spans="2:16" ht="19.95" customHeight="1">
      <c r="D5" s="546" t="s">
        <v>3035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3040</v>
      </c>
      <c r="K5" s="445">
        <f ca="1">K4*30*H5</f>
        <v>25.155067864050483</v>
      </c>
    </row>
    <row r="7" spans="2:16" ht="30" customHeight="1">
      <c r="B7" s="448" t="s">
        <v>0</v>
      </c>
      <c r="C7" s="448" t="s">
        <v>1</v>
      </c>
      <c r="D7" s="448" t="s">
        <v>1818</v>
      </c>
      <c r="E7" s="448" t="s">
        <v>1819</v>
      </c>
      <c r="F7" s="448" t="s">
        <v>79</v>
      </c>
      <c r="G7" s="448" t="s">
        <v>1816</v>
      </c>
      <c r="H7" s="448" t="s">
        <v>1821</v>
      </c>
      <c r="I7" s="448" t="s">
        <v>1817</v>
      </c>
      <c r="J7" s="448" t="s">
        <v>1822</v>
      </c>
      <c r="K7" s="448" t="s">
        <v>1823</v>
      </c>
      <c r="L7" s="448" t="s">
        <v>1824</v>
      </c>
      <c r="M7" s="448" t="s">
        <v>1826</v>
      </c>
      <c r="N7" s="448" t="s">
        <v>262</v>
      </c>
      <c r="O7" s="448" t="s">
        <v>81</v>
      </c>
      <c r="P7" s="448" t="s">
        <v>1825</v>
      </c>
    </row>
    <row r="8" spans="2:16" ht="19.95" customHeight="1">
      <c r="B8" s="444">
        <v>46140</v>
      </c>
      <c r="C8" s="443" t="s">
        <v>1814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1815</v>
      </c>
      <c r="I8" s="443" t="s">
        <v>1820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1812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1813</v>
      </c>
      <c r="I9" s="443" t="s">
        <v>1820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1844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1815</v>
      </c>
      <c r="I10" s="443" t="s">
        <v>1820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1845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1815</v>
      </c>
      <c r="I11" s="443" t="s">
        <v>1820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1846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1813</v>
      </c>
      <c r="I12" s="443" t="s">
        <v>1820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1847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1815</v>
      </c>
      <c r="I13" s="443" t="s">
        <v>1820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1848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1813</v>
      </c>
      <c r="I14" s="443" t="s">
        <v>1820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1849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1815</v>
      </c>
      <c r="I15" s="443" t="s">
        <v>1820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1848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1815</v>
      </c>
      <c r="I16" s="443" t="s">
        <v>1820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1850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1815</v>
      </c>
      <c r="I17" s="443" t="s">
        <v>1820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1851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1815</v>
      </c>
      <c r="I18" s="443" t="s">
        <v>1820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1852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1813</v>
      </c>
      <c r="I19" s="443" t="s">
        <v>1820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1853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1815</v>
      </c>
      <c r="I20" s="443" t="s">
        <v>1820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1854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1815</v>
      </c>
      <c r="I21" s="443" t="s">
        <v>1820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1855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1815</v>
      </c>
      <c r="I22" s="443" t="s">
        <v>1820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1853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1815</v>
      </c>
      <c r="I23" s="443" t="s">
        <v>1820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1856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1813</v>
      </c>
      <c r="I24" s="443" t="s">
        <v>1820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1856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1815</v>
      </c>
      <c r="I25" s="443" t="s">
        <v>1820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1857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1813</v>
      </c>
      <c r="I26" s="443" t="s">
        <v>1820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1858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1815</v>
      </c>
      <c r="I27" s="443" t="s">
        <v>1820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1859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1813</v>
      </c>
      <c r="I28" s="443" t="s">
        <v>1820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1860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1813</v>
      </c>
      <c r="I29" s="443" t="s">
        <v>1820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1859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1815</v>
      </c>
      <c r="I30" s="443" t="s">
        <v>1820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1861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1813</v>
      </c>
      <c r="I31" s="443" t="s">
        <v>1820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1862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1813</v>
      </c>
      <c r="I32" s="443" t="s">
        <v>1820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1863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1813</v>
      </c>
      <c r="I33" s="443" t="s">
        <v>1820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1864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1813</v>
      </c>
      <c r="I34" s="443" t="s">
        <v>1820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1865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1815</v>
      </c>
      <c r="I35" s="443" t="s">
        <v>1820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1866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1815</v>
      </c>
      <c r="I36" s="443" t="s">
        <v>1820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1867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1813</v>
      </c>
      <c r="I37" s="443" t="s">
        <v>1820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1868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1813</v>
      </c>
      <c r="I38" s="443" t="s">
        <v>1820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1869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1813</v>
      </c>
      <c r="I39" s="443" t="s">
        <v>1820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1870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1815</v>
      </c>
      <c r="I40" s="443" t="s">
        <v>1820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1871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1815</v>
      </c>
      <c r="I41" s="443" t="s">
        <v>1820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1872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1813</v>
      </c>
      <c r="I42" s="443" t="s">
        <v>1820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1873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1815</v>
      </c>
      <c r="I43" s="443" t="s">
        <v>1820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1928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1815</v>
      </c>
      <c r="I44" s="443" t="s">
        <v>1820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1927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1813</v>
      </c>
      <c r="I45" s="443" t="s">
        <v>1820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1926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1815</v>
      </c>
      <c r="I46" s="443" t="s">
        <v>1820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1925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1813</v>
      </c>
      <c r="I47" s="443" t="s">
        <v>1820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1924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1813</v>
      </c>
      <c r="I48" s="443" t="s">
        <v>1820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1923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1813</v>
      </c>
      <c r="I49" s="443" t="s">
        <v>1820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1922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1815</v>
      </c>
      <c r="I50" s="443" t="s">
        <v>1820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1921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1815</v>
      </c>
      <c r="I51" s="443" t="s">
        <v>1820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1920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1815</v>
      </c>
      <c r="I52" s="443" t="s">
        <v>1820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1919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1813</v>
      </c>
      <c r="I53" s="443" t="s">
        <v>1820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1918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1815</v>
      </c>
      <c r="I54" s="443" t="s">
        <v>1820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1917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1815</v>
      </c>
      <c r="I55" s="443" t="s">
        <v>1820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1916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1815</v>
      </c>
      <c r="I56" s="443" t="s">
        <v>1820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1915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1815</v>
      </c>
      <c r="I57" s="443" t="s">
        <v>1820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1914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1815</v>
      </c>
      <c r="I58" s="443" t="s">
        <v>1820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1913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1815</v>
      </c>
      <c r="I59" s="443" t="s">
        <v>1820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1912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1815</v>
      </c>
      <c r="I60" s="443" t="s">
        <v>1820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1911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1815</v>
      </c>
      <c r="I61" s="443" t="s">
        <v>1820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1910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1813</v>
      </c>
      <c r="I62" s="443" t="s">
        <v>1820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1909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1813</v>
      </c>
      <c r="I63" s="443" t="s">
        <v>1820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1908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1815</v>
      </c>
      <c r="I64" s="443" t="s">
        <v>1820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1872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1813</v>
      </c>
      <c r="I65" s="443" t="s">
        <v>1820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1907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1815</v>
      </c>
      <c r="I66" s="443" t="s">
        <v>1820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1906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1815</v>
      </c>
      <c r="I67" s="443" t="s">
        <v>1820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1905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1813</v>
      </c>
      <c r="I68" s="443" t="s">
        <v>1820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1904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1815</v>
      </c>
      <c r="I69" s="443" t="s">
        <v>1820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1903</v>
      </c>
      <c r="D70" s="446"/>
      <c r="E70" s="445"/>
      <c r="F70" s="445"/>
      <c r="H70" s="455"/>
      <c r="I70" s="443" t="s">
        <v>1820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1902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1815</v>
      </c>
      <c r="I71" s="443" t="s">
        <v>1820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1901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1815</v>
      </c>
      <c r="I72" s="443" t="s">
        <v>1820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1900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1815</v>
      </c>
      <c r="I73" s="443" t="s">
        <v>1820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1899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1813</v>
      </c>
      <c r="I74" s="443" t="s">
        <v>1820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1898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1815</v>
      </c>
      <c r="I75" s="443" t="s">
        <v>1820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1897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1815</v>
      </c>
      <c r="I76" s="443" t="s">
        <v>1820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1896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1815</v>
      </c>
      <c r="I77" s="443" t="s">
        <v>1820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1895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1813</v>
      </c>
      <c r="I78" s="443" t="s">
        <v>1820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1894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1815</v>
      </c>
      <c r="I79" s="443" t="s">
        <v>1820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1893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1815</v>
      </c>
      <c r="I80" s="443" t="s">
        <v>1820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1892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1813</v>
      </c>
      <c r="I81" s="443" t="s">
        <v>1820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1891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1815</v>
      </c>
      <c r="I82" s="443" t="s">
        <v>1820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1890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1813</v>
      </c>
      <c r="I83" s="443" t="s">
        <v>1820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1889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1813</v>
      </c>
      <c r="I84" s="443" t="s">
        <v>1820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1888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1815</v>
      </c>
      <c r="I85" s="443" t="s">
        <v>1820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1887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1813</v>
      </c>
      <c r="I86" s="443" t="s">
        <v>1820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1886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1815</v>
      </c>
      <c r="I87" s="443" t="s">
        <v>1820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1885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1813</v>
      </c>
      <c r="I88" s="443" t="s">
        <v>1820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1884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1815</v>
      </c>
      <c r="I89" s="443" t="s">
        <v>1820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1883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1815</v>
      </c>
      <c r="I90" s="443" t="s">
        <v>1820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1882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1815</v>
      </c>
      <c r="I91" s="443" t="s">
        <v>1820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1881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1815</v>
      </c>
      <c r="I92" s="443" t="s">
        <v>1820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1880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1813</v>
      </c>
      <c r="I93" s="443" t="s">
        <v>1820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1879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1813</v>
      </c>
      <c r="I94" s="443" t="s">
        <v>1820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1878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1813</v>
      </c>
      <c r="I95" s="443" t="s">
        <v>1820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1877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1813</v>
      </c>
      <c r="I96" s="443" t="s">
        <v>1820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1876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1815</v>
      </c>
      <c r="I97" s="443" t="s">
        <v>1820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1875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1813</v>
      </c>
      <c r="I98" s="443" t="s">
        <v>1820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1874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1813</v>
      </c>
      <c r="I99" s="443" t="s">
        <v>1820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2324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1815</v>
      </c>
      <c r="I100" s="443" t="s">
        <v>1820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2307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1813</v>
      </c>
      <c r="I101" s="443" t="s">
        <v>1820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2334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1813</v>
      </c>
      <c r="I102" s="443" t="s">
        <v>1820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2333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1813</v>
      </c>
      <c r="I103" s="443" t="s">
        <v>1820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2302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1813</v>
      </c>
      <c r="I104" s="443" t="s">
        <v>1820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2332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1815</v>
      </c>
      <c r="I105" s="443" t="s">
        <v>1820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2369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1815</v>
      </c>
      <c r="I106" s="443" t="s">
        <v>1820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2360</v>
      </c>
      <c r="D107" s="446"/>
      <c r="E107" s="445"/>
      <c r="F107" s="445"/>
      <c r="G107" s="445"/>
      <c r="H107" s="462" t="s">
        <v>1815</v>
      </c>
      <c r="I107" s="443" t="s">
        <v>1820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2368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1815</v>
      </c>
      <c r="I108" s="443" t="s">
        <v>1820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2367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1813</v>
      </c>
      <c r="I109" s="443" t="s">
        <v>1820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2366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1815</v>
      </c>
      <c r="I110" s="443" t="s">
        <v>1820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2365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1813</v>
      </c>
      <c r="I111" s="443" t="s">
        <v>1820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2364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1813</v>
      </c>
      <c r="I112" s="443" t="s">
        <v>1820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2363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1813</v>
      </c>
      <c r="I113" s="443" t="s">
        <v>1820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2432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1815</v>
      </c>
      <c r="I114" s="443" t="s">
        <v>1820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2431</v>
      </c>
      <c r="D115" s="446"/>
      <c r="E115" s="445"/>
      <c r="F115" s="445"/>
      <c r="G115" s="445"/>
      <c r="H115" s="471" t="s">
        <v>1813</v>
      </c>
      <c r="I115" s="443" t="s">
        <v>1820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2405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1813</v>
      </c>
      <c r="I116" s="443" t="s">
        <v>1820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2430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1813</v>
      </c>
      <c r="I117" s="443" t="s">
        <v>1820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2429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1813</v>
      </c>
      <c r="I118" s="443" t="s">
        <v>1820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2428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1815</v>
      </c>
      <c r="I119" s="443" t="s">
        <v>1820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2427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1813</v>
      </c>
      <c r="I120" s="443" t="s">
        <v>1820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2426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1813</v>
      </c>
      <c r="I121" s="443" t="s">
        <v>1820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2425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1815</v>
      </c>
      <c r="I122" s="443" t="s">
        <v>1820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2453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1815</v>
      </c>
      <c r="I123" s="443" t="s">
        <v>1820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2452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1813</v>
      </c>
      <c r="I124" s="443" t="s">
        <v>1820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2451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1813</v>
      </c>
      <c r="I125" s="443" t="s">
        <v>1820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2481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1815</v>
      </c>
      <c r="I126" s="443" t="s">
        <v>1820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2480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1813</v>
      </c>
      <c r="I127" s="443" t="s">
        <v>1820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2479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1813</v>
      </c>
      <c r="I128" s="443" t="s">
        <v>1820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2478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1815</v>
      </c>
      <c r="I129" s="443" t="s">
        <v>1820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2584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1813</v>
      </c>
      <c r="I130" s="443" t="s">
        <v>1820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2583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1813</v>
      </c>
      <c r="I131" s="443" t="s">
        <v>1820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2582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1813</v>
      </c>
      <c r="I132" s="443" t="s">
        <v>1820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2540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1813</v>
      </c>
      <c r="I133" s="443" t="s">
        <v>1820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2581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1813</v>
      </c>
      <c r="I134" s="443" t="s">
        <v>1820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2580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1813</v>
      </c>
      <c r="I135" s="443" t="s">
        <v>1820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2579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1815</v>
      </c>
      <c r="I136" s="443" t="s">
        <v>1820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2578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1815</v>
      </c>
      <c r="I137" s="443" t="s">
        <v>1820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2577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1815</v>
      </c>
      <c r="I138" s="443" t="s">
        <v>1820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2576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1813</v>
      </c>
      <c r="I139" s="443" t="s">
        <v>1820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2575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1813</v>
      </c>
      <c r="I140" s="443" t="s">
        <v>1820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2574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1813</v>
      </c>
      <c r="I141" s="443" t="s">
        <v>1820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2573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1815</v>
      </c>
      <c r="I142" s="443" t="s">
        <v>1820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2572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1815</v>
      </c>
      <c r="I143" s="443" t="s">
        <v>1820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2571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1815</v>
      </c>
      <c r="I144" s="443" t="s">
        <v>1820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2570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1815</v>
      </c>
      <c r="I145" s="443" t="s">
        <v>1820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2569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1813</v>
      </c>
      <c r="I146" s="443" t="s">
        <v>1820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2568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1813</v>
      </c>
      <c r="I147" s="443" t="s">
        <v>1820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2567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1815</v>
      </c>
      <c r="I148" s="443" t="s">
        <v>1820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2566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1813</v>
      </c>
      <c r="I149" s="443" t="s">
        <v>1820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2565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1813</v>
      </c>
      <c r="I150" s="443" t="s">
        <v>1820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2504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1813</v>
      </c>
      <c r="I151" s="443" t="s">
        <v>1820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2655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1815</v>
      </c>
      <c r="I152" s="443" t="s">
        <v>1820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2654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1813</v>
      </c>
      <c r="I153" s="443" t="s">
        <v>1820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2653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1815</v>
      </c>
      <c r="I154" s="443" t="s">
        <v>1820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2729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1813</v>
      </c>
      <c r="I155" s="443" t="s">
        <v>1820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2728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1813</v>
      </c>
      <c r="I156" s="443" t="s">
        <v>1820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2727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1813</v>
      </c>
      <c r="I157" s="443" t="s">
        <v>1820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2726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1815</v>
      </c>
      <c r="I158" s="443" t="s">
        <v>1820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2725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1813</v>
      </c>
      <c r="I159" s="443" t="s">
        <v>1820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2819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1813</v>
      </c>
      <c r="I160" s="443" t="s">
        <v>1820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2887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1815</v>
      </c>
      <c r="I161" s="443" t="s">
        <v>1820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2886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1815</v>
      </c>
      <c r="I162" s="443" t="s">
        <v>1820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2885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1815</v>
      </c>
      <c r="I163" s="443" t="s">
        <v>1820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2884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1815</v>
      </c>
      <c r="I164" s="443" t="s">
        <v>1820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2883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1815</v>
      </c>
      <c r="I165" s="443" t="s">
        <v>1820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2874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1815</v>
      </c>
      <c r="I166" s="443" t="s">
        <v>1820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2962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1813</v>
      </c>
      <c r="I167" s="443" t="s">
        <v>1820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2961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1813</v>
      </c>
      <c r="I168" s="443" t="s">
        <v>1820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2960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1815</v>
      </c>
      <c r="I169" s="443" t="s">
        <v>1820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2959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1813</v>
      </c>
      <c r="I170" s="443" t="s">
        <v>1820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2931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1815</v>
      </c>
      <c r="I171" s="443" t="s">
        <v>1820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2958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1815</v>
      </c>
      <c r="I172" s="443" t="s">
        <v>1820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2957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1815</v>
      </c>
      <c r="I173" s="443" t="s">
        <v>1820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2956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1815</v>
      </c>
      <c r="I174" s="443" t="s">
        <v>1820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2955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1815</v>
      </c>
      <c r="I175" s="443" t="s">
        <v>1820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3022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1815</v>
      </c>
      <c r="I176" s="443" t="s">
        <v>1820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3021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1815</v>
      </c>
      <c r="I177" s="443" t="s">
        <v>1820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2996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1815</v>
      </c>
      <c r="I178" s="443" t="s">
        <v>1820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3020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1815</v>
      </c>
      <c r="I179" s="443" t="s">
        <v>1820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3060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1815</v>
      </c>
      <c r="I180" s="443" t="s">
        <v>1820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3059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1815</v>
      </c>
      <c r="I181" s="443" t="s">
        <v>1820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3068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1815</v>
      </c>
      <c r="I182" s="443" t="s">
        <v>1820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3067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1815</v>
      </c>
      <c r="I183" s="443" t="s">
        <v>1820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3076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1815</v>
      </c>
      <c r="I184" s="443" t="s">
        <v>1820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3075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1815</v>
      </c>
      <c r="I185" s="443" t="s">
        <v>1820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3074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1815</v>
      </c>
      <c r="I186" s="443" t="s">
        <v>1820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3073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1815</v>
      </c>
      <c r="I187" s="443" t="s">
        <v>1820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3072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1813</v>
      </c>
      <c r="I188" s="443" t="s">
        <v>1820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3071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1815</v>
      </c>
      <c r="I189" s="443" t="s">
        <v>1820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3086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1813</v>
      </c>
      <c r="I190" s="443" t="s">
        <v>1820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3081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1815</v>
      </c>
      <c r="I191" s="443" t="s">
        <v>1820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3085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1815</v>
      </c>
      <c r="I192" s="443" t="s">
        <v>1820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3127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1815</v>
      </c>
      <c r="I193" s="443" t="s">
        <v>1820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3126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1815</v>
      </c>
      <c r="I194" s="443" t="s">
        <v>1820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3125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1815</v>
      </c>
      <c r="I195" s="443" t="s">
        <v>1820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3113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1815</v>
      </c>
      <c r="I196" s="443" t="s">
        <v>1820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3124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1813</v>
      </c>
      <c r="I197" s="443" t="s">
        <v>1820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3123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1815</v>
      </c>
      <c r="I198" s="443" t="s">
        <v>1820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3173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1815</v>
      </c>
      <c r="I199" s="443" t="s">
        <v>1820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3172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1815</v>
      </c>
      <c r="I200" s="443" t="s">
        <v>1820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3171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1813</v>
      </c>
      <c r="I201" s="443" t="s">
        <v>1820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3170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1815</v>
      </c>
      <c r="I202" s="443" t="s">
        <v>1820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3169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1815</v>
      </c>
      <c r="I203" s="443" t="s">
        <v>1820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3168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1815</v>
      </c>
      <c r="I204" s="443" t="s">
        <v>1820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3167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1813</v>
      </c>
      <c r="I205" s="443" t="s">
        <v>1820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3166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1815</v>
      </c>
      <c r="I206" s="443" t="s">
        <v>1820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3183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1815</v>
      </c>
      <c r="I207" s="443" t="s">
        <v>1820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3182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1813</v>
      </c>
      <c r="I208" s="443" t="s">
        <v>1820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3181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1813</v>
      </c>
      <c r="I209" s="443" t="s">
        <v>1820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3221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1813</v>
      </c>
      <c r="I210" s="443" t="s">
        <v>1820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3220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1815</v>
      </c>
      <c r="I211" s="443" t="s">
        <v>1820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3219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1815</v>
      </c>
      <c r="I212" s="443" t="s">
        <v>1820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3218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1813</v>
      </c>
      <c r="I213" s="443" t="s">
        <v>1820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3217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1813</v>
      </c>
      <c r="I214" s="443" t="s">
        <v>1820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3216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1815</v>
      </c>
      <c r="I215" s="443" t="s">
        <v>1820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3215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1815</v>
      </c>
      <c r="I216" s="443" t="s">
        <v>1820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3214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1815</v>
      </c>
      <c r="I217" s="443" t="s">
        <v>1820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3213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1815</v>
      </c>
      <c r="I218" s="443" t="s">
        <v>1820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3212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1815</v>
      </c>
      <c r="I219" s="443" t="s">
        <v>1820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3211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1815</v>
      </c>
      <c r="I220" s="443" t="s">
        <v>1820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3254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1815</v>
      </c>
      <c r="I221" s="443" t="s">
        <v>1820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3269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1813</v>
      </c>
      <c r="I222" s="443" t="s">
        <v>1820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3266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1815</v>
      </c>
      <c r="I223" s="443" t="s">
        <v>1820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3263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1815</v>
      </c>
      <c r="I224" s="443" t="s">
        <v>1820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3268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1815</v>
      </c>
      <c r="I225" s="443" t="s">
        <v>1820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3336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1815</v>
      </c>
      <c r="I226" s="443" t="s">
        <v>1820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3335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1815</v>
      </c>
      <c r="I227" s="443" t="s">
        <v>1820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3348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1815</v>
      </c>
      <c r="I228" s="443" t="s">
        <v>1820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3408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1815</v>
      </c>
      <c r="I229" s="443" t="s">
        <v>1820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3407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1815</v>
      </c>
      <c r="I230" s="443" t="s">
        <v>1820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3398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1815</v>
      </c>
      <c r="I231" s="443" t="s">
        <v>1820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3600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1815</v>
      </c>
      <c r="I232" s="443" t="s">
        <v>1820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3736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1815</v>
      </c>
      <c r="I233" s="443" t="s">
        <v>1820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3764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1815</v>
      </c>
      <c r="I234" s="443" t="s">
        <v>1820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3772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1815</v>
      </c>
      <c r="I235" s="443" t="s">
        <v>1820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3770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1813</v>
      </c>
      <c r="I236" s="443" t="s">
        <v>1820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3771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1815</v>
      </c>
      <c r="I237" s="443" t="s">
        <v>1820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3767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1815</v>
      </c>
      <c r="I238" s="443" t="s">
        <v>1820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3811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1815</v>
      </c>
      <c r="I239" s="443" t="s">
        <v>1820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3812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1815</v>
      </c>
      <c r="I240" s="443" t="s">
        <v>1820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3810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1815</v>
      </c>
      <c r="I241" s="443" t="s">
        <v>1820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3807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1815</v>
      </c>
      <c r="I242" s="443" t="s">
        <v>1820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3809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1815</v>
      </c>
      <c r="I243" s="443" t="s">
        <v>1820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3806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1815</v>
      </c>
      <c r="I244" s="443" t="s">
        <v>1820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3805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1813</v>
      </c>
      <c r="I245" s="443" t="s">
        <v>1820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3819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1815</v>
      </c>
      <c r="I246" s="443" t="s">
        <v>1820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3818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1815</v>
      </c>
      <c r="I247" s="443" t="s">
        <v>1820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3817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1815</v>
      </c>
      <c r="I248" s="443" t="s">
        <v>1820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3417</v>
      </c>
      <c r="C2" s="673">
        <v>5000</v>
      </c>
      <c r="E2" s="694" t="s">
        <v>3456</v>
      </c>
      <c r="F2" s="675">
        <f>SUM(C21,F21,I21,L21,O21,C39,F39,I39,L39,O39)</f>
        <v>3134.9206349206352</v>
      </c>
    </row>
    <row r="3" spans="2:15">
      <c r="B3" s="672" t="s">
        <v>3432</v>
      </c>
      <c r="C3" s="674">
        <v>0.2</v>
      </c>
      <c r="E3" s="694" t="s">
        <v>3457</v>
      </c>
      <c r="F3" s="701">
        <f>F2/C2</f>
        <v>0.62698412698412709</v>
      </c>
    </row>
    <row r="4" spans="2:15">
      <c r="B4" s="703" t="s">
        <v>3466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3448</v>
      </c>
    </row>
    <row r="6" spans="2:15" ht="13.8" thickBot="1">
      <c r="B6" s="1275" t="s">
        <v>3650</v>
      </c>
      <c r="C6" s="1276"/>
      <c r="E6" s="1275" t="s">
        <v>3542</v>
      </c>
      <c r="F6" s="1276"/>
      <c r="H6" s="1275" t="s">
        <v>3447</v>
      </c>
      <c r="I6" s="1276"/>
      <c r="K6" s="1275" t="s">
        <v>3568</v>
      </c>
      <c r="L6" s="1276"/>
      <c r="N6" s="1275" t="s">
        <v>3569</v>
      </c>
      <c r="O6" s="1276"/>
    </row>
    <row r="7" spans="2:15">
      <c r="B7" s="672" t="s">
        <v>3429</v>
      </c>
      <c r="C7" s="680">
        <v>50</v>
      </c>
      <c r="E7" s="672" t="s">
        <v>3429</v>
      </c>
      <c r="F7" s="680">
        <v>120</v>
      </c>
      <c r="H7" s="672" t="s">
        <v>3429</v>
      </c>
      <c r="I7" s="680">
        <v>120</v>
      </c>
      <c r="K7" s="672" t="s">
        <v>3429</v>
      </c>
      <c r="L7" s="680">
        <v>120</v>
      </c>
      <c r="N7" s="672" t="s">
        <v>3429</v>
      </c>
      <c r="O7" s="680">
        <v>120</v>
      </c>
    </row>
    <row r="8" spans="2:15">
      <c r="B8" s="672" t="s">
        <v>3430</v>
      </c>
      <c r="C8" s="672">
        <f>C7*12</f>
        <v>600</v>
      </c>
      <c r="E8" s="672" t="s">
        <v>3430</v>
      </c>
      <c r="F8" s="672">
        <f>F7*12</f>
        <v>1440</v>
      </c>
      <c r="H8" s="672" t="s">
        <v>3430</v>
      </c>
      <c r="I8" s="672">
        <f>I7*12</f>
        <v>1440</v>
      </c>
      <c r="K8" s="921" t="s">
        <v>3430</v>
      </c>
      <c r="L8" s="672">
        <f>L7*12</f>
        <v>1440</v>
      </c>
      <c r="N8" s="672" t="s">
        <v>3430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3459</v>
      </c>
      <c r="C10" s="706">
        <v>7.0000000000000007E-2</v>
      </c>
      <c r="E10" s="703" t="s">
        <v>3459</v>
      </c>
      <c r="F10" s="706">
        <v>0.25</v>
      </c>
      <c r="H10" s="703" t="s">
        <v>3459</v>
      </c>
      <c r="I10" s="706">
        <v>1</v>
      </c>
      <c r="K10" s="703" t="s">
        <v>3459</v>
      </c>
      <c r="L10" s="706">
        <v>1</v>
      </c>
      <c r="N10" s="703" t="s">
        <v>3459</v>
      </c>
      <c r="O10" s="706">
        <v>1</v>
      </c>
    </row>
    <row r="11" spans="2:15">
      <c r="B11" s="703" t="s">
        <v>3460</v>
      </c>
      <c r="C11" s="706">
        <v>3.3000000000000002E-2</v>
      </c>
      <c r="E11" s="703" t="s">
        <v>3460</v>
      </c>
      <c r="F11" s="706">
        <v>0.1</v>
      </c>
      <c r="H11" s="703" t="s">
        <v>3460</v>
      </c>
      <c r="I11" s="706">
        <v>0.21</v>
      </c>
      <c r="K11" s="703" t="s">
        <v>3460</v>
      </c>
      <c r="L11" s="706">
        <f>1/19</f>
        <v>5.2631578947368418E-2</v>
      </c>
      <c r="N11" s="703" t="s">
        <v>3460</v>
      </c>
      <c r="O11" s="706">
        <f>1/25</f>
        <v>0.04</v>
      </c>
    </row>
    <row r="12" spans="2:15">
      <c r="B12" s="703" t="s">
        <v>3467</v>
      </c>
      <c r="C12" s="706">
        <v>0.5</v>
      </c>
      <c r="E12" s="703" t="s">
        <v>3467</v>
      </c>
      <c r="F12" s="706">
        <v>0.45</v>
      </c>
      <c r="H12" s="703" t="s">
        <v>3467</v>
      </c>
      <c r="I12" s="706">
        <v>1</v>
      </c>
      <c r="K12" s="703" t="s">
        <v>3467</v>
      </c>
      <c r="L12" s="706">
        <v>1</v>
      </c>
      <c r="N12" s="703" t="s">
        <v>3467</v>
      </c>
      <c r="O12" s="706">
        <v>1</v>
      </c>
    </row>
    <row r="13" spans="2:15">
      <c r="B13" s="672" t="s">
        <v>3425</v>
      </c>
      <c r="C13" s="679">
        <f>((C9*C11)-((1-C9)*C10))</f>
        <v>1.2400000000000005E-2</v>
      </c>
      <c r="E13" s="672" t="s">
        <v>3425</v>
      </c>
      <c r="F13" s="679">
        <f>((F9*F11)-((1-F9)*F10))</f>
        <v>1.2500000000000011E-2</v>
      </c>
      <c r="H13" s="672" t="s">
        <v>3425</v>
      </c>
      <c r="I13" s="679">
        <f>((I9*I11)-((1-I9)*I10))</f>
        <v>2.849999999999997E-2</v>
      </c>
      <c r="K13" s="672" t="s">
        <v>3425</v>
      </c>
      <c r="L13" s="679">
        <f>((L9*L11)-((1-L9)*L10))</f>
        <v>2.1052631578947337E-2</v>
      </c>
      <c r="N13" s="672" t="s">
        <v>3425</v>
      </c>
      <c r="O13" s="679">
        <f>((O9*O11)-((1-O9)*O10))</f>
        <v>8.7999999999999745E-3</v>
      </c>
    </row>
    <row r="14" spans="2:15">
      <c r="B14" s="672" t="s">
        <v>3446</v>
      </c>
      <c r="C14" s="680">
        <v>2</v>
      </c>
      <c r="E14" s="672" t="s">
        <v>3446</v>
      </c>
      <c r="F14" s="680">
        <v>2</v>
      </c>
      <c r="H14" s="672" t="s">
        <v>3446</v>
      </c>
      <c r="I14" s="680">
        <v>2</v>
      </c>
      <c r="K14" s="672" t="s">
        <v>3446</v>
      </c>
      <c r="L14" s="680">
        <v>0</v>
      </c>
      <c r="N14" s="672" t="s">
        <v>3446</v>
      </c>
      <c r="O14" s="680">
        <v>0</v>
      </c>
    </row>
    <row r="15" spans="2:15" ht="13.8" thickBot="1">
      <c r="B15" s="703" t="s">
        <v>3431</v>
      </c>
      <c r="C15" s="672">
        <f>ROUNDUP(LN(C8)/LN(1/(1-C9))+C14,0)</f>
        <v>6</v>
      </c>
      <c r="E15" s="703" t="s">
        <v>3431</v>
      </c>
      <c r="F15" s="672">
        <f>ROUNDUP(LN(F8)/LN(1/(1-F9))+F14,0)</f>
        <v>8</v>
      </c>
      <c r="H15" s="703" t="s">
        <v>3431</v>
      </c>
      <c r="I15" s="672">
        <f>ROUNDUP(LN(I8)/LN(1/(1-I9))+I14,0)</f>
        <v>6</v>
      </c>
      <c r="K15" s="703" t="s">
        <v>3431</v>
      </c>
      <c r="L15" s="672">
        <f>ROUNDUP(LN(L8)/LN(1/(1-L9))+L14,0)</f>
        <v>3</v>
      </c>
      <c r="N15" s="703" t="s">
        <v>3431</v>
      </c>
      <c r="O15" s="672">
        <f>ROUNDUP(LN(O8)/LN(1/(1-O9))+O14,0)</f>
        <v>3</v>
      </c>
    </row>
    <row r="16" spans="2:15" ht="13.8" thickBot="1">
      <c r="B16" s="687" t="s">
        <v>3433</v>
      </c>
      <c r="C16" s="688">
        <f>1-(1-(1-C9)^C15)^C8</f>
        <v>3.7673249836660649E-2</v>
      </c>
      <c r="E16" s="687" t="s">
        <v>3433</v>
      </c>
      <c r="F16" s="688">
        <f>1-(1-(1-F9)^F15)^F8</f>
        <v>2.1733179823088866E-2</v>
      </c>
      <c r="H16" s="687" t="s">
        <v>3433</v>
      </c>
      <c r="I16" s="688">
        <f>1-(1-(1-I9)^I15)^I8</f>
        <v>1.6268803382633146E-2</v>
      </c>
      <c r="K16" s="687" t="s">
        <v>3433</v>
      </c>
      <c r="L16" s="688">
        <f>1-(1-(1-L9)^L15)^L8</f>
        <v>3.8134378716907835E-2</v>
      </c>
      <c r="N16" s="687" t="s">
        <v>3433</v>
      </c>
      <c r="O16" s="688">
        <f>1-(1-(1-O9)^O15)^O8</f>
        <v>3.8134378716907835E-2</v>
      </c>
    </row>
    <row r="17" spans="2:15">
      <c r="B17" s="703" t="s">
        <v>3463</v>
      </c>
      <c r="C17" s="705">
        <f>$C$4/C15</f>
        <v>166.66666666666666</v>
      </c>
      <c r="E17" s="703" t="s">
        <v>3463</v>
      </c>
      <c r="F17" s="705">
        <f>$C$4/F15</f>
        <v>125</v>
      </c>
      <c r="H17" s="703" t="s">
        <v>3463</v>
      </c>
      <c r="I17" s="705">
        <f>$C$4/I15</f>
        <v>166.66666666666666</v>
      </c>
      <c r="K17" s="703" t="s">
        <v>3463</v>
      </c>
      <c r="L17" s="705">
        <f>$C$4/L15</f>
        <v>333.33333333333331</v>
      </c>
      <c r="N17" s="703" t="s">
        <v>3463</v>
      </c>
      <c r="O17" s="705">
        <f>$C$4/O15</f>
        <v>333.33333333333331</v>
      </c>
    </row>
    <row r="18" spans="2:15">
      <c r="B18" s="703" t="s">
        <v>3464</v>
      </c>
      <c r="C18" s="675">
        <f>C17/C10</f>
        <v>2380.9523809523807</v>
      </c>
      <c r="E18" s="703" t="s">
        <v>3464</v>
      </c>
      <c r="F18" s="675">
        <f>F17/F12</f>
        <v>277.77777777777777</v>
      </c>
      <c r="H18" s="703" t="s">
        <v>3464</v>
      </c>
      <c r="I18" s="675">
        <f>I17/I10</f>
        <v>166.66666666666666</v>
      </c>
      <c r="K18" s="703" t="s">
        <v>3464</v>
      </c>
      <c r="L18" s="675">
        <f>L17/L10</f>
        <v>333.33333333333331</v>
      </c>
      <c r="N18" s="703" t="s">
        <v>3464</v>
      </c>
      <c r="O18" s="675">
        <f>O17/O10</f>
        <v>333.33333333333331</v>
      </c>
    </row>
    <row r="19" spans="2:15" ht="13.8" thickBot="1">
      <c r="B19" s="703" t="s">
        <v>3465</v>
      </c>
      <c r="C19" s="701">
        <f>C18/$C$2</f>
        <v>0.47619047619047616</v>
      </c>
      <c r="E19" s="703" t="s">
        <v>3465</v>
      </c>
      <c r="F19" s="701">
        <f>F18/$C$2</f>
        <v>5.5555555555555552E-2</v>
      </c>
      <c r="H19" s="703" t="s">
        <v>3465</v>
      </c>
      <c r="I19" s="701">
        <f>I18/$C$2</f>
        <v>3.3333333333333333E-2</v>
      </c>
      <c r="K19" s="703" t="s">
        <v>3465</v>
      </c>
      <c r="L19" s="701">
        <f>L18/$C$2</f>
        <v>6.6666666666666666E-2</v>
      </c>
      <c r="N19" s="703" t="s">
        <v>3465</v>
      </c>
      <c r="O19" s="701">
        <f>O18/$C$2</f>
        <v>6.6666666666666666E-2</v>
      </c>
    </row>
    <row r="20" spans="2:15">
      <c r="B20" s="696" t="s">
        <v>3452</v>
      </c>
      <c r="C20" s="695">
        <v>0.5</v>
      </c>
      <c r="E20" s="696" t="s">
        <v>3452</v>
      </c>
      <c r="F20" s="695">
        <v>1</v>
      </c>
      <c r="H20" s="696" t="s">
        <v>3452</v>
      </c>
      <c r="I20" s="695">
        <v>1</v>
      </c>
      <c r="K20" s="696" t="s">
        <v>3452</v>
      </c>
      <c r="L20" s="695">
        <v>1</v>
      </c>
      <c r="N20" s="696" t="s">
        <v>3452</v>
      </c>
      <c r="O20" s="695">
        <v>1</v>
      </c>
    </row>
    <row r="21" spans="2:15" ht="13.8" thickBot="1">
      <c r="B21" s="697" t="s">
        <v>3453</v>
      </c>
      <c r="C21" s="700">
        <f>C20*C18</f>
        <v>1190.4761904761904</v>
      </c>
      <c r="E21" s="697" t="s">
        <v>3453</v>
      </c>
      <c r="F21" s="700">
        <f>F20*F18</f>
        <v>277.77777777777777</v>
      </c>
      <c r="H21" s="697" t="s">
        <v>3453</v>
      </c>
      <c r="I21" s="700">
        <f>I20*I18</f>
        <v>166.66666666666666</v>
      </c>
      <c r="K21" s="697" t="s">
        <v>3453</v>
      </c>
      <c r="L21" s="700">
        <f>IFERROR(L20*L18,0)</f>
        <v>333.33333333333331</v>
      </c>
      <c r="N21" s="697" t="s">
        <v>3453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75" t="s">
        <v>3455</v>
      </c>
      <c r="C24" s="1276"/>
      <c r="E24" s="1275" t="s">
        <v>3454</v>
      </c>
      <c r="F24" s="1276"/>
      <c r="H24" s="1275" t="s">
        <v>3444</v>
      </c>
      <c r="I24" s="1276"/>
      <c r="K24" s="1275" t="s">
        <v>3443</v>
      </c>
      <c r="L24" s="1276"/>
      <c r="N24" s="1275" t="s">
        <v>3570</v>
      </c>
      <c r="O24" s="1276"/>
    </row>
    <row r="25" spans="2:15">
      <c r="B25" s="672" t="s">
        <v>3429</v>
      </c>
      <c r="C25" s="680">
        <v>4</v>
      </c>
      <c r="E25" s="672" t="s">
        <v>3429</v>
      </c>
      <c r="F25" s="680">
        <v>4</v>
      </c>
      <c r="H25" s="672" t="s">
        <v>3429</v>
      </c>
      <c r="I25" s="680">
        <v>60</v>
      </c>
      <c r="K25" s="672" t="s">
        <v>3429</v>
      </c>
      <c r="L25" s="680"/>
      <c r="N25" s="672" t="s">
        <v>3429</v>
      </c>
      <c r="O25" s="680"/>
    </row>
    <row r="26" spans="2:15">
      <c r="B26" s="672" t="s">
        <v>3430</v>
      </c>
      <c r="C26" s="672">
        <f>C25*12</f>
        <v>48</v>
      </c>
      <c r="E26" s="672" t="s">
        <v>3430</v>
      </c>
      <c r="F26" s="672">
        <f>F25*12</f>
        <v>48</v>
      </c>
      <c r="H26" s="672" t="s">
        <v>3430</v>
      </c>
      <c r="I26" s="672">
        <f>I25*12</f>
        <v>720</v>
      </c>
      <c r="K26" s="672" t="s">
        <v>3430</v>
      </c>
      <c r="L26" s="672">
        <f>L25*12</f>
        <v>0</v>
      </c>
      <c r="N26" s="672" t="s">
        <v>3430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3459</v>
      </c>
      <c r="C28" s="706">
        <v>1</v>
      </c>
      <c r="E28" s="703" t="s">
        <v>3459</v>
      </c>
      <c r="F28" s="706">
        <v>1</v>
      </c>
      <c r="H28" s="703" t="s">
        <v>3459</v>
      </c>
      <c r="I28" s="706">
        <v>1</v>
      </c>
      <c r="K28" s="703" t="s">
        <v>3459</v>
      </c>
      <c r="L28" s="706"/>
      <c r="N28" s="703" t="s">
        <v>3459</v>
      </c>
      <c r="O28" s="706"/>
    </row>
    <row r="29" spans="2:15">
      <c r="B29" s="703" t="s">
        <v>3460</v>
      </c>
      <c r="C29" s="674">
        <f>1/19</f>
        <v>5.2631578947368418E-2</v>
      </c>
      <c r="E29" s="703" t="s">
        <v>3460</v>
      </c>
      <c r="F29" s="674">
        <f>1/14</f>
        <v>7.1428571428571425E-2</v>
      </c>
      <c r="H29" s="703" t="s">
        <v>3460</v>
      </c>
      <c r="I29" s="674">
        <v>9.2999999999999999E-2</v>
      </c>
      <c r="K29" s="703" t="s">
        <v>3460</v>
      </c>
      <c r="L29" s="674"/>
      <c r="N29" s="703" t="s">
        <v>3460</v>
      </c>
      <c r="O29" s="706"/>
    </row>
    <row r="30" spans="2:15">
      <c r="B30" s="703" t="s">
        <v>3467</v>
      </c>
      <c r="C30" s="674">
        <v>1</v>
      </c>
      <c r="E30" s="703" t="s">
        <v>3467</v>
      </c>
      <c r="F30" s="674">
        <v>1</v>
      </c>
      <c r="H30" s="703" t="s">
        <v>3467</v>
      </c>
      <c r="I30" s="674">
        <v>1</v>
      </c>
      <c r="K30" s="703" t="s">
        <v>3467</v>
      </c>
      <c r="L30" s="674"/>
      <c r="N30" s="703" t="s">
        <v>3467</v>
      </c>
      <c r="O30" s="706"/>
    </row>
    <row r="31" spans="2:15">
      <c r="B31" s="672" t="s">
        <v>3425</v>
      </c>
      <c r="C31" s="679">
        <f>((C27*C29)-((1-C27)*C28))</f>
        <v>1.0526315789473641E-2</v>
      </c>
      <c r="E31" s="672" t="s">
        <v>3425</v>
      </c>
      <c r="F31" s="679">
        <f>((F27*F29)-((1-F27)*F28))</f>
        <v>3.9285714285714257E-2</v>
      </c>
      <c r="H31" s="672" t="s">
        <v>3425</v>
      </c>
      <c r="I31" s="679">
        <f>((I27*I29)-((1-I27)*I28))</f>
        <v>2.5233999999999937E-2</v>
      </c>
      <c r="K31" s="672" t="s">
        <v>3425</v>
      </c>
      <c r="L31" s="679">
        <f>((L27*L29)-((1-L27)*L28))</f>
        <v>0</v>
      </c>
      <c r="N31" s="672" t="s">
        <v>3425</v>
      </c>
      <c r="O31" s="679">
        <f>((O27*O29)-((1-O27)*O28))</f>
        <v>0</v>
      </c>
    </row>
    <row r="32" spans="2:15">
      <c r="B32" s="672" t="s">
        <v>3446</v>
      </c>
      <c r="C32" s="680">
        <v>1</v>
      </c>
      <c r="E32" s="672" t="s">
        <v>3446</v>
      </c>
      <c r="F32" s="680">
        <v>0</v>
      </c>
      <c r="H32" s="672" t="s">
        <v>3446</v>
      </c>
      <c r="I32" s="680">
        <v>1</v>
      </c>
      <c r="K32" s="672" t="s">
        <v>3446</v>
      </c>
      <c r="L32" s="680"/>
      <c r="N32" s="672" t="s">
        <v>3446</v>
      </c>
      <c r="O32" s="680"/>
    </row>
    <row r="33" spans="2:15" ht="13.8" thickBot="1">
      <c r="B33" s="703" t="s">
        <v>3431</v>
      </c>
      <c r="C33" s="672">
        <f>ROUNDUP(LN(C26)/LN(1/(1-C27))+C32,0)</f>
        <v>3</v>
      </c>
      <c r="E33" s="703" t="s">
        <v>3431</v>
      </c>
      <c r="F33" s="672">
        <f>ROUNDUP(LN(F26)/LN(1/(1-F27))+F32,0)</f>
        <v>2</v>
      </c>
      <c r="H33" s="703" t="s">
        <v>3431</v>
      </c>
      <c r="I33" s="672">
        <f>ROUNDUP(LN(I26)/LN(1/(1-I27))+I32,0)</f>
        <v>4</v>
      </c>
      <c r="K33" s="703" t="s">
        <v>3431</v>
      </c>
      <c r="L33" s="672" t="e">
        <f>ROUNDUP(LN(L26)/LN(1/(1-L27))+L32,0)</f>
        <v>#NUM!</v>
      </c>
      <c r="N33" s="703" t="s">
        <v>3431</v>
      </c>
      <c r="O33" s="672" t="e">
        <f>ROUNDUP(LN(O26)/LN(1/(1-O27))+O32,0)</f>
        <v>#NUM!</v>
      </c>
    </row>
    <row r="34" spans="2:15" ht="13.8" thickBot="1">
      <c r="B34" s="687" t="s">
        <v>3433</v>
      </c>
      <c r="C34" s="688">
        <f>1-(1-(1-C27)^C33)^C26</f>
        <v>3.0673842427780817E-3</v>
      </c>
      <c r="E34" s="687" t="s">
        <v>3433</v>
      </c>
      <c r="F34" s="688">
        <f>1-(1-(1-F27)^F33)^F26</f>
        <v>4.2298802124675072E-2</v>
      </c>
      <c r="H34" s="687" t="s">
        <v>3433</v>
      </c>
      <c r="I34" s="688">
        <f>1-(1-(1-I27)^I33)^I26</f>
        <v>1.0582646102934801E-2</v>
      </c>
      <c r="K34" s="687" t="s">
        <v>3433</v>
      </c>
      <c r="L34" s="688" t="e">
        <f>1-(1-(1-L27)^L33)^L26</f>
        <v>#NUM!</v>
      </c>
      <c r="N34" s="687" t="s">
        <v>3433</v>
      </c>
      <c r="O34" s="688" t="e">
        <f>1-(1-(1-O27)^O33)^O26</f>
        <v>#NUM!</v>
      </c>
    </row>
    <row r="35" spans="2:15">
      <c r="B35" s="703" t="s">
        <v>3463</v>
      </c>
      <c r="C35" s="705">
        <f>$C$4/C33</f>
        <v>333.33333333333331</v>
      </c>
      <c r="E35" s="703" t="s">
        <v>3463</v>
      </c>
      <c r="F35" s="705">
        <f>$C$4/F33</f>
        <v>500</v>
      </c>
      <c r="H35" s="703" t="s">
        <v>3463</v>
      </c>
      <c r="I35" s="705">
        <f>$C$4/I33</f>
        <v>250</v>
      </c>
      <c r="K35" s="703" t="s">
        <v>3463</v>
      </c>
      <c r="L35" s="705" t="e">
        <f>$C$4/L33</f>
        <v>#NUM!</v>
      </c>
      <c r="N35" s="703" t="s">
        <v>3463</v>
      </c>
      <c r="O35" s="705" t="e">
        <f>$C$4/O33</f>
        <v>#NUM!</v>
      </c>
    </row>
    <row r="36" spans="2:15">
      <c r="B36" s="703" t="s">
        <v>3464</v>
      </c>
      <c r="C36" s="675">
        <f>C35/C28</f>
        <v>333.33333333333331</v>
      </c>
      <c r="E36" s="703" t="s">
        <v>3464</v>
      </c>
      <c r="F36" s="675">
        <f>F35/F28</f>
        <v>500</v>
      </c>
      <c r="H36" s="703" t="s">
        <v>3464</v>
      </c>
      <c r="I36" s="675">
        <f>I35/I28</f>
        <v>250</v>
      </c>
      <c r="K36" s="703" t="s">
        <v>3464</v>
      </c>
      <c r="L36" s="675" t="e">
        <f>L35/L28</f>
        <v>#NUM!</v>
      </c>
      <c r="N36" s="703" t="s">
        <v>3464</v>
      </c>
      <c r="O36" s="675" t="e">
        <f>O35/O28</f>
        <v>#NUM!</v>
      </c>
    </row>
    <row r="37" spans="2:15" ht="13.8" thickBot="1">
      <c r="B37" s="703" t="s">
        <v>3465</v>
      </c>
      <c r="C37" s="701">
        <f>C36/$C$2</f>
        <v>6.6666666666666666E-2</v>
      </c>
      <c r="E37" s="703" t="s">
        <v>3465</v>
      </c>
      <c r="F37" s="701">
        <f>F36/$C$2</f>
        <v>0.1</v>
      </c>
      <c r="H37" s="703" t="s">
        <v>3465</v>
      </c>
      <c r="I37" s="701">
        <f>I36/$C$2</f>
        <v>0.05</v>
      </c>
      <c r="K37" s="703" t="s">
        <v>3465</v>
      </c>
      <c r="L37" s="701" t="e">
        <f>L36/$C$2</f>
        <v>#NUM!</v>
      </c>
      <c r="N37" s="703" t="s">
        <v>3465</v>
      </c>
      <c r="O37" s="701" t="e">
        <f>O36/$C$2</f>
        <v>#NUM!</v>
      </c>
    </row>
    <row r="38" spans="2:15">
      <c r="B38" s="696" t="s">
        <v>3452</v>
      </c>
      <c r="C38" s="695">
        <v>0.7</v>
      </c>
      <c r="E38" s="696" t="s">
        <v>3452</v>
      </c>
      <c r="F38" s="695">
        <v>0.7</v>
      </c>
      <c r="H38" s="696" t="s">
        <v>3452</v>
      </c>
      <c r="I38" s="695">
        <v>1</v>
      </c>
      <c r="K38" s="696" t="s">
        <v>3452</v>
      </c>
      <c r="L38" s="695"/>
      <c r="N38" s="696" t="s">
        <v>3452</v>
      </c>
      <c r="O38" s="695">
        <v>0</v>
      </c>
    </row>
    <row r="39" spans="2:15" ht="13.8" thickBot="1">
      <c r="B39" s="697" t="s">
        <v>3453</v>
      </c>
      <c r="C39" s="700">
        <f>C38*C36</f>
        <v>233.33333333333331</v>
      </c>
      <c r="E39" s="697" t="s">
        <v>3453</v>
      </c>
      <c r="F39" s="700">
        <f>F38*F36</f>
        <v>350</v>
      </c>
      <c r="H39" s="697" t="s">
        <v>3453</v>
      </c>
      <c r="I39" s="700">
        <f>I38*I36</f>
        <v>250</v>
      </c>
      <c r="K39" s="697" t="s">
        <v>3453</v>
      </c>
      <c r="L39" s="700">
        <f>IFERROR(L38*L36,0)</f>
        <v>0</v>
      </c>
      <c r="N39" s="697" t="s">
        <v>3453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3417</v>
      </c>
      <c r="C2" s="673">
        <v>4200</v>
      </c>
      <c r="E2" s="694" t="s">
        <v>3456</v>
      </c>
      <c r="F2" s="675">
        <f>SUM(F38:X38)</f>
        <v>2900</v>
      </c>
    </row>
    <row r="3" spans="2:25">
      <c r="B3" s="672" t="s">
        <v>3432</v>
      </c>
      <c r="C3" s="674">
        <v>0.2</v>
      </c>
      <c r="E3" s="694" t="s">
        <v>3457</v>
      </c>
      <c r="F3" s="701">
        <f>F2/C2</f>
        <v>0.69047619047619047</v>
      </c>
    </row>
    <row r="4" spans="2:25" ht="13.8" thickBot="1"/>
    <row r="5" spans="2:25" ht="13.8" thickBot="1">
      <c r="B5" s="1275" t="s">
        <v>3445</v>
      </c>
      <c r="C5" s="1276"/>
      <c r="E5" s="1275" t="s">
        <v>3449</v>
      </c>
      <c r="F5" s="1276"/>
      <c r="H5" s="1275" t="s">
        <v>3447</v>
      </c>
      <c r="I5" s="1276"/>
      <c r="K5" s="1277" t="s">
        <v>3458</v>
      </c>
      <c r="L5" s="1278"/>
      <c r="N5" s="1275" t="s">
        <v>3454</v>
      </c>
      <c r="O5" s="1276"/>
      <c r="Q5" s="1275" t="s">
        <v>3455</v>
      </c>
      <c r="R5" s="1276"/>
      <c r="T5" s="1275" t="s">
        <v>3444</v>
      </c>
      <c r="U5" s="1276"/>
      <c r="W5" s="1275" t="s">
        <v>3443</v>
      </c>
      <c r="X5" s="1276"/>
    </row>
    <row r="6" spans="2:25">
      <c r="B6" s="672" t="s">
        <v>3417</v>
      </c>
      <c r="C6" s="681">
        <f>$C$2</f>
        <v>4200</v>
      </c>
      <c r="E6" s="672" t="s">
        <v>3417</v>
      </c>
      <c r="F6" s="681">
        <f>$C$2</f>
        <v>4200</v>
      </c>
      <c r="H6" s="672" t="s">
        <v>3417</v>
      </c>
      <c r="I6" s="681">
        <f>$C$2</f>
        <v>4200</v>
      </c>
      <c r="K6" s="672" t="s">
        <v>3417</v>
      </c>
      <c r="L6" s="681">
        <f>$C$2</f>
        <v>4200</v>
      </c>
      <c r="N6" s="672" t="s">
        <v>3417</v>
      </c>
      <c r="O6" s="681">
        <f>$C$2</f>
        <v>4200</v>
      </c>
      <c r="Q6" s="672" t="s">
        <v>3417</v>
      </c>
      <c r="R6" s="681">
        <f>$C$2</f>
        <v>4200</v>
      </c>
      <c r="T6" s="672" t="s">
        <v>3417</v>
      </c>
      <c r="U6" s="681">
        <f>$C$2</f>
        <v>4200</v>
      </c>
      <c r="W6" s="672" t="s">
        <v>3417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3459</v>
      </c>
      <c r="C8" s="673">
        <v>100</v>
      </c>
      <c r="E8" s="703" t="s">
        <v>3459</v>
      </c>
      <c r="F8" s="673">
        <v>15</v>
      </c>
      <c r="H8" s="703" t="s">
        <v>3459</v>
      </c>
      <c r="I8" s="673">
        <v>100</v>
      </c>
      <c r="K8" s="703" t="s">
        <v>3459</v>
      </c>
      <c r="L8" s="673">
        <v>10</v>
      </c>
    </row>
    <row r="9" spans="2:25">
      <c r="B9" s="703" t="s">
        <v>3460</v>
      </c>
      <c r="C9" s="673">
        <v>33</v>
      </c>
      <c r="E9" s="703" t="s">
        <v>3460</v>
      </c>
      <c r="F9" s="673">
        <v>8.3000000000000007</v>
      </c>
      <c r="H9" s="703" t="s">
        <v>3460</v>
      </c>
      <c r="I9" s="673">
        <v>23</v>
      </c>
      <c r="K9" s="703" t="s">
        <v>3460</v>
      </c>
      <c r="L9" s="673">
        <v>4</v>
      </c>
    </row>
    <row r="10" spans="2:25">
      <c r="B10" s="672" t="s">
        <v>3418</v>
      </c>
      <c r="C10" s="675">
        <f>C9/C8+1</f>
        <v>1.33</v>
      </c>
      <c r="E10" s="672" t="s">
        <v>3418</v>
      </c>
      <c r="F10" s="675">
        <f>F9/F8+1</f>
        <v>1.5533333333333332</v>
      </c>
      <c r="H10" s="672" t="s">
        <v>3418</v>
      </c>
      <c r="I10" s="675">
        <f>I9/I8+1</f>
        <v>1.23</v>
      </c>
      <c r="K10" s="672" t="s">
        <v>3418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3419</v>
      </c>
      <c r="C11" s="693">
        <v>2</v>
      </c>
      <c r="E11" s="672" t="s">
        <v>3419</v>
      </c>
      <c r="F11" s="693">
        <v>2</v>
      </c>
      <c r="H11" s="672" t="s">
        <v>3419</v>
      </c>
      <c r="I11" s="693">
        <v>2</v>
      </c>
      <c r="K11" s="672" t="s">
        <v>3419</v>
      </c>
      <c r="L11" s="693">
        <v>2.5</v>
      </c>
      <c r="N11" s="672" t="s">
        <v>3419</v>
      </c>
      <c r="O11" s="693">
        <v>1</v>
      </c>
      <c r="Q11" s="672" t="s">
        <v>3419</v>
      </c>
      <c r="R11" s="693">
        <v>1</v>
      </c>
      <c r="T11" s="672" t="s">
        <v>3419</v>
      </c>
      <c r="U11" s="693">
        <v>2.5</v>
      </c>
      <c r="W11" s="672" t="s">
        <v>3419</v>
      </c>
      <c r="X11" s="693">
        <v>5</v>
      </c>
    </row>
    <row r="12" spans="2:25">
      <c r="B12" s="672" t="s">
        <v>3420</v>
      </c>
      <c r="C12" s="675">
        <f>C10-1</f>
        <v>0.33000000000000007</v>
      </c>
      <c r="E12" s="672" t="s">
        <v>3420</v>
      </c>
      <c r="F12" s="675">
        <f>F10-1</f>
        <v>0.55333333333333323</v>
      </c>
      <c r="H12" s="672" t="s">
        <v>3420</v>
      </c>
      <c r="I12" s="675">
        <f>I10-1</f>
        <v>0.22999999999999998</v>
      </c>
      <c r="K12" s="672" t="s">
        <v>3420</v>
      </c>
      <c r="L12" s="675">
        <f>L10-1</f>
        <v>0.39999999999999991</v>
      </c>
      <c r="N12" s="672" t="s">
        <v>3420</v>
      </c>
      <c r="O12" s="675">
        <f>1/(O10-1)</f>
        <v>7.2992700729927015E-2</v>
      </c>
      <c r="Q12" s="672" t="s">
        <v>3420</v>
      </c>
      <c r="R12" s="675">
        <f>1/(R10-1)</f>
        <v>5.305039787798408E-2</v>
      </c>
      <c r="T12" s="672" t="s">
        <v>3420</v>
      </c>
      <c r="U12" s="675">
        <f>1/(U10-1)</f>
        <v>9.3370681605975711E-2</v>
      </c>
      <c r="W12" s="672" t="s">
        <v>3420</v>
      </c>
      <c r="X12" s="675">
        <f>X10-1</f>
        <v>0.28000000000000003</v>
      </c>
    </row>
    <row r="13" spans="2:25">
      <c r="B13" s="672" t="s">
        <v>3421</v>
      </c>
      <c r="C13" s="676">
        <f>1-C7</f>
        <v>0.17000000000000004</v>
      </c>
      <c r="E13" s="672" t="s">
        <v>3421</v>
      </c>
      <c r="F13" s="676">
        <f>1-F7</f>
        <v>0.19999999999999996</v>
      </c>
      <c r="H13" s="672" t="s">
        <v>3421</v>
      </c>
      <c r="I13" s="676">
        <f>1-I7</f>
        <v>0.15000000000000002</v>
      </c>
      <c r="K13" s="672" t="s">
        <v>3421</v>
      </c>
      <c r="L13" s="676">
        <f>1-L7</f>
        <v>0.25</v>
      </c>
      <c r="N13" s="672" t="s">
        <v>3421</v>
      </c>
      <c r="O13" s="677">
        <f>1-O7</f>
        <v>2.0000000000000018E-2</v>
      </c>
      <c r="Q13" s="672" t="s">
        <v>3421</v>
      </c>
      <c r="R13" s="677">
        <f>1-R7</f>
        <v>2.0000000000000018E-2</v>
      </c>
      <c r="T13" s="672" t="s">
        <v>3421</v>
      </c>
      <c r="U13" s="677">
        <f>1-U7</f>
        <v>6.2000000000000055E-2</v>
      </c>
      <c r="W13" s="672" t="s">
        <v>3421</v>
      </c>
      <c r="X13" s="676">
        <f>1-X7</f>
        <v>0.15000000000000002</v>
      </c>
    </row>
    <row r="14" spans="2:25" ht="13.8" thickBot="1">
      <c r="B14" s="672" t="s">
        <v>3422</v>
      </c>
      <c r="C14" s="675">
        <f>(C12*C7-C13)/C12</f>
        <v>0.31484848484848477</v>
      </c>
      <c r="E14" s="672" t="s">
        <v>3422</v>
      </c>
      <c r="F14" s="675">
        <f>(F12*F7-F13)/F12</f>
        <v>0.43855421686746993</v>
      </c>
      <c r="H14" s="672" t="s">
        <v>3422</v>
      </c>
      <c r="I14" s="675">
        <f>(I12*I7-I13)/I12</f>
        <v>0.19782608695652157</v>
      </c>
      <c r="K14" s="672" t="s">
        <v>3422</v>
      </c>
      <c r="L14" s="675">
        <f>(L12*L7-L13)/L12</f>
        <v>0.12499999999999986</v>
      </c>
      <c r="N14" s="672" t="s">
        <v>3422</v>
      </c>
      <c r="O14" s="675">
        <f>(O12*O7-O13)/O12</f>
        <v>0.70599999999999974</v>
      </c>
      <c r="Q14" s="672" t="s">
        <v>3422</v>
      </c>
      <c r="R14" s="675">
        <f>(R12*R7-R13)/R12</f>
        <v>0.60299999999999965</v>
      </c>
      <c r="T14" s="672" t="s">
        <v>3422</v>
      </c>
      <c r="U14" s="675">
        <f>(U12*U7-U13)/U12</f>
        <v>0.27397999999999922</v>
      </c>
      <c r="W14" s="672" t="s">
        <v>3422</v>
      </c>
      <c r="X14" s="675">
        <f>(X12*X7-X13)/X12</f>
        <v>0.31428571428571422</v>
      </c>
    </row>
    <row r="15" spans="2:25">
      <c r="B15" s="683" t="s">
        <v>3423</v>
      </c>
      <c r="C15" s="684">
        <f>C14/C11/(C8/100)</f>
        <v>0.15742424242424238</v>
      </c>
      <c r="E15" s="683" t="s">
        <v>3423</v>
      </c>
      <c r="F15" s="684">
        <f>F14/F11/(F8/100)</f>
        <v>1.4618473895582331</v>
      </c>
      <c r="H15" s="683" t="s">
        <v>3423</v>
      </c>
      <c r="I15" s="684">
        <f>I14/I11/(I8/100)</f>
        <v>9.8913043478260784E-2</v>
      </c>
      <c r="K15" s="683" t="s">
        <v>3423</v>
      </c>
      <c r="L15" s="684">
        <f>L14/L11/(L8/100)</f>
        <v>0.49999999999999944</v>
      </c>
      <c r="N15" s="683" t="s">
        <v>3423</v>
      </c>
      <c r="O15" s="684">
        <f>O14/O11</f>
        <v>0.70599999999999974</v>
      </c>
      <c r="Q15" s="683" t="s">
        <v>3423</v>
      </c>
      <c r="R15" s="684">
        <f>R14/R11</f>
        <v>0.60299999999999965</v>
      </c>
      <c r="T15" s="683" t="s">
        <v>3423</v>
      </c>
      <c r="U15" s="684">
        <f>U14/U11</f>
        <v>0.10959199999999969</v>
      </c>
      <c r="W15" s="683" t="s">
        <v>3423</v>
      </c>
      <c r="X15" s="684">
        <f>X14/X11</f>
        <v>6.2857142857142848E-2</v>
      </c>
      <c r="Y15" s="672" t="s">
        <v>3439</v>
      </c>
    </row>
    <row r="16" spans="2:25" ht="13.8" thickBot="1">
      <c r="B16" s="685" t="s">
        <v>3424</v>
      </c>
      <c r="C16" s="686">
        <f>C15*C6</f>
        <v>661.18181818181802</v>
      </c>
      <c r="E16" s="685" t="s">
        <v>3424</v>
      </c>
      <c r="F16" s="686">
        <f>F15*F6</f>
        <v>6139.7590361445791</v>
      </c>
      <c r="H16" s="685" t="s">
        <v>3424</v>
      </c>
      <c r="I16" s="686">
        <f>I15*I6</f>
        <v>415.43478260869529</v>
      </c>
      <c r="K16" s="685" t="s">
        <v>3424</v>
      </c>
      <c r="L16" s="686">
        <f>L15*L6</f>
        <v>2099.9999999999977</v>
      </c>
      <c r="N16" s="685" t="s">
        <v>3424</v>
      </c>
      <c r="O16" s="686">
        <f>O15*O6</f>
        <v>2965.1999999999989</v>
      </c>
      <c r="Q16" s="685" t="s">
        <v>3424</v>
      </c>
      <c r="R16" s="686">
        <f>R15*R6</f>
        <v>2532.5999999999985</v>
      </c>
      <c r="T16" s="685" t="s">
        <v>3424</v>
      </c>
      <c r="U16" s="686">
        <f>U15*U6</f>
        <v>460.28639999999871</v>
      </c>
      <c r="W16" s="685" t="s">
        <v>3424</v>
      </c>
      <c r="X16" s="686">
        <f>X15*X6</f>
        <v>263.99999999999994</v>
      </c>
      <c r="Y16" s="672" t="s">
        <v>3440</v>
      </c>
    </row>
    <row r="18" spans="2:25">
      <c r="B18" s="672" t="s">
        <v>3425</v>
      </c>
      <c r="C18" s="679">
        <f>((C7*C9)-(C13*C8))/C8</f>
        <v>0.10389999999999994</v>
      </c>
      <c r="E18" s="672" t="s">
        <v>3425</v>
      </c>
      <c r="F18" s="679">
        <f>((F7*F9)-(F13*F8))/F8</f>
        <v>0.24266666666666675</v>
      </c>
      <c r="H18" s="672" t="s">
        <v>3425</v>
      </c>
      <c r="I18" s="679">
        <f>((I7*I9)-(I13*I8))/I8</f>
        <v>4.5499999999999992E-2</v>
      </c>
      <c r="K18" s="672" t="s">
        <v>3425</v>
      </c>
      <c r="L18" s="679">
        <f>((L7*L9)-(L13*L8))/L8</f>
        <v>0.05</v>
      </c>
      <c r="N18" s="672" t="s">
        <v>3425</v>
      </c>
      <c r="O18" s="679">
        <f>(100/(O10-1)*O7-O13*100)/100</f>
        <v>5.1532846715328449E-2</v>
      </c>
      <c r="Q18" s="672" t="s">
        <v>3425</v>
      </c>
      <c r="R18" s="679">
        <f>(100/(R10-1)*R7-R13*100)/100</f>
        <v>3.1989389920424376E-2</v>
      </c>
      <c r="T18" s="672" t="s">
        <v>3425</v>
      </c>
      <c r="U18" s="679">
        <f>(100/(U10-1)*U7-U13*100)/100</f>
        <v>2.5581699346405164E-2</v>
      </c>
      <c r="W18" s="672" t="s">
        <v>3425</v>
      </c>
      <c r="X18" s="679">
        <f>(100*(X10-1)*X7-X13*100)/100</f>
        <v>8.7999999999999995E-2</v>
      </c>
    </row>
    <row r="19" spans="2:25" ht="13.8" thickBot="1">
      <c r="B19" s="672" t="s">
        <v>3426</v>
      </c>
      <c r="C19" s="678">
        <f>(C7*(C9/100-C18)^2)+(C13*(-C8/100-C18)^2)</f>
        <v>0.24959179000000004</v>
      </c>
      <c r="E19" s="672" t="s">
        <v>3426</v>
      </c>
      <c r="F19" s="678">
        <f>(F7*(F9/100-F18)^2)+(F13*(-F8/100-F18)^2)</f>
        <v>5.1232177777777804E-2</v>
      </c>
      <c r="H19" s="672" t="s">
        <v>3426</v>
      </c>
      <c r="I19" s="678">
        <f>(I7*(I9/100-I18)^2)+(I13*(-I8/100-I18)^2)</f>
        <v>0.19289475000000006</v>
      </c>
      <c r="K19" s="672" t="s">
        <v>3426</v>
      </c>
      <c r="L19" s="678">
        <f>(L7*(L9/100-L18)^2)+(L13*(-L8/100-L18)^2)</f>
        <v>5.7000000000000019E-3</v>
      </c>
      <c r="N19" s="672" t="s">
        <v>3426</v>
      </c>
      <c r="O19" s="678">
        <f>(O7*((100/O10-1)/100-O18)^2)+(O13*(-100/100-O18)^2)</f>
        <v>2.2155759785065589E-2</v>
      </c>
      <c r="Q19" s="672" t="s">
        <v>3426</v>
      </c>
      <c r="R19" s="678">
        <f>(R7*((100/R10-1)/100-R18)^2)+(R13*(-100/100-R18)^2)</f>
        <v>2.1369000688302688E-2</v>
      </c>
      <c r="T19" s="672" t="s">
        <v>3426</v>
      </c>
      <c r="U19" s="678">
        <f>(U7*((100/U10-1)/100-U18)^2)+(U13*(-100/100-U18)^2)</f>
        <v>6.7540421184373492E-2</v>
      </c>
      <c r="W19" s="672" t="s">
        <v>3427</v>
      </c>
      <c r="X19" s="678">
        <f>(X7*((100/X10-1)/100-X18)^2)+(X13*(-100/100-X18)^2)</f>
        <v>0.57436757812500006</v>
      </c>
    </row>
    <row r="20" spans="2:25" ht="13.8" thickBot="1">
      <c r="B20" s="687" t="s">
        <v>3428</v>
      </c>
      <c r="C20" s="688">
        <f>EXP(-2*C18/C19*1/C15)</f>
        <v>5.0486444595291965E-3</v>
      </c>
      <c r="E20" s="687" t="s">
        <v>3428</v>
      </c>
      <c r="F20" s="688">
        <f>EXP(-2*F18/F19*1/F15)</f>
        <v>1.5333470630893866E-3</v>
      </c>
      <c r="H20" s="687" t="s">
        <v>3428</v>
      </c>
      <c r="I20" s="688">
        <f>EXP(-2*I18/I19*1/I15)</f>
        <v>8.4851277069127456E-3</v>
      </c>
      <c r="K20" s="687" t="s">
        <v>3428</v>
      </c>
      <c r="L20" s="688">
        <f>EXP(-2*L18/L19*1/L15)</f>
        <v>5.7756002457180912E-16</v>
      </c>
      <c r="N20" s="687" t="s">
        <v>3428</v>
      </c>
      <c r="O20" s="688">
        <f>EXP(-2*O18/O19*1/O15)</f>
        <v>1.3753463906141096E-3</v>
      </c>
      <c r="Q20" s="687" t="s">
        <v>3428</v>
      </c>
      <c r="R20" s="688">
        <f>EXP(-2*R18/R19*1/R15)</f>
        <v>6.9767401994437518E-3</v>
      </c>
      <c r="T20" s="687" t="s">
        <v>3428</v>
      </c>
      <c r="U20" s="688">
        <f>EXP(-2*U18/U19*1/U15)</f>
        <v>9.9555764349703712E-4</v>
      </c>
      <c r="W20" s="687" t="s">
        <v>3428</v>
      </c>
      <c r="X20" s="688">
        <f>EXP(-2*X18/X19*1/X15)</f>
        <v>7.635651794193306E-3</v>
      </c>
      <c r="Y20" s="672" t="s">
        <v>3437</v>
      </c>
    </row>
    <row r="22" spans="2:25">
      <c r="B22" s="672" t="s">
        <v>3429</v>
      </c>
      <c r="C22" s="680">
        <v>300</v>
      </c>
      <c r="E22" s="672" t="s">
        <v>3429</v>
      </c>
      <c r="F22" s="680">
        <v>60</v>
      </c>
      <c r="H22" s="672" t="s">
        <v>3429</v>
      </c>
      <c r="I22" s="680">
        <v>60</v>
      </c>
      <c r="K22" s="672" t="s">
        <v>3429</v>
      </c>
      <c r="L22" s="680">
        <v>30</v>
      </c>
      <c r="N22" s="672" t="s">
        <v>3429</v>
      </c>
      <c r="O22" s="680">
        <v>30</v>
      </c>
      <c r="Q22" s="672" t="s">
        <v>3429</v>
      </c>
      <c r="R22" s="680">
        <v>30</v>
      </c>
      <c r="T22" s="672" t="s">
        <v>3429</v>
      </c>
      <c r="U22" s="680">
        <v>60</v>
      </c>
      <c r="W22" s="672" t="s">
        <v>3429</v>
      </c>
      <c r="X22" s="680">
        <v>30</v>
      </c>
    </row>
    <row r="23" spans="2:25">
      <c r="B23" s="672" t="s">
        <v>3430</v>
      </c>
      <c r="C23" s="672">
        <f>C22*12</f>
        <v>3600</v>
      </c>
      <c r="E23" s="672" t="s">
        <v>3430</v>
      </c>
      <c r="F23" s="672">
        <f>F22*12</f>
        <v>720</v>
      </c>
      <c r="H23" s="672" t="s">
        <v>3430</v>
      </c>
      <c r="I23" s="672">
        <f>I22*12</f>
        <v>720</v>
      </c>
      <c r="K23" s="672" t="s">
        <v>3430</v>
      </c>
      <c r="L23" s="672">
        <f>L22*12</f>
        <v>360</v>
      </c>
      <c r="N23" s="672" t="s">
        <v>3430</v>
      </c>
      <c r="O23" s="672">
        <f>O22*12</f>
        <v>360</v>
      </c>
      <c r="Q23" s="672" t="s">
        <v>3430</v>
      </c>
      <c r="R23" s="672">
        <f>R22*12</f>
        <v>360</v>
      </c>
      <c r="T23" s="672" t="s">
        <v>3430</v>
      </c>
      <c r="U23" s="672">
        <f>U22*12</f>
        <v>720</v>
      </c>
      <c r="W23" s="672" t="s">
        <v>3430</v>
      </c>
      <c r="X23" s="672">
        <f>X22*12</f>
        <v>360</v>
      </c>
    </row>
    <row r="24" spans="2:25">
      <c r="B24" s="672" t="s">
        <v>3446</v>
      </c>
      <c r="C24" s="680">
        <v>2</v>
      </c>
      <c r="E24" s="672" t="s">
        <v>3446</v>
      </c>
      <c r="F24" s="680">
        <v>1</v>
      </c>
      <c r="H24" s="672" t="s">
        <v>3446</v>
      </c>
      <c r="I24" s="680">
        <v>2</v>
      </c>
      <c r="K24" s="672" t="s">
        <v>3446</v>
      </c>
      <c r="L24" s="680">
        <v>2</v>
      </c>
      <c r="N24" s="672" t="s">
        <v>3446</v>
      </c>
      <c r="O24" s="680">
        <v>1</v>
      </c>
      <c r="Q24" s="672" t="s">
        <v>3446</v>
      </c>
      <c r="R24" s="680">
        <v>1</v>
      </c>
      <c r="T24" s="672" t="s">
        <v>3446</v>
      </c>
      <c r="U24" s="680">
        <v>1</v>
      </c>
      <c r="W24" s="672" t="s">
        <v>3446</v>
      </c>
      <c r="X24" s="680">
        <v>1</v>
      </c>
    </row>
    <row r="25" spans="2:25">
      <c r="B25" s="672" t="s">
        <v>3431</v>
      </c>
      <c r="C25" s="672">
        <f>ROUNDUP(LN(C23)/LN(1/C13)+C24,0)</f>
        <v>7</v>
      </c>
      <c r="E25" s="672" t="s">
        <v>3431</v>
      </c>
      <c r="F25" s="672">
        <f>ROUNDUP(LN(F23)/LN(1/F13)+F24,0)</f>
        <v>6</v>
      </c>
      <c r="H25" s="672" t="s">
        <v>3431</v>
      </c>
      <c r="I25" s="672">
        <f>ROUNDUP(LN(I23)/LN(1/I13)+I24,0)</f>
        <v>6</v>
      </c>
      <c r="K25" s="672" t="s">
        <v>3431</v>
      </c>
      <c r="L25" s="672">
        <f>ROUNDUP(LN(L23)/LN(1/L13)+L24,0)</f>
        <v>7</v>
      </c>
      <c r="N25" s="672" t="s">
        <v>3431</v>
      </c>
      <c r="O25" s="672">
        <f>ROUNDUP(LN(O23)/LN(1/O13)+O24,0)</f>
        <v>3</v>
      </c>
      <c r="Q25" s="672" t="s">
        <v>3431</v>
      </c>
      <c r="R25" s="672">
        <f>ROUNDUP(LN(R23)/LN(1/R13)+R24,0)</f>
        <v>3</v>
      </c>
      <c r="T25" s="672" t="s">
        <v>3431</v>
      </c>
      <c r="U25" s="672">
        <f>ROUNDUP(LN(U23)/LN(1/U13)+U24,0)</f>
        <v>4</v>
      </c>
      <c r="W25" s="672" t="s">
        <v>3431</v>
      </c>
      <c r="X25" s="672">
        <f>ROUNDUP(LN(X23)/LN(1/X13)+X24,0)</f>
        <v>5</v>
      </c>
      <c r="Y25" s="672" t="s">
        <v>3438</v>
      </c>
    </row>
    <row r="26" spans="2:25" ht="13.8" thickBot="1">
      <c r="B26" s="672" t="s">
        <v>3432</v>
      </c>
      <c r="C26" s="682">
        <f>$C$3</f>
        <v>0.2</v>
      </c>
      <c r="E26" s="672" t="s">
        <v>3432</v>
      </c>
      <c r="F26" s="682">
        <f>$C$3</f>
        <v>0.2</v>
      </c>
      <c r="H26" s="672" t="s">
        <v>3432</v>
      </c>
      <c r="I26" s="682">
        <f>$C$3</f>
        <v>0.2</v>
      </c>
      <c r="K26" s="672" t="s">
        <v>3432</v>
      </c>
      <c r="L26" s="682">
        <f>$C$3</f>
        <v>0.2</v>
      </c>
      <c r="N26" s="672" t="s">
        <v>3432</v>
      </c>
      <c r="O26" s="682">
        <f>$C$3</f>
        <v>0.2</v>
      </c>
      <c r="Q26" s="672" t="s">
        <v>3432</v>
      </c>
      <c r="R26" s="682">
        <f>$C$3</f>
        <v>0.2</v>
      </c>
      <c r="T26" s="672" t="s">
        <v>3432</v>
      </c>
      <c r="U26" s="682">
        <f>$C$3</f>
        <v>0.2</v>
      </c>
      <c r="W26" s="672" t="s">
        <v>3432</v>
      </c>
      <c r="X26" s="682">
        <f>$C$3</f>
        <v>0.2</v>
      </c>
    </row>
    <row r="27" spans="2:25" ht="13.8" thickBot="1">
      <c r="B27" s="687" t="s">
        <v>3433</v>
      </c>
      <c r="C27" s="688">
        <f>1-(1-C13^C25)^C23</f>
        <v>1.4663648540536367E-2</v>
      </c>
      <c r="E27" s="687" t="s">
        <v>3433</v>
      </c>
      <c r="F27" s="688">
        <f>1-(1-F13^F25)^F23</f>
        <v>4.5035846323246198E-2</v>
      </c>
      <c r="H27" s="687" t="s">
        <v>3433</v>
      </c>
      <c r="I27" s="688">
        <f>1-(1-I13^I25)^I23</f>
        <v>8.1677578252626892E-3</v>
      </c>
      <c r="K27" s="687" t="s">
        <v>3433</v>
      </c>
      <c r="L27" s="688">
        <f>1-(1-L13^L25)^L23</f>
        <v>2.1733671832260937E-2</v>
      </c>
      <c r="N27" s="687" t="s">
        <v>3433</v>
      </c>
      <c r="O27" s="688">
        <f>1-(1-O13^O25)^O23</f>
        <v>2.8758682653705625E-3</v>
      </c>
      <c r="Q27" s="687" t="s">
        <v>3433</v>
      </c>
      <c r="R27" s="688">
        <f>1-(1-R13^R25)^R23</f>
        <v>2.8758682653705625E-3</v>
      </c>
      <c r="T27" s="687" t="s">
        <v>3433</v>
      </c>
      <c r="U27" s="688">
        <f>1-(1-U13^U25)^U23</f>
        <v>1.0582646102934801E-2</v>
      </c>
      <c r="W27" s="687" t="s">
        <v>3433</v>
      </c>
      <c r="X27" s="688">
        <f>1-(1-X13^X25)^X23</f>
        <v>2.6968222495083682E-2</v>
      </c>
      <c r="Y27" s="672" t="s">
        <v>3448</v>
      </c>
    </row>
    <row r="28" spans="2:25">
      <c r="B28" s="683" t="s">
        <v>3434</v>
      </c>
      <c r="C28" s="684">
        <f>1-(1-C26)^(1/C25)</f>
        <v>3.1374914073002635E-2</v>
      </c>
      <c r="E28" s="683" t="s">
        <v>3434</v>
      </c>
      <c r="F28" s="684">
        <f>1-(1-F26)^(1/F25)</f>
        <v>3.6507516001003881E-2</v>
      </c>
      <c r="H28" s="683" t="s">
        <v>3434</v>
      </c>
      <c r="I28" s="684">
        <f>1-(1-I26)^(1/I25)</f>
        <v>3.6507516001003881E-2</v>
      </c>
      <c r="K28" s="683" t="s">
        <v>3434</v>
      </c>
      <c r="L28" s="684">
        <f>1-(1-L26)^(1/L25)</f>
        <v>3.1374914073002635E-2</v>
      </c>
      <c r="N28" s="683" t="s">
        <v>3434</v>
      </c>
      <c r="O28" s="684">
        <f>1-(1-O26)^(1/O25)</f>
        <v>7.1682233277444163E-2</v>
      </c>
      <c r="Q28" s="683" t="s">
        <v>3434</v>
      </c>
      <c r="R28" s="684">
        <f>1-(1-R26)^(1/R25)</f>
        <v>7.1682233277444163E-2</v>
      </c>
      <c r="T28" s="683" t="s">
        <v>3434</v>
      </c>
      <c r="U28" s="684">
        <f>1-(1-U26)^(1/U25)</f>
        <v>5.4258390996824168E-2</v>
      </c>
      <c r="W28" s="683" t="s">
        <v>3423</v>
      </c>
      <c r="X28" s="684">
        <f>1-(1-X26)^(1/X25)</f>
        <v>4.3647500209962997E-2</v>
      </c>
      <c r="Y28" s="672" t="s">
        <v>3441</v>
      </c>
    </row>
    <row r="29" spans="2:25" ht="13.8" thickBot="1">
      <c r="B29" s="685" t="s">
        <v>3424</v>
      </c>
      <c r="C29" s="686">
        <f>C28*C6</f>
        <v>131.77463910661106</v>
      </c>
      <c r="E29" s="685" t="s">
        <v>3424</v>
      </c>
      <c r="F29" s="686">
        <f>F28*F6</f>
        <v>153.3315672042163</v>
      </c>
      <c r="H29" s="685" t="s">
        <v>3424</v>
      </c>
      <c r="I29" s="686">
        <f>I28*I6</f>
        <v>153.3315672042163</v>
      </c>
      <c r="K29" s="685" t="s">
        <v>3424</v>
      </c>
      <c r="L29" s="686">
        <f>L28*L6</f>
        <v>131.77463910661106</v>
      </c>
      <c r="N29" s="685" t="s">
        <v>3424</v>
      </c>
      <c r="O29" s="686">
        <f>O28*O6</f>
        <v>301.0653797652655</v>
      </c>
      <c r="Q29" s="685" t="s">
        <v>3424</v>
      </c>
      <c r="R29" s="686">
        <f>R28*R6</f>
        <v>301.0653797652655</v>
      </c>
      <c r="T29" s="685" t="s">
        <v>3424</v>
      </c>
      <c r="U29" s="686">
        <f>U28*U6</f>
        <v>227.88524218666151</v>
      </c>
      <c r="W29" s="685" t="s">
        <v>3424</v>
      </c>
      <c r="X29" s="686">
        <f>X28*X6</f>
        <v>183.31950088184459</v>
      </c>
      <c r="Y29" s="672" t="s">
        <v>3442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3435</v>
      </c>
      <c r="C31" s="690">
        <f>C15*C25</f>
        <v>1.1019696969696966</v>
      </c>
      <c r="E31" s="689" t="s">
        <v>3435</v>
      </c>
      <c r="F31" s="690">
        <f>F15*F25</f>
        <v>8.7710843373493983</v>
      </c>
      <c r="H31" s="689" t="s">
        <v>3435</v>
      </c>
      <c r="I31" s="690">
        <f>I15*I25</f>
        <v>0.59347826086956468</v>
      </c>
      <c r="K31" s="689" t="s">
        <v>3435</v>
      </c>
      <c r="L31" s="690">
        <f>L15*L25</f>
        <v>3.499999999999996</v>
      </c>
      <c r="N31" s="689" t="s">
        <v>3435</v>
      </c>
      <c r="O31" s="690">
        <f>O15*O25</f>
        <v>2.1179999999999994</v>
      </c>
      <c r="Q31" s="689" t="s">
        <v>3435</v>
      </c>
      <c r="R31" s="690">
        <f>R15*R25</f>
        <v>1.8089999999999988</v>
      </c>
      <c r="T31" s="689" t="s">
        <v>3435</v>
      </c>
      <c r="U31" s="690">
        <f>U15*U25</f>
        <v>0.43836799999999876</v>
      </c>
      <c r="W31" s="689" t="s">
        <v>3435</v>
      </c>
      <c r="X31" s="690">
        <f>X15*X25</f>
        <v>0.31428571428571422</v>
      </c>
    </row>
    <row r="32" spans="2:25" ht="13.8" thickBot="1">
      <c r="B32" s="691" t="s">
        <v>3436</v>
      </c>
      <c r="C32" s="692">
        <f>C28*C25</f>
        <v>0.21962439851101845</v>
      </c>
      <c r="E32" s="691" t="s">
        <v>3436</v>
      </c>
      <c r="F32" s="692">
        <f>F28*F25</f>
        <v>0.21904509600602329</v>
      </c>
      <c r="H32" s="691" t="s">
        <v>3436</v>
      </c>
      <c r="I32" s="692">
        <f>I28*I25</f>
        <v>0.21904509600602329</v>
      </c>
      <c r="K32" s="691" t="s">
        <v>3436</v>
      </c>
      <c r="L32" s="692">
        <f>L28*L25</f>
        <v>0.21962439851101845</v>
      </c>
      <c r="N32" s="691" t="s">
        <v>3436</v>
      </c>
      <c r="O32" s="692">
        <f>O28*O25</f>
        <v>0.21504669983233249</v>
      </c>
      <c r="Q32" s="691" t="s">
        <v>3436</v>
      </c>
      <c r="R32" s="692">
        <f>R28*R25</f>
        <v>0.21504669983233249</v>
      </c>
      <c r="T32" s="691" t="s">
        <v>3436</v>
      </c>
      <c r="U32" s="692">
        <f>U28*U25</f>
        <v>0.21703356398729667</v>
      </c>
      <c r="W32" s="691" t="s">
        <v>3436</v>
      </c>
      <c r="X32" s="692">
        <f>X28*X25</f>
        <v>0.21823750104981499</v>
      </c>
    </row>
    <row r="33" spans="2:27" ht="13.8" thickBot="1"/>
    <row r="34" spans="2:27">
      <c r="B34" s="696" t="s">
        <v>3450</v>
      </c>
      <c r="C34" s="699">
        <v>120</v>
      </c>
      <c r="E34" s="696" t="s">
        <v>3450</v>
      </c>
      <c r="F34" s="699">
        <v>800</v>
      </c>
      <c r="H34" s="696" t="s">
        <v>3450</v>
      </c>
      <c r="I34" s="699">
        <v>100</v>
      </c>
      <c r="K34" s="696" t="s">
        <v>3450</v>
      </c>
      <c r="L34" s="699">
        <v>100</v>
      </c>
      <c r="N34" s="696" t="s">
        <v>3450</v>
      </c>
      <c r="O34" s="699">
        <v>400</v>
      </c>
      <c r="Q34" s="696" t="s">
        <v>3450</v>
      </c>
      <c r="R34" s="699">
        <v>400</v>
      </c>
      <c r="T34" s="696" t="s">
        <v>3450</v>
      </c>
      <c r="U34" s="699">
        <v>400</v>
      </c>
      <c r="W34" s="696" t="s">
        <v>3450</v>
      </c>
      <c r="X34" s="699">
        <v>100</v>
      </c>
    </row>
    <row r="35" spans="2:27" ht="13.8" thickBot="1">
      <c r="B35" s="697" t="s">
        <v>3451</v>
      </c>
      <c r="C35" s="698">
        <f>C34/$C$2</f>
        <v>2.8571428571428571E-2</v>
      </c>
      <c r="E35" s="697" t="s">
        <v>3451</v>
      </c>
      <c r="F35" s="698">
        <f>F34/$C$2</f>
        <v>0.19047619047619047</v>
      </c>
      <c r="H35" s="697" t="s">
        <v>3451</v>
      </c>
      <c r="I35" s="698">
        <f>I34/$C$2</f>
        <v>2.3809523809523808E-2</v>
      </c>
      <c r="K35" s="697" t="s">
        <v>3451</v>
      </c>
      <c r="L35" s="698">
        <f>L34/$C$2</f>
        <v>2.3809523809523808E-2</v>
      </c>
      <c r="N35" s="697" t="s">
        <v>3451</v>
      </c>
      <c r="O35" s="698">
        <f>O34/$C$2</f>
        <v>9.5238095238095233E-2</v>
      </c>
      <c r="Q35" s="697" t="s">
        <v>3451</v>
      </c>
      <c r="R35" s="698">
        <f>R34/$C$2</f>
        <v>9.5238095238095233E-2</v>
      </c>
      <c r="T35" s="697" t="s">
        <v>3451</v>
      </c>
      <c r="U35" s="698">
        <f>U34/$C$2</f>
        <v>9.5238095238095233E-2</v>
      </c>
      <c r="W35" s="697" t="s">
        <v>3451</v>
      </c>
      <c r="X35" s="698">
        <f>X34/$C$2</f>
        <v>2.3809523809523808E-2</v>
      </c>
    </row>
    <row r="36" spans="2:27" ht="13.8" thickBot="1"/>
    <row r="37" spans="2:27">
      <c r="B37" s="696" t="s">
        <v>3452</v>
      </c>
      <c r="C37" s="695">
        <v>20</v>
      </c>
      <c r="E37" s="696" t="s">
        <v>3452</v>
      </c>
      <c r="F37" s="695">
        <v>2</v>
      </c>
      <c r="H37" s="696" t="s">
        <v>3452</v>
      </c>
      <c r="I37" s="695">
        <v>2</v>
      </c>
      <c r="K37" s="696" t="s">
        <v>3452</v>
      </c>
      <c r="L37" s="695">
        <v>2</v>
      </c>
      <c r="N37" s="696" t="s">
        <v>3452</v>
      </c>
      <c r="O37" s="695">
        <v>0.5</v>
      </c>
      <c r="Q37" s="696" t="s">
        <v>3452</v>
      </c>
      <c r="R37" s="695">
        <v>0.5</v>
      </c>
      <c r="T37" s="696" t="s">
        <v>3452</v>
      </c>
      <c r="U37" s="695">
        <v>1</v>
      </c>
      <c r="W37" s="696" t="s">
        <v>3452</v>
      </c>
      <c r="X37" s="695">
        <v>1</v>
      </c>
    </row>
    <row r="38" spans="2:27" ht="13.8" thickBot="1">
      <c r="B38" s="697" t="s">
        <v>3453</v>
      </c>
      <c r="C38" s="700">
        <f>C37*C34</f>
        <v>2400</v>
      </c>
      <c r="E38" s="697" t="s">
        <v>3453</v>
      </c>
      <c r="F38" s="700">
        <f>F37*F34</f>
        <v>1600</v>
      </c>
      <c r="H38" s="697" t="s">
        <v>3453</v>
      </c>
      <c r="I38" s="700">
        <f>I37*I34</f>
        <v>200</v>
      </c>
      <c r="K38" s="697" t="s">
        <v>3453</v>
      </c>
      <c r="L38" s="700">
        <f>L37*L34</f>
        <v>200</v>
      </c>
      <c r="N38" s="697" t="s">
        <v>3453</v>
      </c>
      <c r="O38" s="700">
        <f>O37*O34</f>
        <v>200</v>
      </c>
      <c r="Q38" s="697" t="s">
        <v>3453</v>
      </c>
      <c r="R38" s="700">
        <f>R37*R34</f>
        <v>200</v>
      </c>
      <c r="T38" s="697" t="s">
        <v>3453</v>
      </c>
      <c r="U38" s="700">
        <f>U37*U34</f>
        <v>400</v>
      </c>
      <c r="W38" s="697" t="s">
        <v>3453</v>
      </c>
      <c r="X38" s="700">
        <f>X37*X34</f>
        <v>100</v>
      </c>
      <c r="Z38" s="675"/>
      <c r="AA38" s="701"/>
    </row>
    <row r="40" spans="2:27">
      <c r="B40" s="703" t="s">
        <v>3434</v>
      </c>
      <c r="C40" s="701">
        <f>C8/100</f>
        <v>1</v>
      </c>
      <c r="E40" s="703" t="s">
        <v>3434</v>
      </c>
      <c r="F40" s="701">
        <v>0.25</v>
      </c>
      <c r="H40" s="703" t="s">
        <v>3434</v>
      </c>
      <c r="I40" s="701">
        <f>I8/100</f>
        <v>1</v>
      </c>
      <c r="K40" s="703" t="s">
        <v>3434</v>
      </c>
      <c r="L40" s="701">
        <v>0.3</v>
      </c>
      <c r="N40" s="703" t="s">
        <v>3434</v>
      </c>
      <c r="O40" s="701">
        <v>1</v>
      </c>
      <c r="Q40" s="703" t="s">
        <v>3434</v>
      </c>
      <c r="R40" s="701">
        <v>1</v>
      </c>
      <c r="T40" s="703" t="s">
        <v>3434</v>
      </c>
      <c r="U40" s="701">
        <v>1</v>
      </c>
      <c r="W40" s="703" t="s">
        <v>3434</v>
      </c>
      <c r="X40" s="701">
        <v>1</v>
      </c>
    </row>
    <row r="41" spans="2:27">
      <c r="B41" s="703" t="s">
        <v>3431</v>
      </c>
      <c r="C41" s="672">
        <f>C25</f>
        <v>7</v>
      </c>
      <c r="E41" s="703" t="s">
        <v>3431</v>
      </c>
      <c r="F41" s="672">
        <f>F25</f>
        <v>6</v>
      </c>
      <c r="H41" s="703" t="s">
        <v>3431</v>
      </c>
      <c r="I41" s="672">
        <f>I25</f>
        <v>6</v>
      </c>
      <c r="K41" s="703" t="s">
        <v>3431</v>
      </c>
      <c r="L41" s="672">
        <f>L25</f>
        <v>7</v>
      </c>
      <c r="N41" s="703" t="s">
        <v>3431</v>
      </c>
      <c r="O41" s="672">
        <f>O25</f>
        <v>3</v>
      </c>
      <c r="Q41" s="703" t="s">
        <v>3431</v>
      </c>
      <c r="R41" s="672">
        <f>R25</f>
        <v>3</v>
      </c>
      <c r="T41" s="703" t="s">
        <v>3431</v>
      </c>
      <c r="U41" s="672">
        <f>U25</f>
        <v>4</v>
      </c>
      <c r="W41" s="703" t="s">
        <v>3431</v>
      </c>
      <c r="X41" s="672">
        <f>X25</f>
        <v>5</v>
      </c>
    </row>
    <row r="42" spans="2:27">
      <c r="B42" s="703" t="s">
        <v>3461</v>
      </c>
      <c r="C42" s="677">
        <f>$C$3</f>
        <v>0.2</v>
      </c>
      <c r="E42" s="703" t="s">
        <v>3461</v>
      </c>
      <c r="F42" s="677">
        <f>$C$3</f>
        <v>0.2</v>
      </c>
      <c r="H42" s="703" t="s">
        <v>3461</v>
      </c>
      <c r="I42" s="677">
        <f>$C$3</f>
        <v>0.2</v>
      </c>
      <c r="K42" s="703" t="s">
        <v>3461</v>
      </c>
      <c r="L42" s="677">
        <f>$C$3</f>
        <v>0.2</v>
      </c>
      <c r="N42" s="703" t="s">
        <v>3461</v>
      </c>
      <c r="O42" s="677">
        <f>$C$3</f>
        <v>0.2</v>
      </c>
      <c r="Q42" s="703" t="s">
        <v>3461</v>
      </c>
      <c r="R42" s="677">
        <f>$C$3</f>
        <v>0.2</v>
      </c>
      <c r="T42" s="703" t="s">
        <v>3461</v>
      </c>
      <c r="U42" s="677">
        <f>$C$3</f>
        <v>0.2</v>
      </c>
      <c r="W42" s="703" t="s">
        <v>3461</v>
      </c>
      <c r="X42" s="677">
        <f>$C$3</f>
        <v>0.2</v>
      </c>
    </row>
    <row r="43" spans="2:27">
      <c r="B43" s="703" t="s">
        <v>3462</v>
      </c>
      <c r="C43" s="704">
        <f>C42*$C$2</f>
        <v>840</v>
      </c>
      <c r="E43" s="703" t="s">
        <v>3462</v>
      </c>
      <c r="F43" s="704">
        <f>F42*$C$2</f>
        <v>840</v>
      </c>
      <c r="H43" s="703" t="s">
        <v>3462</v>
      </c>
      <c r="I43" s="704">
        <f>I42*$C$2</f>
        <v>840</v>
      </c>
      <c r="K43" s="703" t="s">
        <v>3462</v>
      </c>
      <c r="L43" s="704">
        <f>L42*$C$2</f>
        <v>840</v>
      </c>
      <c r="N43" s="703" t="s">
        <v>3462</v>
      </c>
      <c r="O43" s="704">
        <f>O42*$C$2</f>
        <v>840</v>
      </c>
      <c r="Q43" s="703" t="s">
        <v>3462</v>
      </c>
      <c r="R43" s="704">
        <f>R42*$C$2</f>
        <v>840</v>
      </c>
      <c r="T43" s="703" t="s">
        <v>3462</v>
      </c>
      <c r="U43" s="704">
        <f>U42*$C$2</f>
        <v>840</v>
      </c>
      <c r="W43" s="703" t="s">
        <v>3462</v>
      </c>
      <c r="X43" s="704">
        <f>X42*$C$2</f>
        <v>840</v>
      </c>
    </row>
    <row r="44" spans="2:27">
      <c r="B44" s="703" t="s">
        <v>3463</v>
      </c>
      <c r="C44" s="705">
        <f>C43/C41</f>
        <v>120</v>
      </c>
      <c r="E44" s="703" t="s">
        <v>3463</v>
      </c>
      <c r="F44" s="705">
        <f>F43/F41</f>
        <v>140</v>
      </c>
      <c r="H44" s="703" t="s">
        <v>3463</v>
      </c>
      <c r="I44" s="705">
        <f>I43/I41</f>
        <v>140</v>
      </c>
      <c r="K44" s="703" t="s">
        <v>3463</v>
      </c>
      <c r="L44" s="705">
        <f>L43/L41</f>
        <v>120</v>
      </c>
      <c r="N44" s="703" t="s">
        <v>3463</v>
      </c>
      <c r="O44" s="705">
        <f>O43/O41</f>
        <v>280</v>
      </c>
      <c r="Q44" s="703" t="s">
        <v>3463</v>
      </c>
      <c r="R44" s="705">
        <f>R43/R41</f>
        <v>280</v>
      </c>
      <c r="T44" s="703" t="s">
        <v>3463</v>
      </c>
      <c r="U44" s="705">
        <f>U43/U41</f>
        <v>210</v>
      </c>
      <c r="W44" s="703" t="s">
        <v>3463</v>
      </c>
      <c r="X44" s="705">
        <f>X43/X41</f>
        <v>168</v>
      </c>
    </row>
    <row r="45" spans="2:27">
      <c r="B45" s="703" t="s">
        <v>3464</v>
      </c>
      <c r="C45" s="675">
        <f>C44/C40</f>
        <v>120</v>
      </c>
      <c r="E45" s="703" t="s">
        <v>3464</v>
      </c>
      <c r="F45" s="675">
        <f>F44/F40</f>
        <v>560</v>
      </c>
      <c r="H45" s="703" t="s">
        <v>3464</v>
      </c>
      <c r="I45" s="675">
        <f>I44/I40</f>
        <v>140</v>
      </c>
      <c r="K45" s="703" t="s">
        <v>3464</v>
      </c>
      <c r="L45" s="675">
        <f>L44/L40</f>
        <v>400</v>
      </c>
      <c r="N45" s="703" t="s">
        <v>3464</v>
      </c>
      <c r="O45" s="675">
        <f>O44/O40</f>
        <v>280</v>
      </c>
      <c r="Q45" s="703" t="s">
        <v>3464</v>
      </c>
      <c r="R45" s="675">
        <f>R44/R40</f>
        <v>280</v>
      </c>
      <c r="T45" s="703" t="s">
        <v>3464</v>
      </c>
      <c r="U45" s="675">
        <f>U44/U40</f>
        <v>210</v>
      </c>
      <c r="W45" s="703" t="s">
        <v>3464</v>
      </c>
      <c r="X45" s="675">
        <f>X44/X40</f>
        <v>168</v>
      </c>
    </row>
    <row r="46" spans="2:27">
      <c r="B46" s="703" t="s">
        <v>3465</v>
      </c>
      <c r="C46" s="701">
        <f>C45/$C$2</f>
        <v>2.8571428571428571E-2</v>
      </c>
      <c r="E46" s="703" t="s">
        <v>3465</v>
      </c>
      <c r="F46" s="701">
        <f>F45/$C$2</f>
        <v>0.13333333333333333</v>
      </c>
      <c r="H46" s="703" t="s">
        <v>3465</v>
      </c>
      <c r="I46" s="701">
        <f>I45/$C$2</f>
        <v>3.3333333333333333E-2</v>
      </c>
      <c r="K46" s="703" t="s">
        <v>3465</v>
      </c>
      <c r="L46" s="701">
        <f>L45/$C$2</f>
        <v>9.5238095238095233E-2</v>
      </c>
      <c r="N46" s="703" t="s">
        <v>3465</v>
      </c>
      <c r="O46" s="701">
        <f>O45/$C$2</f>
        <v>6.6666666666666666E-2</v>
      </c>
      <c r="Q46" s="703" t="s">
        <v>3465</v>
      </c>
      <c r="R46" s="701">
        <f>R45/$C$2</f>
        <v>6.6666666666666666E-2</v>
      </c>
      <c r="T46" s="703" t="s">
        <v>3465</v>
      </c>
      <c r="U46" s="701">
        <f>U45/$C$2</f>
        <v>0.05</v>
      </c>
      <c r="W46" s="703" t="s">
        <v>3465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2833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390</v>
      </c>
      <c r="C2" s="4" t="s">
        <v>2733</v>
      </c>
      <c r="D2" s="4" t="s">
        <v>2736</v>
      </c>
      <c r="E2" s="4" t="s">
        <v>2734</v>
      </c>
      <c r="F2" s="4" t="s">
        <v>2742</v>
      </c>
      <c r="G2" s="4" t="s">
        <v>2735</v>
      </c>
      <c r="H2" s="4" t="s">
        <v>2768</v>
      </c>
      <c r="I2" s="529" t="s">
        <v>2832</v>
      </c>
      <c r="O2" s="529" t="s">
        <v>2834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2748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691</v>
      </c>
      <c r="L3" s="486">
        <v>1000</v>
      </c>
      <c r="O3" s="529" t="s">
        <v>2837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2702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2840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2700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2759</v>
      </c>
      <c r="L5" s="486">
        <v>3</v>
      </c>
      <c r="O5" s="536" t="s">
        <v>2841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2769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2760</v>
      </c>
      <c r="L6" s="506">
        <f>L4*L3</f>
        <v>81.313466911749856</v>
      </c>
      <c r="O6" s="536" t="s">
        <v>2842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2683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2761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2703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2762</v>
      </c>
      <c r="L8" s="506">
        <f>L7*30</f>
        <v>7318.212022057487</v>
      </c>
      <c r="O8" s="536" t="s">
        <v>2843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2747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2844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2692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2845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2765</v>
      </c>
      <c r="D13" s="23" t="s">
        <v>2674</v>
      </c>
      <c r="E13" s="23" t="s">
        <v>2677</v>
      </c>
      <c r="F13" s="23" t="s">
        <v>2697</v>
      </c>
      <c r="G13" s="23" t="s">
        <v>2675</v>
      </c>
      <c r="H13" s="23" t="s">
        <v>2676</v>
      </c>
      <c r="I13" s="23" t="s">
        <v>2694</v>
      </c>
      <c r="J13" s="23" t="s">
        <v>2737</v>
      </c>
      <c r="K13" s="23" t="s">
        <v>2739</v>
      </c>
      <c r="L13" s="23" t="s">
        <v>2678</v>
      </c>
      <c r="M13" s="23" t="s">
        <v>2679</v>
      </c>
      <c r="N13" s="23" t="s">
        <v>2701</v>
      </c>
      <c r="O13" s="23" t="s">
        <v>2738</v>
      </c>
      <c r="P13" s="23" t="s">
        <v>2740</v>
      </c>
      <c r="Q13" s="23" t="s">
        <v>1804</v>
      </c>
      <c r="R13" s="23" t="s">
        <v>2773</v>
      </c>
      <c r="S13" s="512" t="s">
        <v>2764</v>
      </c>
      <c r="T13" s="23" t="s">
        <v>2741</v>
      </c>
      <c r="U13" s="23" t="s">
        <v>1807</v>
      </c>
    </row>
    <row r="14" spans="2:21" ht="15" hidden="1" customHeight="1">
      <c r="B14" s="488">
        <v>46161</v>
      </c>
      <c r="C14" s="488"/>
      <c r="D14" s="487" t="s">
        <v>2690</v>
      </c>
      <c r="E14" s="487" t="s">
        <v>2691</v>
      </c>
      <c r="F14" s="487" t="s">
        <v>2699</v>
      </c>
      <c r="G14" s="487" t="s">
        <v>2692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2703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2693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2695</v>
      </c>
      <c r="E15" s="487" t="s">
        <v>2696</v>
      </c>
      <c r="F15" s="487" t="s">
        <v>2698</v>
      </c>
      <c r="G15" s="487" t="s">
        <v>2692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2709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2704</v>
      </c>
      <c r="E16" s="487" t="s">
        <v>2705</v>
      </c>
      <c r="F16" s="487" t="s">
        <v>2699</v>
      </c>
      <c r="G16" s="487" t="s">
        <v>2683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2692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2706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2688</v>
      </c>
      <c r="E17" s="487" t="s">
        <v>2689</v>
      </c>
      <c r="F17" s="487" t="s">
        <v>2699</v>
      </c>
      <c r="G17" s="487" t="s">
        <v>2683</v>
      </c>
      <c r="H17" s="489">
        <v>3.3</v>
      </c>
      <c r="I17" s="489">
        <v>142</v>
      </c>
      <c r="J17" s="503" t="s">
        <v>2758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2700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2687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2707</v>
      </c>
      <c r="E18" s="487" t="s">
        <v>2708</v>
      </c>
      <c r="F18" s="487" t="s">
        <v>2698</v>
      </c>
      <c r="G18" s="487" t="s">
        <v>2700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2681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1447</v>
      </c>
      <c r="E19" s="487" t="s">
        <v>2680</v>
      </c>
      <c r="F19" s="487" t="s">
        <v>2699</v>
      </c>
      <c r="G19" s="487" t="s">
        <v>2683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2700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2681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1447</v>
      </c>
      <c r="E20" s="487" t="s">
        <v>2680</v>
      </c>
      <c r="F20" s="487" t="s">
        <v>2698</v>
      </c>
      <c r="G20" s="487" t="s">
        <v>2703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2687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2749</v>
      </c>
      <c r="E21" s="500" t="s">
        <v>2750</v>
      </c>
      <c r="F21" s="487" t="s">
        <v>2699</v>
      </c>
      <c r="G21" s="500" t="s">
        <v>2748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2700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2693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2751</v>
      </c>
      <c r="E22" s="500" t="s">
        <v>2752</v>
      </c>
      <c r="F22" s="487" t="s">
        <v>2699</v>
      </c>
      <c r="G22" s="500" t="s">
        <v>2703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2748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2732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2753</v>
      </c>
      <c r="E23" s="500" t="s">
        <v>2731</v>
      </c>
      <c r="F23" s="487" t="s">
        <v>2699</v>
      </c>
      <c r="G23" s="500" t="s">
        <v>2692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2700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2706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2730</v>
      </c>
      <c r="E24" s="487" t="s">
        <v>2731</v>
      </c>
      <c r="F24" s="487" t="s">
        <v>2699</v>
      </c>
      <c r="G24" s="487" t="s">
        <v>2700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2692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2732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2744</v>
      </c>
      <c r="E25" s="500" t="s">
        <v>2745</v>
      </c>
      <c r="F25" s="500" t="s">
        <v>2698</v>
      </c>
      <c r="G25" s="500" t="s">
        <v>2700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2687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2754</v>
      </c>
      <c r="E26" s="500" t="s">
        <v>2755</v>
      </c>
      <c r="F26" s="487" t="s">
        <v>2699</v>
      </c>
      <c r="G26" s="500" t="s">
        <v>2692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2702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2732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2763</v>
      </c>
      <c r="E27" s="500" t="s">
        <v>2743</v>
      </c>
      <c r="F27" s="487" t="s">
        <v>2699</v>
      </c>
      <c r="G27" s="487" t="s">
        <v>2683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2692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2706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2763</v>
      </c>
      <c r="E28" s="508" t="s">
        <v>2743</v>
      </c>
      <c r="F28" s="487" t="s">
        <v>2699</v>
      </c>
      <c r="G28" s="508" t="s">
        <v>2692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2683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2693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2698</v>
      </c>
      <c r="G29" s="487" t="s">
        <v>2683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2746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2698</v>
      </c>
      <c r="G30" s="487" t="s">
        <v>2692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2746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2756</v>
      </c>
      <c r="E31" s="500" t="s">
        <v>2757</v>
      </c>
      <c r="F31" s="487" t="s">
        <v>2699</v>
      </c>
      <c r="G31" s="500" t="s">
        <v>2692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2703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2681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2822</v>
      </c>
      <c r="E32" s="508" t="s">
        <v>2823</v>
      </c>
      <c r="F32" s="487" t="s">
        <v>2699</v>
      </c>
      <c r="G32" s="508" t="s">
        <v>2700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2692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2693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2826</v>
      </c>
      <c r="E33" s="508" t="s">
        <v>2827</v>
      </c>
      <c r="F33" s="487" t="s">
        <v>2699</v>
      </c>
      <c r="G33" s="508" t="s">
        <v>2700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2692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2693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2770</v>
      </c>
      <c r="E34" s="516" t="s">
        <v>2771</v>
      </c>
      <c r="F34" s="487" t="s">
        <v>2699</v>
      </c>
      <c r="G34" s="516" t="s">
        <v>2769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2703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2772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2766</v>
      </c>
      <c r="E35" s="508" t="s">
        <v>2767</v>
      </c>
      <c r="F35" s="487" t="s">
        <v>2699</v>
      </c>
      <c r="G35" s="508" t="s">
        <v>2703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2692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2732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2828</v>
      </c>
      <c r="E36" s="508" t="s">
        <v>2829</v>
      </c>
      <c r="F36" s="487" t="s">
        <v>2699</v>
      </c>
      <c r="G36" s="508" t="s">
        <v>2700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2702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2693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2698</v>
      </c>
      <c r="G37" s="508" t="s">
        <v>2700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2746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2698</v>
      </c>
      <c r="G38" s="508" t="s">
        <v>2692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2746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2698</v>
      </c>
      <c r="G39" s="508" t="s">
        <v>2703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2746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2698</v>
      </c>
      <c r="G40" s="508" t="s">
        <v>2692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2746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2698</v>
      </c>
      <c r="G41" s="508" t="s">
        <v>2700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2746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2835</v>
      </c>
      <c r="E42" s="508" t="s">
        <v>2836</v>
      </c>
      <c r="F42" s="487" t="s">
        <v>2699</v>
      </c>
      <c r="G42" s="508" t="s">
        <v>2834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2833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1236</v>
      </c>
      <c r="E43" s="508" t="s">
        <v>2824</v>
      </c>
      <c r="F43" s="487" t="s">
        <v>2699</v>
      </c>
      <c r="G43" s="508" t="s">
        <v>2703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2700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2772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2698</v>
      </c>
      <c r="G44" s="508" t="s">
        <v>2692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2746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2698</v>
      </c>
      <c r="G45" s="508" t="s">
        <v>2700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2746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2698</v>
      </c>
      <c r="G46" s="508" t="s">
        <v>2703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2746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2698</v>
      </c>
      <c r="G47" s="487" t="s">
        <v>2683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2746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2698</v>
      </c>
      <c r="G48" s="508" t="s">
        <v>2833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2833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2230</v>
      </c>
      <c r="E49" s="508" t="s">
        <v>2821</v>
      </c>
      <c r="F49" s="487" t="s">
        <v>2699</v>
      </c>
      <c r="G49" s="508" t="s">
        <v>2692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2683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2681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2825</v>
      </c>
      <c r="E50" s="508" t="s">
        <v>1573</v>
      </c>
      <c r="F50" s="487" t="s">
        <v>2699</v>
      </c>
      <c r="G50" s="508" t="s">
        <v>2747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2700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2772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2685</v>
      </c>
      <c r="E51" s="487" t="s">
        <v>2686</v>
      </c>
      <c r="F51" s="487" t="s">
        <v>2699</v>
      </c>
      <c r="G51" s="487" t="s">
        <v>2683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2700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2681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2830</v>
      </c>
      <c r="E52" s="508" t="s">
        <v>2831</v>
      </c>
      <c r="F52" s="487" t="s">
        <v>2699</v>
      </c>
      <c r="G52" s="487" t="s">
        <v>2683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2703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2681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2682</v>
      </c>
      <c r="E53" s="487" t="s">
        <v>2684</v>
      </c>
      <c r="F53" s="487" t="s">
        <v>2699</v>
      </c>
      <c r="G53" s="487" t="s">
        <v>2683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2702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2681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1281</v>
      </c>
      <c r="E54" s="531" t="s">
        <v>2839</v>
      </c>
      <c r="F54" s="532" t="s">
        <v>2699</v>
      </c>
      <c r="G54" s="531" t="s">
        <v>2703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2700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2838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458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516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517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292" t="s">
        <v>1301</v>
      </c>
      <c r="E3" s="4" t="s">
        <v>1302</v>
      </c>
      <c r="F3" s="4" t="s">
        <v>1303</v>
      </c>
      <c r="G3" s="4" t="s">
        <v>1304</v>
      </c>
      <c r="H3" s="4" t="s">
        <v>1308</v>
      </c>
      <c r="I3" s="4" t="s">
        <v>1305</v>
      </c>
      <c r="J3" s="4" t="s">
        <v>1309</v>
      </c>
      <c r="K3" s="4" t="s">
        <v>1310</v>
      </c>
      <c r="L3" s="4" t="s">
        <v>1306</v>
      </c>
      <c r="M3" s="4" t="s">
        <v>1307</v>
      </c>
      <c r="N3" s="4" t="s">
        <v>1311</v>
      </c>
    </row>
    <row r="4" spans="2:14" ht="15" customHeight="1">
      <c r="B4" s="292" t="s">
        <v>1272</v>
      </c>
      <c r="C4" s="288" t="s">
        <v>1294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1270</v>
      </c>
      <c r="C5" s="288" t="s">
        <v>1292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1295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1278</v>
      </c>
      <c r="C7" s="288" t="s">
        <v>1300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1268</v>
      </c>
      <c r="C8" s="288" t="s">
        <v>1290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1287</v>
      </c>
      <c r="C9" s="288" t="s">
        <v>1290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1275</v>
      </c>
      <c r="C10" s="288" t="s">
        <v>1299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1274</v>
      </c>
      <c r="C11" s="288" t="s">
        <v>1293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1279</v>
      </c>
      <c r="C12" s="288" t="s">
        <v>1298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1276</v>
      </c>
      <c r="C13" s="288" t="s">
        <v>1291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1291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1320</v>
      </c>
      <c r="C15" s="288" t="s">
        <v>1290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1296</v>
      </c>
      <c r="C16" s="288" t="s">
        <v>1295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1295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1269</v>
      </c>
      <c r="C18" s="288" t="s">
        <v>1292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1282</v>
      </c>
      <c r="C19" s="288" t="s">
        <v>1292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1286</v>
      </c>
      <c r="C20" s="288" t="s">
        <v>1290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1271</v>
      </c>
      <c r="C21" s="288" t="s">
        <v>1294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1238</v>
      </c>
      <c r="C22" s="288" t="s">
        <v>1292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1224</v>
      </c>
      <c r="C23" s="288" t="s">
        <v>1297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1229</v>
      </c>
      <c r="C24" s="288" t="s">
        <v>1297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1273</v>
      </c>
      <c r="C25" s="288" t="s">
        <v>1293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1281</v>
      </c>
      <c r="C26" s="288" t="s">
        <v>1300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1294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1277</v>
      </c>
      <c r="C28" s="288" t="s">
        <v>1300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1283</v>
      </c>
      <c r="C29" s="288" t="s">
        <v>1294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1232</v>
      </c>
      <c r="C30" s="288" t="s">
        <v>1297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1253</v>
      </c>
      <c r="C31" s="288" t="s">
        <v>1298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1312</v>
      </c>
      <c r="C32" s="288" t="s">
        <v>1293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1228</v>
      </c>
      <c r="C33" s="288" t="s">
        <v>1298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1285</v>
      </c>
      <c r="C34" s="288" t="s">
        <v>1299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1280</v>
      </c>
      <c r="C35" s="288" t="s">
        <v>1294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1231</v>
      </c>
      <c r="C36" s="288" t="s">
        <v>1299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1288</v>
      </c>
      <c r="C37" s="288" t="s">
        <v>1291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1294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1289</v>
      </c>
      <c r="C39" s="288" t="s">
        <v>1293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1255</v>
      </c>
      <c r="C40" s="288" t="s">
        <v>1291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1284</v>
      </c>
      <c r="C41" s="288" t="s">
        <v>1299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1225</v>
      </c>
      <c r="C42" s="288" t="s">
        <v>1291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8" t="s">
        <v>266</v>
      </c>
      <c r="H19" s="1259" t="s">
        <v>265</v>
      </c>
      <c r="I19" s="1259" t="s">
        <v>284</v>
      </c>
      <c r="J19" s="1259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66" t="s">
        <v>268</v>
      </c>
      <c r="H20" s="1261">
        <v>-52.467278333620868</v>
      </c>
      <c r="I20" s="1267">
        <v>20</v>
      </c>
      <c r="J20" s="1267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66" t="s">
        <v>269</v>
      </c>
      <c r="H21" s="1261">
        <v>275.67452414820855</v>
      </c>
      <c r="I21" s="1267">
        <v>83</v>
      </c>
      <c r="J21" s="1267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8" t="s">
        <v>265</v>
      </c>
      <c r="O21" s="1258" t="s">
        <v>499</v>
      </c>
      <c r="P21" s="1259"/>
      <c r="Q21" s="1259"/>
      <c r="R21" s="1259"/>
      <c r="S21" s="1259"/>
      <c r="T21" s="1259"/>
      <c r="U21" s="1259"/>
      <c r="V21" s="1259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66" t="s">
        <v>270</v>
      </c>
      <c r="H22" s="1261">
        <v>-391.06425014057629</v>
      </c>
      <c r="I22" s="1267">
        <v>112</v>
      </c>
      <c r="J22" s="1267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8" t="s">
        <v>266</v>
      </c>
      <c r="O22" s="1265" t="s">
        <v>498</v>
      </c>
      <c r="P22" s="1265" t="s">
        <v>617</v>
      </c>
      <c r="Q22" s="1265" t="s">
        <v>500</v>
      </c>
      <c r="R22" s="1265" t="s">
        <v>501</v>
      </c>
      <c r="S22" s="1265" t="s">
        <v>502</v>
      </c>
      <c r="T22" s="1265" t="s">
        <v>503</v>
      </c>
      <c r="U22" s="1265" t="s">
        <v>451</v>
      </c>
      <c r="V22" s="1265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66" t="s">
        <v>271</v>
      </c>
      <c r="H23" s="1261">
        <v>51.842105263157933</v>
      </c>
      <c r="I23" s="1267">
        <v>37</v>
      </c>
      <c r="J23" s="1267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66" t="s">
        <v>268</v>
      </c>
      <c r="O23" s="1261"/>
      <c r="P23" s="1261">
        <v>-142.97237076648844</v>
      </c>
      <c r="Q23" s="1261">
        <v>43.435689616755795</v>
      </c>
      <c r="R23" s="1261">
        <v>45.2761485826002</v>
      </c>
      <c r="S23" s="1261">
        <v>-56.564310383244205</v>
      </c>
      <c r="T23" s="1261">
        <v>14.921875</v>
      </c>
      <c r="U23" s="1261">
        <v>43.435689616755795</v>
      </c>
      <c r="V23" s="1261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66" t="s">
        <v>272</v>
      </c>
      <c r="H24" s="1261">
        <v>50.261904761904809</v>
      </c>
      <c r="I24" s="1267">
        <v>64</v>
      </c>
      <c r="J24" s="1267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66" t="s">
        <v>269</v>
      </c>
      <c r="O24" s="1261">
        <v>-110.26575794996847</v>
      </c>
      <c r="P24" s="1261">
        <v>141.03511529169424</v>
      </c>
      <c r="Q24" s="1261">
        <v>68.432749406433629</v>
      </c>
      <c r="R24" s="1261">
        <v>-131.41680778522883</v>
      </c>
      <c r="S24" s="1261">
        <v>100.59743194611615</v>
      </c>
      <c r="T24" s="1261">
        <v>26.40824275692697</v>
      </c>
      <c r="U24" s="1261">
        <v>180.88355048223468</v>
      </c>
      <c r="V24" s="1261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66" t="s">
        <v>273</v>
      </c>
      <c r="H25" s="1261">
        <v>-340.99604743083029</v>
      </c>
      <c r="I25" s="1267">
        <v>62</v>
      </c>
      <c r="J25" s="1267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66" t="s">
        <v>270</v>
      </c>
      <c r="O25" s="1261">
        <v>-140.18740868698325</v>
      </c>
      <c r="P25" s="1261">
        <v>82.932214741205101</v>
      </c>
      <c r="Q25" s="1261">
        <v>151.0094950190668</v>
      </c>
      <c r="R25" s="1261">
        <v>62.907231653296606</v>
      </c>
      <c r="S25" s="1261">
        <v>12.50878231713455</v>
      </c>
      <c r="T25" s="1261">
        <v>-264.28714567480165</v>
      </c>
      <c r="U25" s="1261">
        <v>-295.94741950949413</v>
      </c>
      <c r="V25" s="1261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66" t="s">
        <v>274</v>
      </c>
      <c r="H26" s="1261">
        <v>97.279999999999987</v>
      </c>
      <c r="I26" s="1267">
        <v>54</v>
      </c>
      <c r="J26" s="1267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66" t="s">
        <v>271</v>
      </c>
      <c r="O26" s="1261">
        <v>31.274853801169591</v>
      </c>
      <c r="P26" s="1261">
        <v>-59.78947368421052</v>
      </c>
      <c r="Q26" s="1261">
        <v>93.266081871345037</v>
      </c>
      <c r="R26" s="1261">
        <v>62.549707602339183</v>
      </c>
      <c r="S26" s="1261">
        <v>31.274853801169591</v>
      </c>
      <c r="T26" s="1261">
        <v>-47.502923976608173</v>
      </c>
      <c r="U26" s="1261">
        <v>-59.230994152046776</v>
      </c>
      <c r="V26" s="1261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66" t="s">
        <v>275</v>
      </c>
      <c r="H27" s="1261">
        <v>-190.77065527065528</v>
      </c>
      <c r="I27" s="1267">
        <v>33</v>
      </c>
      <c r="J27" s="1267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66" t="s">
        <v>272</v>
      </c>
      <c r="O27" s="1261">
        <v>56.390476190476178</v>
      </c>
      <c r="P27" s="1261">
        <v>45.930952380952377</v>
      </c>
      <c r="Q27" s="1261">
        <v>12.326190476190467</v>
      </c>
      <c r="R27" s="1261">
        <v>-116.77857142857144</v>
      </c>
      <c r="S27" s="1261">
        <v>-135.42380952380952</v>
      </c>
      <c r="T27" s="1261">
        <v>103.68571428571427</v>
      </c>
      <c r="U27" s="1261">
        <v>84.13095238095238</v>
      </c>
      <c r="V27" s="1261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66" t="s">
        <v>276</v>
      </c>
      <c r="H28" s="1261">
        <v>-58.66256157635469</v>
      </c>
      <c r="I28" s="1267">
        <v>39</v>
      </c>
      <c r="J28" s="1267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66" t="s">
        <v>273</v>
      </c>
      <c r="O28" s="1261">
        <v>-40.359683794466413</v>
      </c>
      <c r="P28" s="1261">
        <v>-239.9822134387351</v>
      </c>
      <c r="Q28" s="1261">
        <v>-157.72332015810275</v>
      </c>
      <c r="R28" s="1261">
        <v>-23.373517786561266</v>
      </c>
      <c r="S28" s="1261">
        <v>76.249011857707501</v>
      </c>
      <c r="T28" s="1261">
        <v>76.249011857707501</v>
      </c>
      <c r="U28" s="1261">
        <v>-32.055335968379445</v>
      </c>
      <c r="V28" s="1261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66" t="s">
        <v>277</v>
      </c>
      <c r="H29" s="1261">
        <v>5.7688172043010475</v>
      </c>
      <c r="I29" s="1267">
        <v>18</v>
      </c>
      <c r="J29" s="1267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66" t="s">
        <v>274</v>
      </c>
      <c r="O29" s="1261">
        <v>38.518333333333331</v>
      </c>
      <c r="P29" s="1261">
        <v>100.91166666666666</v>
      </c>
      <c r="Q29" s="1261">
        <v>-21.371666666666655</v>
      </c>
      <c r="R29" s="1261">
        <v>-69.12166666666667</v>
      </c>
      <c r="S29" s="1261">
        <v>54.435000000000002</v>
      </c>
      <c r="T29" s="1261">
        <v>-45.24666666666667</v>
      </c>
      <c r="U29" s="1261">
        <v>39.155000000000001</v>
      </c>
      <c r="V29" s="1261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66" t="s">
        <v>278</v>
      </c>
      <c r="H30" s="1261">
        <v>-164.52746212121215</v>
      </c>
      <c r="I30" s="1267">
        <v>26</v>
      </c>
      <c r="J30" s="1267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66" t="s">
        <v>275</v>
      </c>
      <c r="O30" s="1261">
        <v>43.260683760683754</v>
      </c>
      <c r="P30" s="1261">
        <v>29.384615384615383</v>
      </c>
      <c r="Q30" s="1261">
        <v>-35.245014245014247</v>
      </c>
      <c r="R30" s="1261">
        <v>-192.92592592592592</v>
      </c>
      <c r="S30" s="1261">
        <v>28.840455840455839</v>
      </c>
      <c r="T30" s="1261">
        <v>-85.851851851851848</v>
      </c>
      <c r="U30" s="1261">
        <v>21.766381766381766</v>
      </c>
      <c r="V30" s="1261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66" t="s">
        <v>279</v>
      </c>
      <c r="H31" s="1261">
        <v>4.9697478991596569</v>
      </c>
      <c r="I31" s="1267">
        <v>20</v>
      </c>
      <c r="J31" s="1267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66" t="s">
        <v>276</v>
      </c>
      <c r="O31" s="1261">
        <v>33.166256157635466</v>
      </c>
      <c r="P31" s="1261">
        <v>-53.190886699507402</v>
      </c>
      <c r="Q31" s="1261">
        <v>46.809113300492605</v>
      </c>
      <c r="R31" s="1261">
        <v>60.687192118226591</v>
      </c>
      <c r="S31" s="1261">
        <v>13.407635467980295</v>
      </c>
      <c r="T31" s="1261">
        <v>-66.363300492610833</v>
      </c>
      <c r="U31" s="1261">
        <v>-93.178571428571431</v>
      </c>
      <c r="V31" s="1261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66" t="s">
        <v>280</v>
      </c>
      <c r="H32" s="1261">
        <v>57.500750750750754</v>
      </c>
      <c r="I32" s="1267">
        <v>11</v>
      </c>
      <c r="J32" s="1267">
        <v>11</v>
      </c>
      <c r="K32" s="76">
        <f t="shared" si="1"/>
        <v>1</v>
      </c>
      <c r="N32" s="1266" t="s">
        <v>277</v>
      </c>
      <c r="O32" s="1261">
        <v>18.483870967741932</v>
      </c>
      <c r="P32" s="1261"/>
      <c r="Q32" s="1261">
        <v>37.58387096774193</v>
      </c>
      <c r="R32" s="1261">
        <v>6.1612903225806441</v>
      </c>
      <c r="S32" s="1261">
        <v>12.322580645161288</v>
      </c>
      <c r="T32" s="1261">
        <v>-74.944086021505399</v>
      </c>
      <c r="U32" s="1261">
        <v>6.1612903225806441</v>
      </c>
      <c r="V32" s="1261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66" t="s">
        <v>281</v>
      </c>
      <c r="H33" s="1261">
        <v>-59.78947368421052</v>
      </c>
      <c r="I33" s="1267">
        <v>9</v>
      </c>
      <c r="J33" s="1267">
        <v>8</v>
      </c>
      <c r="K33" s="76">
        <f t="shared" si="1"/>
        <v>0.88888888888888884</v>
      </c>
      <c r="N33" s="1266" t="s">
        <v>278</v>
      </c>
      <c r="O33" s="1261">
        <v>35.269886363636367</v>
      </c>
      <c r="P33" s="1261">
        <v>-182.27462121212122</v>
      </c>
      <c r="Q33" s="1261">
        <v>11.575757575757574</v>
      </c>
      <c r="R33" s="1261">
        <v>-82.455492424242436</v>
      </c>
      <c r="S33" s="1261">
        <v>17.725378787878789</v>
      </c>
      <c r="T33" s="1261">
        <v>11.756628787878787</v>
      </c>
      <c r="U33" s="1261">
        <v>23.875</v>
      </c>
      <c r="V33" s="1261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66" t="s">
        <v>282</v>
      </c>
      <c r="H34" s="1261">
        <v>33.424999999999997</v>
      </c>
      <c r="I34" s="1267">
        <v>7</v>
      </c>
      <c r="J34" s="1267">
        <v>7</v>
      </c>
      <c r="K34" s="76">
        <f t="shared" si="1"/>
        <v>1</v>
      </c>
      <c r="N34" s="1266" t="s">
        <v>279</v>
      </c>
      <c r="O34" s="1261">
        <v>10.914285714285715</v>
      </c>
      <c r="P34" s="1261">
        <v>22.310084033613446</v>
      </c>
      <c r="Q34" s="1261">
        <v>21.989075630252103</v>
      </c>
      <c r="R34" s="1261">
        <v>11.074789915966388</v>
      </c>
      <c r="S34" s="1261">
        <v>16.692436974789917</v>
      </c>
      <c r="T34" s="1261">
        <v>5.4571428571428573</v>
      </c>
      <c r="U34" s="1261">
        <v>-83.468067226890753</v>
      </c>
      <c r="V34" s="1261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66" t="s">
        <v>283</v>
      </c>
      <c r="H35" s="1261">
        <v>72.348484848484873</v>
      </c>
      <c r="I35" s="1267">
        <v>16</v>
      </c>
      <c r="J35" s="1267">
        <v>16</v>
      </c>
      <c r="K35" s="76">
        <f t="shared" si="1"/>
        <v>1</v>
      </c>
      <c r="N35" s="1266" t="s">
        <v>280</v>
      </c>
      <c r="O35" s="1261">
        <v>5.1621621621621614</v>
      </c>
      <c r="P35" s="1261">
        <v>5.3055555555555554</v>
      </c>
      <c r="Q35" s="1261">
        <v>25.954204204204203</v>
      </c>
      <c r="R35" s="1261"/>
      <c r="S35" s="1261"/>
      <c r="T35" s="1261">
        <v>5.1621621621621614</v>
      </c>
      <c r="U35" s="1261">
        <v>15.916666666666666</v>
      </c>
      <c r="V35" s="1261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66" t="s">
        <v>286</v>
      </c>
      <c r="H36" s="1261">
        <v>41.275090045381155</v>
      </c>
      <c r="I36" s="1267">
        <v>41</v>
      </c>
      <c r="J36" s="1267">
        <v>40</v>
      </c>
      <c r="K36" s="76">
        <f t="shared" si="1"/>
        <v>0.97560975609756095</v>
      </c>
      <c r="N36" s="1266" t="s">
        <v>281</v>
      </c>
      <c r="O36" s="1261"/>
      <c r="P36" s="1261">
        <v>5.0263157894736841</v>
      </c>
      <c r="Q36" s="1261">
        <v>-100</v>
      </c>
      <c r="R36" s="1261">
        <v>5.0263157894736841</v>
      </c>
      <c r="S36" s="1261">
        <v>5.0263157894736841</v>
      </c>
      <c r="T36" s="1261">
        <v>10.052631578947368</v>
      </c>
      <c r="U36" s="1261">
        <v>15.078947368421051</v>
      </c>
      <c r="V36" s="1261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66" t="s">
        <v>267</v>
      </c>
      <c r="H37" s="1261">
        <v>-567.93130363611226</v>
      </c>
      <c r="I37" s="1267">
        <v>652</v>
      </c>
      <c r="J37" s="1267">
        <v>594</v>
      </c>
      <c r="K37" s="76"/>
      <c r="N37" s="1266" t="s">
        <v>282</v>
      </c>
      <c r="O37" s="1261">
        <v>4.7749999999999995</v>
      </c>
      <c r="P37" s="1261"/>
      <c r="Q37" s="1261">
        <v>9.5499999999999989</v>
      </c>
      <c r="R37" s="1261">
        <v>9.5499999999999989</v>
      </c>
      <c r="S37" s="1261"/>
      <c r="T37" s="1261">
        <v>4.7749999999999995</v>
      </c>
      <c r="U37" s="1261">
        <v>4.7749999999999995</v>
      </c>
      <c r="V37" s="1261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66" t="s">
        <v>283</v>
      </c>
      <c r="O38" s="1261"/>
      <c r="P38" s="1261">
        <v>13.436147186147185</v>
      </c>
      <c r="Q38" s="1261">
        <v>9.0952380952380949</v>
      </c>
      <c r="R38" s="1261">
        <v>8.8885281385281374</v>
      </c>
      <c r="S38" s="1261">
        <v>31.833333333333332</v>
      </c>
      <c r="T38" s="1261">
        <v>4.5476190476190474</v>
      </c>
      <c r="U38" s="1261">
        <v>4.5476190476190474</v>
      </c>
      <c r="V38" s="1261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66" t="s">
        <v>286</v>
      </c>
      <c r="O39" s="1261">
        <v>17.436706485024061</v>
      </c>
      <c r="P39" s="1261">
        <v>-66.928982867359451</v>
      </c>
      <c r="Q39" s="1261">
        <v>22.534490923730051</v>
      </c>
      <c r="R39" s="1261">
        <v>10.693106060606061</v>
      </c>
      <c r="S39" s="1261">
        <v>18.832085921325049</v>
      </c>
      <c r="T39" s="1261">
        <v>23.623081219595942</v>
      </c>
      <c r="U39" s="1261">
        <v>15.084602302459448</v>
      </c>
      <c r="V39" s="1261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66" t="s">
        <v>267</v>
      </c>
      <c r="O40" s="1261">
        <v>3.8396645047304396</v>
      </c>
      <c r="P40" s="1261">
        <v>-298.86588163849854</v>
      </c>
      <c r="Q40" s="1261">
        <v>239.22195601742462</v>
      </c>
      <c r="R40" s="1261">
        <v>-333.25767183357897</v>
      </c>
      <c r="S40" s="1261">
        <v>227.75718277547224</v>
      </c>
      <c r="T40" s="1261">
        <v>-297.55686513034971</v>
      </c>
      <c r="U40" s="1261">
        <v>-109.06968833131107</v>
      </c>
      <c r="V40" s="1261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79" t="s">
        <v>380</v>
      </c>
      <c r="F3" s="1280"/>
      <c r="G3" s="1280"/>
      <c r="H3" s="1281"/>
      <c r="I3" s="1279" t="s">
        <v>381</v>
      </c>
      <c r="J3" s="1280"/>
      <c r="K3" s="1280"/>
      <c r="L3" s="1281"/>
      <c r="M3" s="1279" t="s">
        <v>73</v>
      </c>
      <c r="N3" s="1280"/>
      <c r="O3" s="1280"/>
      <c r="P3" s="1281"/>
      <c r="Q3" s="1279" t="s">
        <v>179</v>
      </c>
      <c r="R3" s="1280"/>
      <c r="S3" s="1280"/>
      <c r="T3" s="1281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4" t="s">
        <v>263</v>
      </c>
      <c r="R4" s="85" t="s">
        <v>382</v>
      </c>
      <c r="S4" s="85" t="s">
        <v>383</v>
      </c>
      <c r="T4" s="86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405</v>
      </c>
    </row>
    <row r="3" spans="3:17" ht="19.95" hidden="1" customHeight="1" outlineLevel="1">
      <c r="D3" s="48" t="s">
        <v>392</v>
      </c>
      <c r="E3" s="48" t="s">
        <v>315</v>
      </c>
      <c r="F3" s="124" t="s">
        <v>410</v>
      </c>
      <c r="G3" s="48" t="s">
        <v>396</v>
      </c>
      <c r="H3" s="48" t="s">
        <v>393</v>
      </c>
      <c r="I3" s="48" t="s">
        <v>394</v>
      </c>
      <c r="J3" s="48" t="s">
        <v>407</v>
      </c>
      <c r="K3" s="48" t="s">
        <v>397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390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391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395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398</v>
      </c>
      <c r="F8" s="48" t="s">
        <v>406</v>
      </c>
      <c r="G8" s="124" t="s">
        <v>409</v>
      </c>
      <c r="H8" s="48" t="s">
        <v>179</v>
      </c>
      <c r="I8" s="112" t="s">
        <v>508</v>
      </c>
      <c r="M8" s="140"/>
      <c r="O8" s="132"/>
      <c r="P8" s="130"/>
    </row>
    <row r="9" spans="3:17" ht="19.95" hidden="1" customHeight="1" outlineLevel="1">
      <c r="C9" s="48" t="s">
        <v>401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400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509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411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399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412</v>
      </c>
      <c r="G15" s="124">
        <f>IF(F6&gt;=65%,1,0)</f>
        <v>1</v>
      </c>
    </row>
    <row r="16" spans="3:17" ht="19.95" hidden="1" customHeight="1" outlineLevel="1">
      <c r="C16" s="48" t="s">
        <v>402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403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404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408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82" t="s">
        <v>626</v>
      </c>
      <c r="Y21" s="1283"/>
      <c r="Z21" s="1283"/>
      <c r="AA21" s="1283"/>
      <c r="AB21" s="1283"/>
      <c r="AC21" s="1284"/>
      <c r="AD21" s="1282" t="s">
        <v>627</v>
      </c>
      <c r="AE21" s="1283"/>
      <c r="AF21" s="1283"/>
      <c r="AG21" s="1284"/>
      <c r="AH21" s="1282" t="s">
        <v>628</v>
      </c>
      <c r="AI21" s="1285"/>
      <c r="AJ21" s="1285"/>
      <c r="AK21" s="1285"/>
      <c r="AL21" s="1285"/>
      <c r="AM21" s="1285"/>
      <c r="AN21" s="1286"/>
    </row>
    <row r="22" spans="2:40" s="59" customFormat="1" ht="30" customHeight="1" collapsed="1">
      <c r="B22" s="156" t="s">
        <v>0</v>
      </c>
      <c r="C22" s="219" t="s">
        <v>593</v>
      </c>
      <c r="D22" s="151" t="s">
        <v>390</v>
      </c>
      <c r="E22" s="151" t="s">
        <v>391</v>
      </c>
      <c r="F22" s="151" t="s">
        <v>585</v>
      </c>
      <c r="G22" s="151" t="s">
        <v>586</v>
      </c>
      <c r="H22" s="151" t="s">
        <v>581</v>
      </c>
      <c r="I22" s="151" t="s">
        <v>582</v>
      </c>
      <c r="J22" s="151" t="s">
        <v>575</v>
      </c>
      <c r="K22" s="151" t="s">
        <v>576</v>
      </c>
      <c r="L22" s="151" t="s">
        <v>577</v>
      </c>
      <c r="M22" s="151" t="s">
        <v>578</v>
      </c>
      <c r="N22" s="154" t="s">
        <v>579</v>
      </c>
      <c r="O22" s="154" t="s">
        <v>580</v>
      </c>
      <c r="P22" s="151" t="s">
        <v>583</v>
      </c>
      <c r="Q22" s="151" t="s">
        <v>584</v>
      </c>
      <c r="R22" s="152" t="s">
        <v>618</v>
      </c>
      <c r="S22" s="152" t="s">
        <v>619</v>
      </c>
      <c r="T22" s="154" t="s">
        <v>736</v>
      </c>
      <c r="U22" s="154" t="s">
        <v>590</v>
      </c>
      <c r="V22" s="154" t="s">
        <v>591</v>
      </c>
      <c r="W22" s="153" t="s">
        <v>592</v>
      </c>
      <c r="X22" s="145" t="s">
        <v>587</v>
      </c>
      <c r="Y22" s="146" t="s">
        <v>411</v>
      </c>
      <c r="Z22" s="146" t="s">
        <v>399</v>
      </c>
      <c r="AA22" s="146" t="s">
        <v>402</v>
      </c>
      <c r="AB22" s="147" t="s">
        <v>588</v>
      </c>
      <c r="AC22" s="150" t="s">
        <v>589</v>
      </c>
      <c r="AD22" s="149" t="s">
        <v>587</v>
      </c>
      <c r="AE22" s="146" t="s">
        <v>411</v>
      </c>
      <c r="AF22" s="146" t="s">
        <v>399</v>
      </c>
      <c r="AG22" s="148" t="s">
        <v>408</v>
      </c>
      <c r="AH22" s="149" t="s">
        <v>587</v>
      </c>
      <c r="AI22" s="146" t="s">
        <v>399</v>
      </c>
      <c r="AJ22" s="146" t="s">
        <v>588</v>
      </c>
      <c r="AK22" s="191" t="s">
        <v>698</v>
      </c>
      <c r="AL22" s="191" t="s">
        <v>699</v>
      </c>
      <c r="AM22" s="146" t="s">
        <v>589</v>
      </c>
      <c r="AN22" s="192" t="s">
        <v>700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723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726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724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725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722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737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738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739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740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741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742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743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744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745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746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747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748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749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750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751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752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753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754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755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756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757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758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751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836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837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838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845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846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847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848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849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850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851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852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853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854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855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856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857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858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862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859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860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861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863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864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865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866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867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868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869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870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871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872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873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874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875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876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877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878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879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880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986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987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988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989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998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999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1000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1015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1016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1017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1018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1019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1020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1021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1301</v>
      </c>
      <c r="E3" s="4" t="s">
        <v>1302</v>
      </c>
      <c r="F3" s="4" t="s">
        <v>1303</v>
      </c>
      <c r="G3" s="4" t="s">
        <v>1304</v>
      </c>
      <c r="H3" s="4" t="s">
        <v>1308</v>
      </c>
      <c r="I3" s="4" t="s">
        <v>1305</v>
      </c>
      <c r="J3" s="4" t="s">
        <v>1309</v>
      </c>
      <c r="K3" s="4" t="s">
        <v>1310</v>
      </c>
      <c r="L3" s="4" t="s">
        <v>1306</v>
      </c>
      <c r="M3" s="4" t="s">
        <v>1307</v>
      </c>
      <c r="N3" s="4" t="s">
        <v>1311</v>
      </c>
    </row>
    <row r="4" spans="2:14" ht="15" customHeight="1">
      <c r="B4" s="292" t="s">
        <v>1272</v>
      </c>
      <c r="C4" s="288" t="s">
        <v>1294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1270</v>
      </c>
      <c r="C5" s="288" t="s">
        <v>1292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413</v>
      </c>
      <c r="C6" s="288" t="s">
        <v>1295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1278</v>
      </c>
      <c r="C7" s="288" t="s">
        <v>1300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1268</v>
      </c>
      <c r="C8" s="288" t="s">
        <v>1290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1287</v>
      </c>
      <c r="C9" s="288" t="s">
        <v>1290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1275</v>
      </c>
      <c r="C10" s="288" t="s">
        <v>1299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1274</v>
      </c>
      <c r="C11" s="288" t="s">
        <v>1293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1279</v>
      </c>
      <c r="C12" s="288" t="s">
        <v>1298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1276</v>
      </c>
      <c r="C13" s="288" t="s">
        <v>1291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1220</v>
      </c>
      <c r="C14" s="288" t="s">
        <v>1291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1320</v>
      </c>
      <c r="C15" s="288" t="s">
        <v>1290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1296</v>
      </c>
      <c r="C16" s="288" t="s">
        <v>1295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414</v>
      </c>
      <c r="C17" s="288" t="s">
        <v>1295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1269</v>
      </c>
      <c r="C18" s="288" t="s">
        <v>1292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1282</v>
      </c>
      <c r="C19" s="288" t="s">
        <v>1292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1286</v>
      </c>
      <c r="C20" s="288" t="s">
        <v>1290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1271</v>
      </c>
      <c r="C21" s="288" t="s">
        <v>1294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1238</v>
      </c>
      <c r="C22" s="288" t="s">
        <v>1292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1224</v>
      </c>
      <c r="C23" s="288" t="s">
        <v>1297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1229</v>
      </c>
      <c r="C24" s="288" t="s">
        <v>1297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1273</v>
      </c>
      <c r="C25" s="288" t="s">
        <v>1293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1281</v>
      </c>
      <c r="C26" s="288" t="s">
        <v>1300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465</v>
      </c>
      <c r="C27" s="288" t="s">
        <v>1294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1277</v>
      </c>
      <c r="C28" s="288" t="s">
        <v>1300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1283</v>
      </c>
      <c r="C29" s="288" t="s">
        <v>1294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1232</v>
      </c>
      <c r="C30" s="288" t="s">
        <v>1297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1253</v>
      </c>
      <c r="C31" s="288" t="s">
        <v>1298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1312</v>
      </c>
      <c r="C32" s="288" t="s">
        <v>1293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1228</v>
      </c>
      <c r="C33" s="288" t="s">
        <v>1298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1285</v>
      </c>
      <c r="C34" s="288" t="s">
        <v>1299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1280</v>
      </c>
      <c r="C35" s="288" t="s">
        <v>1294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1231</v>
      </c>
      <c r="C36" s="288" t="s">
        <v>1299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1288</v>
      </c>
      <c r="C37" s="288" t="s">
        <v>1291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467</v>
      </c>
      <c r="C38" s="288" t="s">
        <v>1294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1289</v>
      </c>
      <c r="C39" s="288" t="s">
        <v>1293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1255</v>
      </c>
      <c r="C40" s="288" t="s">
        <v>1291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1284</v>
      </c>
      <c r="C41" s="288" t="s">
        <v>1299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1225</v>
      </c>
      <c r="C42" s="288" t="s">
        <v>1291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3E2E56A8-1290-4D72-872F-7ED42363545B}">
  <ds:schemaRefs/>
</ds:datastoreItem>
</file>

<file path=customXml/itemProps3.xml><?xml version="1.0" encoding="utf-8"?>
<ds:datastoreItem xmlns:ds="http://schemas.openxmlformats.org/officeDocument/2006/customXml" ds:itemID="{3C2DB1DD-3D0B-439B-8CFE-28E9416D116E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1A9B4873-AFAD-44CE-B89A-8396ED0DDD47}">
  <ds:schemaRefs/>
</ds:datastoreItem>
</file>

<file path=customXml/itemProps6.xml><?xml version="1.0" encoding="utf-8"?>
<ds:datastoreItem xmlns:ds="http://schemas.openxmlformats.org/officeDocument/2006/customXml" ds:itemID="{5C390BFF-7F94-40C9-8244-56E47562B85E}">
  <ds:schemaRefs/>
</ds:datastoreItem>
</file>

<file path=customXml/itemProps7.xml><?xml version="1.0" encoding="utf-8"?>
<ds:datastoreItem xmlns:ds="http://schemas.openxmlformats.org/officeDocument/2006/customXml" ds:itemID="{ABEAD05A-C539-4D33-95F2-6638E494C203}">
  <ds:schemaRefs/>
</ds:datastoreItem>
</file>

<file path=customXml/itemProps8.xml><?xml version="1.0" encoding="utf-8"?>
<ds:datastoreItem xmlns:ds="http://schemas.openxmlformats.org/officeDocument/2006/customXml" ds:itemID="{F743BC9B-F626-443C-8944-CCA557256B30}">
  <ds:schemaRefs/>
</ds:datastoreItem>
</file>

<file path=customXml/itemProps9.xml><?xml version="1.0" encoding="utf-8"?>
<ds:datastoreItem xmlns:ds="http://schemas.openxmlformats.org/officeDocument/2006/customXml" ds:itemID="{FEF94E45-EB58-4B60-A8DA-12401E2B8391}">
  <ds:schemaRefs/>
</ds:datastoreItem>
</file>

<file path=customXml/itemProps10.xml><?xml version="1.0" encoding="utf-8"?>
<ds:datastoreItem xmlns:ds="http://schemas.openxmlformats.org/officeDocument/2006/customXml" ds:itemID="{D28EB955-CC23-4425-9787-EEC98CAF383E}">
  <ds:schemaRefs/>
</ds:datastoreItem>
</file>

<file path=customXml/itemProps11.xml><?xml version="1.0" encoding="utf-8"?>
<ds:datastoreItem xmlns:ds="http://schemas.openxmlformats.org/officeDocument/2006/customXml" ds:itemID="{1418D668-1050-4A24-AA46-1670C0328D19}">
  <ds:schemaRefs/>
</ds:datastoreItem>
</file>

<file path=customXml/itemProps12.xml><?xml version="1.0" encoding="utf-8"?>
<ds:datastoreItem xmlns:ds="http://schemas.openxmlformats.org/officeDocument/2006/customXml" ds:itemID="{11FE2C8F-83A6-408B-A98A-41B704B98454}">
  <ds:schemaRefs/>
</ds:datastoreItem>
</file>

<file path=customXml/itemProps13.xml><?xml version="1.0" encoding="utf-8"?>
<ds:datastoreItem xmlns:ds="http://schemas.openxmlformats.org/officeDocument/2006/customXml" ds:itemID="{EB958FF7-32B5-452C-8F11-8544CBB63F8F}">
  <ds:schemaRefs/>
</ds:datastoreItem>
</file>

<file path=customXml/itemProps14.xml><?xml version="1.0" encoding="utf-8"?>
<ds:datastoreItem xmlns:ds="http://schemas.openxmlformats.org/officeDocument/2006/customXml" ds:itemID="{F0FF6FAD-D028-4BB2-9872-29442C59B600}">
  <ds:schemaRefs/>
</ds:datastoreItem>
</file>

<file path=customXml/itemProps15.xml><?xml version="1.0" encoding="utf-8"?>
<ds:datastoreItem xmlns:ds="http://schemas.openxmlformats.org/officeDocument/2006/customXml" ds:itemID="{A0934C01-3E48-41D6-9342-1AD591BDF257}">
  <ds:schemaRefs/>
</ds:datastoreItem>
</file>

<file path=customXml/itemProps16.xml><?xml version="1.0" encoding="utf-8"?>
<ds:datastoreItem xmlns:ds="http://schemas.openxmlformats.org/officeDocument/2006/customXml" ds:itemID="{531B5D8A-9D0A-4E72-80E1-F14498B85837}">
  <ds:schemaRefs/>
</ds:datastoreItem>
</file>

<file path=customXml/itemProps17.xml><?xml version="1.0" encoding="utf-8"?>
<ds:datastoreItem xmlns:ds="http://schemas.openxmlformats.org/officeDocument/2006/customXml" ds:itemID="{903EB21E-C250-4F6A-B91B-A1775839E030}">
  <ds:schemaRefs/>
</ds:datastoreItem>
</file>

<file path=customXml/itemProps18.xml><?xml version="1.0" encoding="utf-8"?>
<ds:datastoreItem xmlns:ds="http://schemas.openxmlformats.org/officeDocument/2006/customXml" ds:itemID="{C726001D-7FEF-4D60-904E-C515F2AE18B8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2026-08-11T12:42:26Z</dcterms:modified>
</cp:coreProperties>
</file>