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76" i="13" l="1"/>
  <c r="D276" i="13"/>
  <c r="E276" i="13"/>
  <c r="F276" i="13"/>
  <c r="G276" i="13"/>
  <c r="H276" i="13"/>
  <c r="AP276" i="13" s="1"/>
  <c r="I276" i="13"/>
  <c r="J276" i="13"/>
  <c r="K276" i="13"/>
  <c r="L276" i="13"/>
  <c r="M276" i="13"/>
  <c r="N276" i="13"/>
  <c r="O276" i="13"/>
  <c r="P276" i="13"/>
  <c r="Q276" i="13"/>
  <c r="R276" i="13"/>
  <c r="S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AJ276" i="13"/>
  <c r="AK276" i="13"/>
  <c r="AL276" i="13"/>
  <c r="AM276" i="13"/>
  <c r="AR276" i="13"/>
  <c r="AS276" i="13"/>
  <c r="BK276" i="13" s="1"/>
  <c r="AT276" i="13"/>
  <c r="AU276" i="13"/>
  <c r="AV276" i="13"/>
  <c r="AW276" i="13"/>
  <c r="AX276" i="13"/>
  <c r="AY276" i="13"/>
  <c r="AZ276" i="13"/>
  <c r="BA276" i="13"/>
  <c r="BB276" i="13"/>
  <c r="BC276" i="13"/>
  <c r="BD276" i="13"/>
  <c r="BE276" i="13"/>
  <c r="BF276" i="13"/>
  <c r="BG276" i="13"/>
  <c r="BH276" i="13"/>
  <c r="BM276" i="13"/>
  <c r="BN276" i="13"/>
  <c r="BO276" i="13"/>
  <c r="BP276" i="13"/>
  <c r="BQ276" i="13"/>
  <c r="BR276" i="13"/>
  <c r="BS276" i="13"/>
  <c r="BT276" i="13"/>
  <c r="BX276" i="13" s="1"/>
  <c r="BU276" i="13"/>
  <c r="L275" i="13"/>
  <c r="D275" i="13"/>
  <c r="M275" i="13"/>
  <c r="F275" i="13"/>
  <c r="G275" i="13"/>
  <c r="H275" i="13"/>
  <c r="O275" i="13"/>
  <c r="N275" i="13"/>
  <c r="I275" i="13"/>
  <c r="J275" i="13"/>
  <c r="K275" i="13"/>
  <c r="P275" i="13"/>
  <c r="Q275" i="13"/>
  <c r="R275" i="13"/>
  <c r="S275" i="13"/>
  <c r="T275" i="13"/>
  <c r="U275" i="13"/>
  <c r="V275" i="13"/>
  <c r="W275" i="13"/>
  <c r="X275" i="13"/>
  <c r="Y275" i="13"/>
  <c r="Z275" i="13"/>
  <c r="AA275" i="13"/>
  <c r="AB275" i="13"/>
  <c r="E275" i="13"/>
  <c r="AC275" i="13"/>
  <c r="AD275" i="13"/>
  <c r="AE275" i="13"/>
  <c r="AF275" i="13"/>
  <c r="AG275" i="13"/>
  <c r="AH275" i="13"/>
  <c r="AI275" i="13"/>
  <c r="AJ275" i="13"/>
  <c r="AK275" i="13"/>
  <c r="AL275" i="13"/>
  <c r="AM275" i="13"/>
  <c r="AS275" i="13"/>
  <c r="AT275" i="13"/>
  <c r="AU275" i="13"/>
  <c r="AV275" i="13"/>
  <c r="AW275" i="13"/>
  <c r="AX275" i="13"/>
  <c r="AY275" i="13"/>
  <c r="AZ275" i="13"/>
  <c r="BA275" i="13"/>
  <c r="BB275" i="13"/>
  <c r="BC275" i="13"/>
  <c r="BD275" i="13"/>
  <c r="BE275" i="13"/>
  <c r="BF275" i="13"/>
  <c r="BG275" i="13"/>
  <c r="BH275" i="13"/>
  <c r="BN275" i="13"/>
  <c r="BO275" i="13"/>
  <c r="BP275" i="13"/>
  <c r="BQ275" i="13"/>
  <c r="BR275" i="13"/>
  <c r="BS275" i="13"/>
  <c r="BT275" i="13"/>
  <c r="BU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G3" i="10"/>
  <c r="G4" i="10"/>
  <c r="G5" i="10"/>
  <c r="G6" i="10"/>
  <c r="G7" i="10"/>
  <c r="G8" i="10"/>
  <c r="G9" i="10"/>
  <c r="G10" i="10"/>
  <c r="J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J3969" i="11"/>
  <c r="K3969" i="1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J3958" i="11"/>
  <c r="K3958" i="11"/>
  <c r="J3954" i="11"/>
  <c r="K3954" i="11"/>
  <c r="N3954" i="11" s="1"/>
  <c r="J3949" i="11"/>
  <c r="K3949" i="1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M3970" i="11"/>
  <c r="N3949" i="11"/>
  <c r="N3950" i="11"/>
  <c r="N3951" i="11"/>
  <c r="N3952" i="11"/>
  <c r="N3953" i="11"/>
  <c r="N3955" i="11"/>
  <c r="N3956" i="11"/>
  <c r="N3957" i="11"/>
  <c r="N3958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273" i="13" l="1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M3927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J272" i="13" l="1"/>
  <c r="AZ272" i="13"/>
  <c r="J3918" i="11"/>
  <c r="K3918" i="1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J271" i="13" l="1"/>
  <c r="AZ271" i="13"/>
  <c r="J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J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J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J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J264" i="13" l="1"/>
  <c r="AZ264" i="13"/>
  <c r="J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J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J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J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J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J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J257" i="13" l="1"/>
  <c r="AZ257" i="13"/>
  <c r="J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J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J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J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J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J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J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J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J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J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J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J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J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J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J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J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J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J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J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J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J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J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J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J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J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J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J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J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J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J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J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J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J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J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J221" i="13"/>
  <c r="AZ221" i="13"/>
  <c r="J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J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J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L274" i="13" l="1"/>
  <c r="Q274" i="13"/>
  <c r="E274" i="13"/>
  <c r="BD274" i="13"/>
  <c r="BT274" i="13"/>
  <c r="D274" i="13"/>
  <c r="R274" i="13"/>
  <c r="AC274" i="13"/>
  <c r="AS274" i="13"/>
  <c r="BE274" i="13"/>
  <c r="BU274" i="13"/>
  <c r="M274" i="13"/>
  <c r="S274" i="13"/>
  <c r="AD274" i="13"/>
  <c r="AT274" i="13"/>
  <c r="BF274" i="13"/>
  <c r="W274" i="13"/>
  <c r="AX274" i="13"/>
  <c r="X274" i="13"/>
  <c r="AI274" i="13"/>
  <c r="BO274" i="13"/>
  <c r="I274" i="13"/>
  <c r="AJ274" i="13"/>
  <c r="Z274" i="13"/>
  <c r="BQ274" i="13"/>
  <c r="K274" i="13"/>
  <c r="F274" i="13"/>
  <c r="T274" i="13"/>
  <c r="AE274" i="13"/>
  <c r="AU274" i="13"/>
  <c r="BG274" i="13"/>
  <c r="G274" i="13"/>
  <c r="U274" i="13"/>
  <c r="AF274" i="13"/>
  <c r="AV274" i="13"/>
  <c r="BH274" i="13"/>
  <c r="H274" i="13"/>
  <c r="V274" i="13"/>
  <c r="AG274" i="13"/>
  <c r="AW274" i="13"/>
  <c r="O274" i="13"/>
  <c r="AH274" i="13"/>
  <c r="BN274" i="13"/>
  <c r="N274" i="13"/>
  <c r="AY274" i="13"/>
  <c r="Y274" i="13"/>
  <c r="BP274" i="13"/>
  <c r="AK274" i="13"/>
  <c r="BA274" i="13"/>
  <c r="AA274" i="13"/>
  <c r="AL274" i="13"/>
  <c r="BB274" i="13"/>
  <c r="BR274" i="13"/>
  <c r="P274" i="13"/>
  <c r="AB274" i="13"/>
  <c r="AM274" i="13"/>
  <c r="BC274" i="13"/>
  <c r="BS274" i="13"/>
  <c r="P273" i="13"/>
  <c r="AB273" i="13"/>
  <c r="AM273" i="13"/>
  <c r="BC273" i="13"/>
  <c r="BS273" i="13"/>
  <c r="L273" i="13"/>
  <c r="Q273" i="13"/>
  <c r="E273" i="13"/>
  <c r="BD273" i="13"/>
  <c r="BT273" i="13"/>
  <c r="D273" i="13"/>
  <c r="R273" i="13"/>
  <c r="AC273" i="13"/>
  <c r="AS273" i="13"/>
  <c r="BE273" i="13"/>
  <c r="BU273" i="13"/>
  <c r="AD273" i="13"/>
  <c r="M273" i="13"/>
  <c r="S273" i="13"/>
  <c r="AT273" i="13"/>
  <c r="BF273" i="13"/>
  <c r="F273" i="13"/>
  <c r="T273" i="13"/>
  <c r="AE273" i="13"/>
  <c r="AU273" i="13"/>
  <c r="BG273" i="13"/>
  <c r="G273" i="13"/>
  <c r="U273" i="13"/>
  <c r="AF273" i="13"/>
  <c r="AV273" i="13"/>
  <c r="BH273" i="13"/>
  <c r="H273" i="13"/>
  <c r="V273" i="13"/>
  <c r="AG273" i="13"/>
  <c r="AW273" i="13"/>
  <c r="Z273" i="13"/>
  <c r="AL273" i="13"/>
  <c r="O273" i="13"/>
  <c r="W273" i="13"/>
  <c r="AH273" i="13"/>
  <c r="AX273" i="13"/>
  <c r="BN273" i="13"/>
  <c r="BA273" i="13"/>
  <c r="AA273" i="13"/>
  <c r="BR273" i="13"/>
  <c r="N273" i="13"/>
  <c r="X273" i="13"/>
  <c r="AI273" i="13"/>
  <c r="AY273" i="13"/>
  <c r="BO273" i="13"/>
  <c r="AK273" i="13"/>
  <c r="K273" i="13"/>
  <c r="I273" i="13"/>
  <c r="Y273" i="13"/>
  <c r="AJ273" i="13"/>
  <c r="BP273" i="13"/>
  <c r="BQ273" i="13"/>
  <c r="BB273" i="13"/>
  <c r="P272" i="13"/>
  <c r="AB272" i="13"/>
  <c r="AM272" i="13"/>
  <c r="BC272" i="13"/>
  <c r="BS272" i="13"/>
  <c r="L272" i="13"/>
  <c r="Q272" i="13"/>
  <c r="E272" i="13"/>
  <c r="BD272" i="13"/>
  <c r="BT272" i="13"/>
  <c r="D272" i="13"/>
  <c r="R272" i="13"/>
  <c r="AC272" i="13"/>
  <c r="AS272" i="13"/>
  <c r="BE272" i="13"/>
  <c r="BU272" i="13"/>
  <c r="M272" i="13"/>
  <c r="S272" i="13"/>
  <c r="AD272" i="13"/>
  <c r="AT272" i="13"/>
  <c r="BF272" i="13"/>
  <c r="F272" i="13"/>
  <c r="T272" i="13"/>
  <c r="AE272" i="13"/>
  <c r="AU272" i="13"/>
  <c r="BG272" i="13"/>
  <c r="G272" i="13"/>
  <c r="U272" i="13"/>
  <c r="AF272" i="13"/>
  <c r="AV272" i="13"/>
  <c r="BH272" i="13"/>
  <c r="H272" i="13"/>
  <c r="V272" i="13"/>
  <c r="AG272" i="13"/>
  <c r="AW272" i="13"/>
  <c r="O272" i="13"/>
  <c r="W272" i="13"/>
  <c r="AH272" i="13"/>
  <c r="AX272" i="13"/>
  <c r="BN272" i="13"/>
  <c r="N272" i="13"/>
  <c r="X272" i="13"/>
  <c r="AI272" i="13"/>
  <c r="AY272" i="13"/>
  <c r="BO272" i="13"/>
  <c r="I272" i="13"/>
  <c r="Y272" i="13"/>
  <c r="AJ272" i="13"/>
  <c r="BP272" i="13"/>
  <c r="Z272" i="13"/>
  <c r="AK272" i="13"/>
  <c r="BA272" i="13"/>
  <c r="BQ272" i="13"/>
  <c r="K272" i="13"/>
  <c r="AA272" i="13"/>
  <c r="AL272" i="13"/>
  <c r="BB272" i="13"/>
  <c r="BR272" i="13"/>
  <c r="P271" i="13"/>
  <c r="AB271" i="13"/>
  <c r="AM271" i="13"/>
  <c r="BC271" i="13"/>
  <c r="BS271" i="13"/>
  <c r="I270" i="13"/>
  <c r="Y270" i="13"/>
  <c r="AJ270" i="13"/>
  <c r="BP270" i="13"/>
  <c r="Q271" i="13"/>
  <c r="E271" i="13"/>
  <c r="BD271" i="13"/>
  <c r="BT271" i="13"/>
  <c r="Z270" i="13"/>
  <c r="BQ270" i="13"/>
  <c r="D270" i="13"/>
  <c r="V271" i="13"/>
  <c r="BF270" i="13"/>
  <c r="L271" i="13"/>
  <c r="AC270" i="13"/>
  <c r="AW271" i="13"/>
  <c r="AE270" i="13"/>
  <c r="D271" i="13"/>
  <c r="R271" i="13"/>
  <c r="AC271" i="13"/>
  <c r="AS271" i="13"/>
  <c r="BE271" i="13"/>
  <c r="BU271" i="13"/>
  <c r="K270" i="13"/>
  <c r="AA270" i="13"/>
  <c r="AL270" i="13"/>
  <c r="BB270" i="13"/>
  <c r="BR270" i="13"/>
  <c r="AB270" i="13"/>
  <c r="BS270" i="13"/>
  <c r="AF271" i="13"/>
  <c r="M271" i="13"/>
  <c r="S271" i="13"/>
  <c r="AD271" i="13"/>
  <c r="AT271" i="13"/>
  <c r="BF271" i="13"/>
  <c r="P270" i="13"/>
  <c r="AM270" i="13"/>
  <c r="BC270" i="13"/>
  <c r="U271" i="13"/>
  <c r="R270" i="13"/>
  <c r="AG271" i="13"/>
  <c r="AT270" i="13"/>
  <c r="AU270" i="13"/>
  <c r="F271" i="13"/>
  <c r="T271" i="13"/>
  <c r="AE271" i="13"/>
  <c r="AU271" i="13"/>
  <c r="BG271" i="13"/>
  <c r="L270" i="13"/>
  <c r="Q270" i="13"/>
  <c r="E270" i="13"/>
  <c r="BD270" i="13"/>
  <c r="BT270" i="13"/>
  <c r="G271" i="13"/>
  <c r="AV271" i="13"/>
  <c r="BE270" i="13"/>
  <c r="M270" i="13"/>
  <c r="O271" i="13"/>
  <c r="W271" i="13"/>
  <c r="AH271" i="13"/>
  <c r="AX271" i="13"/>
  <c r="BN271" i="13"/>
  <c r="F270" i="13"/>
  <c r="N271" i="13"/>
  <c r="X271" i="13"/>
  <c r="AI271" i="13"/>
  <c r="AY271" i="13"/>
  <c r="BO271" i="13"/>
  <c r="G270" i="13"/>
  <c r="U270" i="13"/>
  <c r="AF270" i="13"/>
  <c r="AV270" i="13"/>
  <c r="BH270" i="13"/>
  <c r="AL271" i="13"/>
  <c r="BB271" i="13"/>
  <c r="X270" i="13"/>
  <c r="BO270" i="13"/>
  <c r="AK270" i="13"/>
  <c r="H271" i="13"/>
  <c r="I271" i="13"/>
  <c r="Y271" i="13"/>
  <c r="AJ271" i="13"/>
  <c r="BP271" i="13"/>
  <c r="H270" i="13"/>
  <c r="V270" i="13"/>
  <c r="AG270" i="13"/>
  <c r="AW270" i="13"/>
  <c r="AA271" i="13"/>
  <c r="BR271" i="13"/>
  <c r="AI270" i="13"/>
  <c r="AY270" i="13"/>
  <c r="AS270" i="13"/>
  <c r="S270" i="13"/>
  <c r="T270" i="13"/>
  <c r="Z271" i="13"/>
  <c r="AK271" i="13"/>
  <c r="BA271" i="13"/>
  <c r="BQ271" i="13"/>
  <c r="O270" i="13"/>
  <c r="W270" i="13"/>
  <c r="AH270" i="13"/>
  <c r="AX270" i="13"/>
  <c r="BN270" i="13"/>
  <c r="K271" i="13"/>
  <c r="N270" i="13"/>
  <c r="BA270" i="13"/>
  <c r="BH271" i="13"/>
  <c r="BU270" i="13"/>
  <c r="AD270" i="13"/>
  <c r="BG270" i="13"/>
  <c r="P269" i="13"/>
  <c r="AB269" i="13"/>
  <c r="AM269" i="13"/>
  <c r="BC269" i="13"/>
  <c r="BS269" i="13"/>
  <c r="AV269" i="13"/>
  <c r="AH269" i="13"/>
  <c r="L269" i="13"/>
  <c r="Q269" i="13"/>
  <c r="E269" i="13"/>
  <c r="BD269" i="13"/>
  <c r="BT269" i="13"/>
  <c r="V269" i="13"/>
  <c r="D269" i="13"/>
  <c r="R269" i="13"/>
  <c r="AC269" i="13"/>
  <c r="AS269" i="13"/>
  <c r="BE269" i="13"/>
  <c r="BU269" i="13"/>
  <c r="AW269" i="13"/>
  <c r="M269" i="13"/>
  <c r="S269" i="13"/>
  <c r="AD269" i="13"/>
  <c r="AT269" i="13"/>
  <c r="BF269" i="13"/>
  <c r="BH269" i="13"/>
  <c r="F269" i="13"/>
  <c r="T269" i="13"/>
  <c r="AE269" i="13"/>
  <c r="AU269" i="13"/>
  <c r="BG269" i="13"/>
  <c r="U269" i="13"/>
  <c r="AF269" i="13"/>
  <c r="AG269" i="13"/>
  <c r="W269" i="13"/>
  <c r="G269" i="13"/>
  <c r="H269" i="13"/>
  <c r="O269" i="13"/>
  <c r="N269" i="13"/>
  <c r="X269" i="13"/>
  <c r="AI269" i="13"/>
  <c r="AY269" i="13"/>
  <c r="BO269" i="13"/>
  <c r="BB269" i="13"/>
  <c r="BR269" i="13"/>
  <c r="AX269" i="13"/>
  <c r="I269" i="13"/>
  <c r="Y269" i="13"/>
  <c r="AJ269" i="13"/>
  <c r="BP269" i="13"/>
  <c r="AA269" i="13"/>
  <c r="Z269" i="13"/>
  <c r="AK269" i="13"/>
  <c r="BA269" i="13"/>
  <c r="BQ269" i="13"/>
  <c r="AL269" i="13"/>
  <c r="BN269" i="13"/>
  <c r="K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L268" i="13"/>
  <c r="Q268" i="13"/>
  <c r="AC268" i="13"/>
  <c r="AS268" i="13"/>
  <c r="BE268" i="13"/>
  <c r="BU268" i="13"/>
  <c r="D268" i="13"/>
  <c r="R268" i="13"/>
  <c r="AT268" i="13"/>
  <c r="AD268" i="13"/>
  <c r="M268" i="13"/>
  <c r="F268" i="13"/>
  <c r="T268" i="13"/>
  <c r="AF268" i="13"/>
  <c r="AV268" i="13"/>
  <c r="BH268" i="13"/>
  <c r="H268" i="13"/>
  <c r="V268" i="13"/>
  <c r="AX268" i="13"/>
  <c r="BN268" i="13"/>
  <c r="AE268" i="13"/>
  <c r="G268" i="13"/>
  <c r="U268" i="13"/>
  <c r="AG268" i="13"/>
  <c r="AW268" i="13"/>
  <c r="AH268" i="13"/>
  <c r="AU268" i="13"/>
  <c r="O268" i="13"/>
  <c r="X268" i="13"/>
  <c r="AI268" i="13"/>
  <c r="AY268" i="13"/>
  <c r="BO268" i="13"/>
  <c r="N268" i="13"/>
  <c r="Y268" i="13"/>
  <c r="AJ268" i="13"/>
  <c r="BP268" i="13"/>
  <c r="E268" i="13"/>
  <c r="BD268" i="13"/>
  <c r="I268" i="13"/>
  <c r="Z268" i="13"/>
  <c r="AK268" i="13"/>
  <c r="BA268" i="13"/>
  <c r="BQ268" i="13"/>
  <c r="BT268" i="13"/>
  <c r="S268" i="13"/>
  <c r="AA268" i="13"/>
  <c r="AL268" i="13"/>
  <c r="BB268" i="13"/>
  <c r="BR268" i="13"/>
  <c r="K268" i="13"/>
  <c r="AB268" i="13"/>
  <c r="AM268" i="13"/>
  <c r="BC268" i="13"/>
  <c r="BS268" i="13"/>
  <c r="P268" i="13"/>
  <c r="BF268" i="13"/>
  <c r="BG268" i="13"/>
  <c r="P267" i="13"/>
  <c r="E267" i="13"/>
  <c r="BD267" i="13"/>
  <c r="BT267" i="13"/>
  <c r="Q267" i="13"/>
  <c r="AS267" i="13"/>
  <c r="BU267" i="13"/>
  <c r="L267" i="13"/>
  <c r="AC267" i="13"/>
  <c r="BE267" i="13"/>
  <c r="D267" i="13"/>
  <c r="R267" i="13"/>
  <c r="AD267" i="13"/>
  <c r="AT267" i="13"/>
  <c r="BF267" i="13"/>
  <c r="M267" i="13"/>
  <c r="S267" i="13"/>
  <c r="AE267" i="13"/>
  <c r="AU267" i="13"/>
  <c r="BG267" i="13"/>
  <c r="F267" i="13"/>
  <c r="T267" i="13"/>
  <c r="AF267" i="13"/>
  <c r="AV267" i="13"/>
  <c r="BH267" i="13"/>
  <c r="U267" i="13"/>
  <c r="G267" i="13"/>
  <c r="AG267" i="13"/>
  <c r="AW267" i="13"/>
  <c r="H267" i="13"/>
  <c r="V267" i="13"/>
  <c r="AH267" i="13"/>
  <c r="AX267" i="13"/>
  <c r="BN267" i="13"/>
  <c r="O267" i="13"/>
  <c r="X267" i="13"/>
  <c r="AI267" i="13"/>
  <c r="AY267" i="13"/>
  <c r="BO267" i="13"/>
  <c r="N267" i="13"/>
  <c r="Y267" i="13"/>
  <c r="AJ267" i="13"/>
  <c r="BP267" i="13"/>
  <c r="AB267" i="13"/>
  <c r="BC267" i="13"/>
  <c r="I267" i="13"/>
  <c r="Z267" i="13"/>
  <c r="AK267" i="13"/>
  <c r="BA267" i="13"/>
  <c r="BQ267" i="13"/>
  <c r="AM267" i="13"/>
  <c r="BS267" i="13"/>
  <c r="AA267" i="13"/>
  <c r="AL267" i="13"/>
  <c r="BB267" i="13"/>
  <c r="BR267" i="13"/>
  <c r="K267" i="13"/>
  <c r="P266" i="13"/>
  <c r="E266" i="13"/>
  <c r="BD266" i="13"/>
  <c r="BT266" i="13"/>
  <c r="L266" i="13"/>
  <c r="Q266" i="13"/>
  <c r="AC266" i="13"/>
  <c r="AS266" i="13"/>
  <c r="BE266" i="13"/>
  <c r="BU266" i="13"/>
  <c r="D266" i="13"/>
  <c r="R266" i="13"/>
  <c r="AD266" i="13"/>
  <c r="AT266" i="13"/>
  <c r="BF266" i="13"/>
  <c r="M266" i="13"/>
  <c r="S266" i="13"/>
  <c r="AE266" i="13"/>
  <c r="AU266" i="13"/>
  <c r="BG266" i="13"/>
  <c r="F266" i="13"/>
  <c r="T266" i="13"/>
  <c r="AF266" i="13"/>
  <c r="AV266" i="13"/>
  <c r="BH266" i="13"/>
  <c r="G266" i="13"/>
  <c r="U266" i="13"/>
  <c r="AG266" i="13"/>
  <c r="AW266" i="13"/>
  <c r="H266" i="13"/>
  <c r="V266" i="13"/>
  <c r="AH266" i="13"/>
  <c r="AX266" i="13"/>
  <c r="BN266" i="13"/>
  <c r="O266" i="13"/>
  <c r="X266" i="13"/>
  <c r="AI266" i="13"/>
  <c r="AY266" i="13"/>
  <c r="BO266" i="13"/>
  <c r="N266" i="13"/>
  <c r="Y266" i="13"/>
  <c r="AJ266" i="13"/>
  <c r="BP266" i="13"/>
  <c r="I266" i="13"/>
  <c r="Z266" i="13"/>
  <c r="AK266" i="13"/>
  <c r="BA266" i="13"/>
  <c r="BQ266" i="13"/>
  <c r="AA266" i="13"/>
  <c r="AL266" i="13"/>
  <c r="BB266" i="13"/>
  <c r="BR266" i="13"/>
  <c r="K266" i="13"/>
  <c r="AB266" i="13"/>
  <c r="AM266" i="13"/>
  <c r="BC266" i="13"/>
  <c r="BS266" i="13"/>
  <c r="P265" i="13"/>
  <c r="E265" i="13"/>
  <c r="BD265" i="13"/>
  <c r="BT265" i="13"/>
  <c r="L265" i="13"/>
  <c r="Q265" i="13"/>
  <c r="AC265" i="13"/>
  <c r="AS265" i="13"/>
  <c r="BE265" i="13"/>
  <c r="BU265" i="13"/>
  <c r="D265" i="13"/>
  <c r="R265" i="13"/>
  <c r="AD265" i="13"/>
  <c r="AT265" i="13"/>
  <c r="BF265" i="13"/>
  <c r="M265" i="13"/>
  <c r="S265" i="13"/>
  <c r="AE265" i="13"/>
  <c r="AU265" i="13"/>
  <c r="BG265" i="13"/>
  <c r="F265" i="13"/>
  <c r="T265" i="13"/>
  <c r="AF265" i="13"/>
  <c r="AV265" i="13"/>
  <c r="BH265" i="13"/>
  <c r="G265" i="13"/>
  <c r="U265" i="13"/>
  <c r="AG265" i="13"/>
  <c r="AW265" i="13"/>
  <c r="H265" i="13"/>
  <c r="V265" i="13"/>
  <c r="AH265" i="13"/>
  <c r="AX265" i="13"/>
  <c r="BN265" i="13"/>
  <c r="O265" i="13"/>
  <c r="X265" i="13"/>
  <c r="AI265" i="13"/>
  <c r="AY265" i="13"/>
  <c r="BO265" i="13"/>
  <c r="N265" i="13"/>
  <c r="Y265" i="13"/>
  <c r="AJ265" i="13"/>
  <c r="BP265" i="13"/>
  <c r="I265" i="13"/>
  <c r="Z265" i="13"/>
  <c r="AK265" i="13"/>
  <c r="BA265" i="13"/>
  <c r="BQ265" i="13"/>
  <c r="AA265" i="13"/>
  <c r="AL265" i="13"/>
  <c r="BB265" i="13"/>
  <c r="BR265" i="13"/>
  <c r="K265" i="13"/>
  <c r="AB265" i="13"/>
  <c r="AM265" i="13"/>
  <c r="BC265" i="13"/>
  <c r="BS265" i="13"/>
  <c r="P264" i="13"/>
  <c r="E264" i="13"/>
  <c r="BD264" i="13"/>
  <c r="BT264" i="13"/>
  <c r="AA263" i="13"/>
  <c r="AL263" i="13"/>
  <c r="BB263" i="13"/>
  <c r="BR263" i="13"/>
  <c r="AD264" i="13"/>
  <c r="BF264" i="13"/>
  <c r="BD263" i="13"/>
  <c r="S264" i="13"/>
  <c r="L263" i="13"/>
  <c r="AS263" i="13"/>
  <c r="BP263" i="13"/>
  <c r="L264" i="13"/>
  <c r="Q264" i="13"/>
  <c r="AC264" i="13"/>
  <c r="AS264" i="13"/>
  <c r="BE264" i="13"/>
  <c r="BU264" i="13"/>
  <c r="K263" i="13"/>
  <c r="AB263" i="13"/>
  <c r="AM263" i="13"/>
  <c r="BC263" i="13"/>
  <c r="BS263" i="13"/>
  <c r="R264" i="13"/>
  <c r="E263" i="13"/>
  <c r="AU264" i="13"/>
  <c r="Q263" i="13"/>
  <c r="BE263" i="13"/>
  <c r="N263" i="13"/>
  <c r="D264" i="13"/>
  <c r="M264" i="13"/>
  <c r="F264" i="13"/>
  <c r="T264" i="13"/>
  <c r="AF264" i="13"/>
  <c r="AV264" i="13"/>
  <c r="BH264" i="13"/>
  <c r="D263" i="13"/>
  <c r="R263" i="13"/>
  <c r="AD263" i="13"/>
  <c r="AT263" i="13"/>
  <c r="BF263" i="13"/>
  <c r="U264" i="13"/>
  <c r="AG264" i="13"/>
  <c r="AW264" i="13"/>
  <c r="M263" i="13"/>
  <c r="S263" i="13"/>
  <c r="AE263" i="13"/>
  <c r="AU263" i="13"/>
  <c r="BG263" i="13"/>
  <c r="BB264" i="13"/>
  <c r="G264" i="13"/>
  <c r="H264" i="13"/>
  <c r="V264" i="13"/>
  <c r="AH264" i="13"/>
  <c r="AX264" i="13"/>
  <c r="BN264" i="13"/>
  <c r="F263" i="13"/>
  <c r="T263" i="13"/>
  <c r="AF263" i="13"/>
  <c r="AV263" i="13"/>
  <c r="BH263" i="13"/>
  <c r="X264" i="13"/>
  <c r="AI264" i="13"/>
  <c r="AY264" i="13"/>
  <c r="BO264" i="13"/>
  <c r="G263" i="13"/>
  <c r="U263" i="13"/>
  <c r="AG263" i="13"/>
  <c r="AW263" i="13"/>
  <c r="AL264" i="13"/>
  <c r="AJ263" i="13"/>
  <c r="O264" i="13"/>
  <c r="N264" i="13"/>
  <c r="Y264" i="13"/>
  <c r="AJ264" i="13"/>
  <c r="BP264" i="13"/>
  <c r="H263" i="13"/>
  <c r="V263" i="13"/>
  <c r="AH263" i="13"/>
  <c r="AX263" i="13"/>
  <c r="BN263" i="13"/>
  <c r="Z264" i="13"/>
  <c r="AK264" i="13"/>
  <c r="BA264" i="13"/>
  <c r="BQ264" i="13"/>
  <c r="O263" i="13"/>
  <c r="X263" i="13"/>
  <c r="AI263" i="13"/>
  <c r="AY263" i="13"/>
  <c r="BO263" i="13"/>
  <c r="BR264" i="13"/>
  <c r="I264" i="13"/>
  <c r="AA264" i="13"/>
  <c r="K264" i="13"/>
  <c r="AB264" i="13"/>
  <c r="AM264" i="13"/>
  <c r="BC264" i="13"/>
  <c r="BS264" i="13"/>
  <c r="I263" i="13"/>
  <c r="Z263" i="13"/>
  <c r="AK263" i="13"/>
  <c r="BA263" i="13"/>
  <c r="BQ263" i="13"/>
  <c r="AT264" i="13"/>
  <c r="P263" i="13"/>
  <c r="BT263" i="13"/>
  <c r="AE264" i="13"/>
  <c r="BG264" i="13"/>
  <c r="AC263" i="13"/>
  <c r="BU263" i="13"/>
  <c r="Y263" i="13"/>
  <c r="P262" i="13"/>
  <c r="AS262" i="13"/>
  <c r="AD262" i="13"/>
  <c r="L262" i="13"/>
  <c r="D262" i="13"/>
  <c r="M262" i="13"/>
  <c r="F262" i="13"/>
  <c r="G262" i="13"/>
  <c r="U262" i="13"/>
  <c r="AG262" i="13"/>
  <c r="AW262" i="13"/>
  <c r="H262" i="13"/>
  <c r="V262" i="13"/>
  <c r="AH262" i="13"/>
  <c r="AX262" i="13"/>
  <c r="BN262" i="13"/>
  <c r="X262" i="13"/>
  <c r="AI262" i="13"/>
  <c r="AY262" i="13"/>
  <c r="BO262" i="13"/>
  <c r="AJ262" i="13"/>
  <c r="BP262" i="13"/>
  <c r="O262" i="13"/>
  <c r="Y262" i="13"/>
  <c r="AV262" i="13"/>
  <c r="N262" i="13"/>
  <c r="I262" i="13"/>
  <c r="Z262" i="13"/>
  <c r="AK262" i="13"/>
  <c r="BA262" i="13"/>
  <c r="BQ262" i="13"/>
  <c r="AC262" i="13"/>
  <c r="R262" i="13"/>
  <c r="BF262" i="13"/>
  <c r="AE262" i="13"/>
  <c r="BG262" i="13"/>
  <c r="T262" i="13"/>
  <c r="BH262" i="13"/>
  <c r="AA262" i="13"/>
  <c r="AL262" i="13"/>
  <c r="BB262" i="13"/>
  <c r="BR262" i="13"/>
  <c r="BT262" i="13"/>
  <c r="Q262" i="13"/>
  <c r="BE262" i="13"/>
  <c r="AU262" i="13"/>
  <c r="K262" i="13"/>
  <c r="AB262" i="13"/>
  <c r="AM262" i="13"/>
  <c r="BC262" i="13"/>
  <c r="BS262" i="13"/>
  <c r="E262" i="13"/>
  <c r="BD262" i="13"/>
  <c r="BU262" i="13"/>
  <c r="AT262" i="13"/>
  <c r="S262" i="13"/>
  <c r="AF262" i="13"/>
  <c r="G2074" i="11"/>
  <c r="M2074" i="11" s="1"/>
  <c r="L261" i="13"/>
  <c r="M253" i="13"/>
  <c r="M241" i="13"/>
  <c r="M229" i="13"/>
  <c r="M193" i="13"/>
  <c r="M169" i="13"/>
  <c r="M121" i="13"/>
  <c r="M61" i="13"/>
  <c r="M144" i="13"/>
  <c r="M60" i="13"/>
  <c r="M131" i="13"/>
  <c r="M35" i="13"/>
  <c r="M70" i="13"/>
  <c r="M189" i="13"/>
  <c r="M93" i="13"/>
  <c r="L259" i="13"/>
  <c r="M252" i="13"/>
  <c r="M240" i="13"/>
  <c r="M228" i="13"/>
  <c r="M216" i="13"/>
  <c r="M204" i="13"/>
  <c r="M192" i="13"/>
  <c r="M180" i="13"/>
  <c r="M168" i="13"/>
  <c r="M132" i="13"/>
  <c r="M84" i="13"/>
  <c r="M107" i="13"/>
  <c r="M23" i="13"/>
  <c r="M82" i="13"/>
  <c r="M237" i="13"/>
  <c r="M57" i="13"/>
  <c r="L258" i="13"/>
  <c r="M251" i="13"/>
  <c r="M239" i="13"/>
  <c r="M227" i="13"/>
  <c r="M215" i="13"/>
  <c r="M203" i="13"/>
  <c r="M191" i="13"/>
  <c r="M179" i="13"/>
  <c r="M167" i="13"/>
  <c r="M155" i="13"/>
  <c r="M71" i="13"/>
  <c r="M34" i="13"/>
  <c r="M213" i="13"/>
  <c r="M69" i="13"/>
  <c r="L260" i="13"/>
  <c r="M250" i="13"/>
  <c r="M238" i="13"/>
  <c r="M226" i="13"/>
  <c r="M214" i="13"/>
  <c r="M202" i="13"/>
  <c r="M190" i="13"/>
  <c r="M178" i="13"/>
  <c r="M166" i="13"/>
  <c r="M154" i="13"/>
  <c r="M142" i="13"/>
  <c r="M46" i="13"/>
  <c r="M141" i="13"/>
  <c r="M9" i="13"/>
  <c r="M261" i="13"/>
  <c r="M249" i="13"/>
  <c r="M165" i="13"/>
  <c r="M260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M259" i="13"/>
  <c r="M247" i="13"/>
  <c r="M235" i="13"/>
  <c r="M223" i="13"/>
  <c r="M211" i="13"/>
  <c r="M199" i="13"/>
  <c r="M187" i="13"/>
  <c r="M175" i="13"/>
  <c r="M163" i="13"/>
  <c r="M151" i="13"/>
  <c r="M139" i="13"/>
  <c r="M127" i="13"/>
  <c r="M115" i="13"/>
  <c r="M103" i="13"/>
  <c r="M91" i="13"/>
  <c r="M79" i="13"/>
  <c r="M67" i="13"/>
  <c r="M55" i="13"/>
  <c r="M31" i="13"/>
  <c r="M19" i="13"/>
  <c r="M7" i="13"/>
  <c r="M48" i="13"/>
  <c r="M143" i="13"/>
  <c r="M47" i="13"/>
  <c r="M94" i="13"/>
  <c r="M225" i="13"/>
  <c r="M81" i="13"/>
  <c r="M43" i="13"/>
  <c r="M118" i="13"/>
  <c r="M153" i="13"/>
  <c r="M33" i="13"/>
  <c r="M258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54" i="13"/>
  <c r="M42" i="13"/>
  <c r="M30" i="13"/>
  <c r="M18" i="13"/>
  <c r="M6" i="13"/>
  <c r="M255" i="13"/>
  <c r="M219" i="13"/>
  <c r="M183" i="13"/>
  <c r="M159" i="13"/>
  <c r="M135" i="13"/>
  <c r="M99" i="13"/>
  <c r="M63" i="13"/>
  <c r="M27" i="13"/>
  <c r="M254" i="13"/>
  <c r="M218" i="13"/>
  <c r="M182" i="13"/>
  <c r="M158" i="13"/>
  <c r="M134" i="13"/>
  <c r="M98" i="13"/>
  <c r="M62" i="13"/>
  <c r="M38" i="13"/>
  <c r="M14" i="13"/>
  <c r="M181" i="13"/>
  <c r="M145" i="13"/>
  <c r="M97" i="13"/>
  <c r="M73" i="13"/>
  <c r="M25" i="13"/>
  <c r="M120" i="13"/>
  <c r="M72" i="13"/>
  <c r="M12" i="13"/>
  <c r="M83" i="13"/>
  <c r="M130" i="13"/>
  <c r="M22" i="13"/>
  <c r="M177" i="13"/>
  <c r="M105" i="13"/>
  <c r="M21" i="13"/>
  <c r="M257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M243" i="13"/>
  <c r="M207" i="13"/>
  <c r="M171" i="13"/>
  <c r="M123" i="13"/>
  <c r="M87" i="13"/>
  <c r="M51" i="13"/>
  <c r="M15" i="13"/>
  <c r="M230" i="13"/>
  <c r="M194" i="13"/>
  <c r="M146" i="13"/>
  <c r="M110" i="13"/>
  <c r="M74" i="13"/>
  <c r="M26" i="13"/>
  <c r="M217" i="13"/>
  <c r="M157" i="13"/>
  <c r="M109" i="13"/>
  <c r="M49" i="13"/>
  <c r="M13" i="13"/>
  <c r="M108" i="13"/>
  <c r="M36" i="13"/>
  <c r="M119" i="13"/>
  <c r="M59" i="13"/>
  <c r="M106" i="13"/>
  <c r="M10" i="13"/>
  <c r="M129" i="13"/>
  <c r="M45" i="13"/>
  <c r="M256" i="13"/>
  <c r="M244" i="13"/>
  <c r="M232" i="13"/>
  <c r="M220" i="13"/>
  <c r="M208" i="13"/>
  <c r="M196" i="13"/>
  <c r="M184" i="13"/>
  <c r="M172" i="13"/>
  <c r="M160" i="13"/>
  <c r="M148" i="13"/>
  <c r="M136" i="13"/>
  <c r="M124" i="13"/>
  <c r="M112" i="13"/>
  <c r="M100" i="13"/>
  <c r="M88" i="13"/>
  <c r="M76" i="13"/>
  <c r="M64" i="13"/>
  <c r="M52" i="13"/>
  <c r="M40" i="13"/>
  <c r="M28" i="13"/>
  <c r="M16" i="13"/>
  <c r="M4" i="13"/>
  <c r="M231" i="13"/>
  <c r="M195" i="13"/>
  <c r="M147" i="13"/>
  <c r="M111" i="13"/>
  <c r="M75" i="13"/>
  <c r="M39" i="13"/>
  <c r="M242" i="13"/>
  <c r="M206" i="13"/>
  <c r="M170" i="13"/>
  <c r="M122" i="13"/>
  <c r="M86" i="13"/>
  <c r="M50" i="13"/>
  <c r="M205" i="13"/>
  <c r="M133" i="13"/>
  <c r="M85" i="13"/>
  <c r="M37" i="13"/>
  <c r="M156" i="13"/>
  <c r="M96" i="13"/>
  <c r="M24" i="13"/>
  <c r="M95" i="13"/>
  <c r="M11" i="13"/>
  <c r="M58" i="13"/>
  <c r="M201" i="13"/>
  <c r="M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50" i="13"/>
  <c r="F238" i="13"/>
  <c r="F226" i="13"/>
  <c r="H261" i="13"/>
  <c r="V261" i="13"/>
  <c r="AG261" i="13"/>
  <c r="BQ261" i="13"/>
  <c r="AT232" i="13"/>
  <c r="F203" i="13"/>
  <c r="F119" i="13"/>
  <c r="F59" i="13"/>
  <c r="F245" i="13"/>
  <c r="AL261" i="13"/>
  <c r="G261" i="13"/>
  <c r="AT260" i="13"/>
  <c r="AT248" i="13"/>
  <c r="AT236" i="13"/>
  <c r="AT224" i="13"/>
  <c r="AT212" i="13"/>
  <c r="AT200" i="13"/>
  <c r="F207" i="13"/>
  <c r="F195" i="13"/>
  <c r="F183" i="13"/>
  <c r="F171" i="13"/>
  <c r="F159" i="13"/>
  <c r="F147" i="13"/>
  <c r="F135" i="13"/>
  <c r="F123" i="13"/>
  <c r="F111" i="13"/>
  <c r="F99" i="13"/>
  <c r="F87" i="13"/>
  <c r="F75" i="13"/>
  <c r="F63" i="13"/>
  <c r="F51" i="13"/>
  <c r="F39" i="13"/>
  <c r="F27" i="13"/>
  <c r="F15" i="13"/>
  <c r="F261" i="13"/>
  <c r="F249" i="13"/>
  <c r="F237" i="13"/>
  <c r="F225" i="13"/>
  <c r="O261" i="13"/>
  <c r="X261" i="13"/>
  <c r="AH261" i="13"/>
  <c r="BA261" i="13"/>
  <c r="BR261" i="13"/>
  <c r="AT220" i="13"/>
  <c r="F167" i="13"/>
  <c r="F107" i="13"/>
  <c r="F47" i="13"/>
  <c r="F257" i="13"/>
  <c r="K261" i="13"/>
  <c r="AT259" i="13"/>
  <c r="AT247" i="13"/>
  <c r="AT235" i="13"/>
  <c r="AT223" i="13"/>
  <c r="AT211" i="13"/>
  <c r="AT199" i="13"/>
  <c r="F206" i="13"/>
  <c r="F194" i="13"/>
  <c r="F182" i="13"/>
  <c r="F170" i="13"/>
  <c r="F158" i="13"/>
  <c r="F146" i="13"/>
  <c r="F134" i="13"/>
  <c r="F122" i="13"/>
  <c r="F110" i="13"/>
  <c r="F98" i="13"/>
  <c r="F86" i="13"/>
  <c r="F74" i="13"/>
  <c r="F62" i="13"/>
  <c r="F50" i="13"/>
  <c r="F38" i="13"/>
  <c r="F26" i="13"/>
  <c r="F14" i="13"/>
  <c r="F260" i="13"/>
  <c r="F248" i="13"/>
  <c r="F236" i="13"/>
  <c r="F224" i="13"/>
  <c r="N261" i="13"/>
  <c r="Y261" i="13"/>
  <c r="AI261" i="13"/>
  <c r="BB261" i="13"/>
  <c r="BS261" i="13"/>
  <c r="AT244" i="13"/>
  <c r="F155" i="13"/>
  <c r="F95" i="13"/>
  <c r="F35" i="13"/>
  <c r="F233" i="13"/>
  <c r="BE261" i="13"/>
  <c r="U261" i="13"/>
  <c r="AT258" i="13"/>
  <c r="AT246" i="13"/>
  <c r="AT234" i="13"/>
  <c r="AT222" i="13"/>
  <c r="AT210" i="13"/>
  <c r="F217" i="13"/>
  <c r="F205" i="13"/>
  <c r="F193" i="13"/>
  <c r="F181" i="13"/>
  <c r="F169" i="13"/>
  <c r="F157" i="13"/>
  <c r="F145" i="13"/>
  <c r="F133" i="13"/>
  <c r="F121" i="13"/>
  <c r="F109" i="13"/>
  <c r="F97" i="13"/>
  <c r="F85" i="13"/>
  <c r="F73" i="13"/>
  <c r="F61" i="13"/>
  <c r="F49" i="13"/>
  <c r="F37" i="13"/>
  <c r="F25" i="13"/>
  <c r="F13" i="13"/>
  <c r="F259" i="13"/>
  <c r="F247" i="13"/>
  <c r="F235" i="13"/>
  <c r="F223" i="13"/>
  <c r="I261" i="13"/>
  <c r="Z261" i="13"/>
  <c r="AJ261" i="13"/>
  <c r="BC261" i="13"/>
  <c r="BT261" i="13"/>
  <c r="AT208" i="13"/>
  <c r="F191" i="13"/>
  <c r="F131" i="13"/>
  <c r="F71" i="13"/>
  <c r="F23" i="13"/>
  <c r="F221" i="13"/>
  <c r="AT257" i="13"/>
  <c r="AT245" i="13"/>
  <c r="AT233" i="13"/>
  <c r="AT221" i="13"/>
  <c r="AT209" i="13"/>
  <c r="F216" i="13"/>
  <c r="F204" i="13"/>
  <c r="F192" i="13"/>
  <c r="F180" i="13"/>
  <c r="F168" i="13"/>
  <c r="F156" i="13"/>
  <c r="F144" i="13"/>
  <c r="F132" i="13"/>
  <c r="F120" i="13"/>
  <c r="F108" i="13"/>
  <c r="F96" i="13"/>
  <c r="F84" i="13"/>
  <c r="F72" i="13"/>
  <c r="F60" i="13"/>
  <c r="F48" i="13"/>
  <c r="F36" i="13"/>
  <c r="F24" i="13"/>
  <c r="F12" i="13"/>
  <c r="F258" i="13"/>
  <c r="F246" i="13"/>
  <c r="F234" i="13"/>
  <c r="F222" i="13"/>
  <c r="AA261" i="13"/>
  <c r="AK261" i="13"/>
  <c r="BD261" i="13"/>
  <c r="BU261" i="13"/>
  <c r="AT256" i="13"/>
  <c r="F215" i="13"/>
  <c r="F179" i="13"/>
  <c r="F143" i="13"/>
  <c r="F83" i="13"/>
  <c r="F11" i="13"/>
  <c r="AB261" i="13"/>
  <c r="AY261" i="13"/>
  <c r="AT255" i="13"/>
  <c r="AT243" i="13"/>
  <c r="AT231" i="13"/>
  <c r="AT219" i="13"/>
  <c r="AT207" i="13"/>
  <c r="F214" i="13"/>
  <c r="F202" i="13"/>
  <c r="F190" i="13"/>
  <c r="F178" i="13"/>
  <c r="F166" i="13"/>
  <c r="F154" i="13"/>
  <c r="F142" i="13"/>
  <c r="F130" i="13"/>
  <c r="F118" i="13"/>
  <c r="F106" i="13"/>
  <c r="F94" i="13"/>
  <c r="F82" i="13"/>
  <c r="F70" i="13"/>
  <c r="F58" i="13"/>
  <c r="F46" i="13"/>
  <c r="F34" i="13"/>
  <c r="F22" i="13"/>
  <c r="F10" i="13"/>
  <c r="F256" i="13"/>
  <c r="F244" i="13"/>
  <c r="F232" i="13"/>
  <c r="F220" i="13"/>
  <c r="P261" i="13"/>
  <c r="E261" i="13"/>
  <c r="AM261" i="13"/>
  <c r="BF261" i="13"/>
  <c r="AT202" i="13"/>
  <c r="F209" i="13"/>
  <c r="F161" i="13"/>
  <c r="F101" i="13"/>
  <c r="F41" i="13"/>
  <c r="F239" i="13"/>
  <c r="AT254" i="13"/>
  <c r="AT242" i="13"/>
  <c r="AT230" i="13"/>
  <c r="AT218" i="13"/>
  <c r="AT206" i="13"/>
  <c r="F213" i="13"/>
  <c r="F201" i="13"/>
  <c r="F189" i="13"/>
  <c r="F177" i="13"/>
  <c r="F165" i="13"/>
  <c r="F153" i="13"/>
  <c r="F141" i="13"/>
  <c r="F129" i="13"/>
  <c r="F117" i="13"/>
  <c r="F105" i="13"/>
  <c r="F93" i="13"/>
  <c r="F81" i="13"/>
  <c r="F69" i="13"/>
  <c r="F57" i="13"/>
  <c r="F45" i="13"/>
  <c r="F33" i="13"/>
  <c r="F21" i="13"/>
  <c r="F9" i="13"/>
  <c r="F255" i="13"/>
  <c r="F243" i="13"/>
  <c r="F231" i="13"/>
  <c r="F219" i="13"/>
  <c r="Q261" i="13"/>
  <c r="AC261" i="13"/>
  <c r="AS261" i="13"/>
  <c r="BG261" i="13"/>
  <c r="AT226" i="13"/>
  <c r="F173" i="13"/>
  <c r="F113" i="13"/>
  <c r="F53" i="13"/>
  <c r="F251" i="13"/>
  <c r="AT253" i="13"/>
  <c r="AT241" i="13"/>
  <c r="AT229" i="13"/>
  <c r="AT217" i="13"/>
  <c r="AT205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4" i="13"/>
  <c r="F242" i="13"/>
  <c r="F230" i="13"/>
  <c r="F218" i="13"/>
  <c r="R261" i="13"/>
  <c r="AV261" i="13"/>
  <c r="BH261" i="13"/>
  <c r="AT250" i="13"/>
  <c r="F149" i="13"/>
  <c r="F89" i="13"/>
  <c r="F29" i="13"/>
  <c r="BP261" i="13"/>
  <c r="AT252" i="13"/>
  <c r="AT240" i="13"/>
  <c r="AT228" i="13"/>
  <c r="AT216" i="13"/>
  <c r="AT204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43" i="13"/>
  <c r="F31" i="13"/>
  <c r="F19" i="13"/>
  <c r="F7" i="13"/>
  <c r="F253" i="13"/>
  <c r="F241" i="13"/>
  <c r="F229" i="13"/>
  <c r="S261" i="13"/>
  <c r="AD261" i="13"/>
  <c r="AW261" i="13"/>
  <c r="BN261" i="13"/>
  <c r="AX261" i="13"/>
  <c r="AT238" i="13"/>
  <c r="F197" i="13"/>
  <c r="F137" i="13"/>
  <c r="F77" i="13"/>
  <c r="F5" i="13"/>
  <c r="AF261" i="13"/>
  <c r="AT251" i="13"/>
  <c r="AT239" i="13"/>
  <c r="AT227" i="13"/>
  <c r="AT215" i="13"/>
  <c r="AT203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2" i="13"/>
  <c r="F240" i="13"/>
  <c r="F228" i="13"/>
  <c r="D261" i="13"/>
  <c r="T261" i="13"/>
  <c r="AE261" i="13"/>
  <c r="BO261" i="13"/>
  <c r="AT214" i="13"/>
  <c r="F185" i="13"/>
  <c r="F125" i="13"/>
  <c r="F65" i="13"/>
  <c r="F17" i="13"/>
  <c r="F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K260" i="13"/>
  <c r="AV260" i="13"/>
  <c r="BH260" i="13"/>
  <c r="BS243" i="13"/>
  <c r="BS231" i="13"/>
  <c r="BS207" i="13"/>
  <c r="BN253" i="13"/>
  <c r="BN229" i="13"/>
  <c r="P260" i="13"/>
  <c r="AW260" i="13"/>
  <c r="BS254" i="13"/>
  <c r="BS242" i="13"/>
  <c r="BS218" i="13"/>
  <c r="BS206" i="13"/>
  <c r="BN228" i="13"/>
  <c r="D260" i="13"/>
  <c r="Q260" i="13"/>
  <c r="AX260" i="13"/>
  <c r="BO260" i="13"/>
  <c r="BS241" i="13"/>
  <c r="BS229" i="13"/>
  <c r="BN251" i="13"/>
  <c r="BN239" i="13"/>
  <c r="BN215" i="13"/>
  <c r="G260" i="13"/>
  <c r="R260" i="13"/>
  <c r="AY260" i="13"/>
  <c r="BS252" i="13"/>
  <c r="BS240" i="13"/>
  <c r="BS216" i="13"/>
  <c r="BN238" i="13"/>
  <c r="BN214" i="13"/>
  <c r="Z260" i="13"/>
  <c r="AG260" i="13"/>
  <c r="BN237" i="13"/>
  <c r="BN213" i="13"/>
  <c r="T260" i="13"/>
  <c r="AH260" i="13"/>
  <c r="BS260" i="13"/>
  <c r="BS250" i="13"/>
  <c r="BS226" i="13"/>
  <c r="BS214" i="13"/>
  <c r="BN260" i="13"/>
  <c r="BN236" i="13"/>
  <c r="BN224" i="13"/>
  <c r="AA260" i="13"/>
  <c r="U260" i="13"/>
  <c r="BB260" i="13"/>
  <c r="BS249" i="13"/>
  <c r="BS225" i="13"/>
  <c r="BS213" i="13"/>
  <c r="BN247" i="13"/>
  <c r="BN223" i="13"/>
  <c r="BN211" i="13"/>
  <c r="O260" i="13"/>
  <c r="BN256" i="13"/>
  <c r="BN244" i="13"/>
  <c r="BN232" i="13"/>
  <c r="BN220" i="13"/>
  <c r="BN208" i="13"/>
  <c r="I260" i="13"/>
  <c r="E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S260" i="13"/>
  <c r="BP260" i="13"/>
  <c r="BS251" i="13"/>
  <c r="BS239" i="13"/>
  <c r="BS227" i="13"/>
  <c r="BS215" i="13"/>
  <c r="BN249" i="13"/>
  <c r="BN225" i="13"/>
  <c r="H260" i="13"/>
  <c r="BA260" i="13"/>
  <c r="BS238" i="13"/>
  <c r="BN248" i="13"/>
  <c r="BN212" i="13"/>
  <c r="AI260" i="13"/>
  <c r="BT260" i="13"/>
  <c r="BS237" i="13"/>
  <c r="BN259" i="13"/>
  <c r="BN235" i="13"/>
  <c r="V260" i="13"/>
  <c r="BN210" i="13"/>
  <c r="BS247" i="13"/>
  <c r="N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Q259" i="13"/>
  <c r="AD259" i="13"/>
  <c r="AW259" i="13"/>
  <c r="BR259" i="13"/>
  <c r="D259" i="13"/>
  <c r="R259" i="13"/>
  <c r="AE259" i="13"/>
  <c r="AX259" i="13"/>
  <c r="BO259" i="13"/>
  <c r="G259" i="13"/>
  <c r="S259" i="13"/>
  <c r="AF259" i="13"/>
  <c r="AY259" i="13"/>
  <c r="BQ259" i="13"/>
  <c r="Z259" i="13"/>
  <c r="T259" i="13"/>
  <c r="AG259" i="13"/>
  <c r="BP259" i="13"/>
  <c r="H259" i="13"/>
  <c r="U259" i="13"/>
  <c r="AH259" i="13"/>
  <c r="BA259" i="13"/>
  <c r="BT259" i="13"/>
  <c r="AA259" i="13"/>
  <c r="V259" i="13"/>
  <c r="AI259" i="13"/>
  <c r="BB259" i="13"/>
  <c r="BU259" i="13"/>
  <c r="O259" i="13"/>
  <c r="Y259" i="13"/>
  <c r="AJ259" i="13"/>
  <c r="BC259" i="13"/>
  <c r="N259" i="13"/>
  <c r="I259" i="13"/>
  <c r="AK259" i="13"/>
  <c r="BD259" i="13"/>
  <c r="X259" i="13"/>
  <c r="AB259" i="13"/>
  <c r="AL259" i="13"/>
  <c r="BE259" i="13"/>
  <c r="E259" i="13"/>
  <c r="AM259" i="13"/>
  <c r="BF259" i="13"/>
  <c r="K259" i="13"/>
  <c r="AC259" i="13"/>
  <c r="AS259" i="13"/>
  <c r="BG259" i="13"/>
  <c r="P259" i="13"/>
  <c r="AV259" i="13"/>
  <c r="BH259" i="13"/>
  <c r="P258" i="13"/>
  <c r="AS258" i="13"/>
  <c r="BG258" i="13"/>
  <c r="AX258" i="13"/>
  <c r="BR258" i="13"/>
  <c r="Z258" i="13"/>
  <c r="Q258" i="13"/>
  <c r="AD258" i="13"/>
  <c r="AV258" i="13"/>
  <c r="BH258" i="13"/>
  <c r="S258" i="13"/>
  <c r="T258" i="13"/>
  <c r="D258" i="13"/>
  <c r="R258" i="13"/>
  <c r="AE258" i="13"/>
  <c r="AW258" i="13"/>
  <c r="G258" i="13"/>
  <c r="AF258" i="13"/>
  <c r="BO258" i="13"/>
  <c r="H258" i="13"/>
  <c r="U258" i="13"/>
  <c r="AH258" i="13"/>
  <c r="BQ258" i="13"/>
  <c r="K258" i="13"/>
  <c r="AA258" i="13"/>
  <c r="V258" i="13"/>
  <c r="AI258" i="13"/>
  <c r="BA258" i="13"/>
  <c r="BP258" i="13"/>
  <c r="AM258" i="13"/>
  <c r="AY258" i="13"/>
  <c r="O258" i="13"/>
  <c r="Y258" i="13"/>
  <c r="AJ258" i="13"/>
  <c r="BB258" i="13"/>
  <c r="BT258" i="13"/>
  <c r="BF258" i="13"/>
  <c r="N258" i="13"/>
  <c r="I258" i="13"/>
  <c r="AK258" i="13"/>
  <c r="BC258" i="13"/>
  <c r="BU258" i="13"/>
  <c r="E258" i="13"/>
  <c r="AC258" i="13"/>
  <c r="AG258" i="13"/>
  <c r="X258" i="13"/>
  <c r="AB258" i="13"/>
  <c r="AL258" i="13"/>
  <c r="BD258" i="13"/>
  <c r="BE258" i="13"/>
  <c r="P257" i="13"/>
  <c r="AS257" i="13"/>
  <c r="BG257" i="13"/>
  <c r="G256" i="13"/>
  <c r="S256" i="13"/>
  <c r="AF256" i="13"/>
  <c r="AX256" i="13"/>
  <c r="BR256" i="13"/>
  <c r="AE257" i="13"/>
  <c r="H256" i="13"/>
  <c r="AH256" i="13"/>
  <c r="AX257" i="13"/>
  <c r="BP256" i="13"/>
  <c r="O256" i="13"/>
  <c r="U257" i="13"/>
  <c r="BC256" i="13"/>
  <c r="AL256" i="13"/>
  <c r="L257" i="13"/>
  <c r="Q257" i="13"/>
  <c r="AD257" i="13"/>
  <c r="AV257" i="13"/>
  <c r="BH257" i="13"/>
  <c r="Z256" i="13"/>
  <c r="T256" i="13"/>
  <c r="AG256" i="13"/>
  <c r="AY256" i="13"/>
  <c r="BO256" i="13"/>
  <c r="R257" i="13"/>
  <c r="AW257" i="13"/>
  <c r="U256" i="13"/>
  <c r="BQ256" i="13"/>
  <c r="S257" i="13"/>
  <c r="AF257" i="13"/>
  <c r="BR257" i="13"/>
  <c r="BA256" i="13"/>
  <c r="AG257" i="13"/>
  <c r="Y256" i="13"/>
  <c r="D257" i="13"/>
  <c r="AA256" i="13"/>
  <c r="AY257" i="13"/>
  <c r="AJ256" i="13"/>
  <c r="AH257" i="13"/>
  <c r="I256" i="13"/>
  <c r="G257" i="13"/>
  <c r="Z257" i="13"/>
  <c r="BO257" i="13"/>
  <c r="AK256" i="13"/>
  <c r="X256" i="13"/>
  <c r="H257" i="13"/>
  <c r="AA257" i="13"/>
  <c r="V257" i="13"/>
  <c r="AI257" i="13"/>
  <c r="BA257" i="13"/>
  <c r="BD256" i="13"/>
  <c r="O257" i="13"/>
  <c r="Y257" i="13"/>
  <c r="AJ257" i="13"/>
  <c r="BB257" i="13"/>
  <c r="BT257" i="13"/>
  <c r="E256" i="13"/>
  <c r="AM256" i="13"/>
  <c r="BE256" i="13"/>
  <c r="N257" i="13"/>
  <c r="I257" i="13"/>
  <c r="AK257" i="13"/>
  <c r="BC257" i="13"/>
  <c r="BU257" i="13"/>
  <c r="K256" i="13"/>
  <c r="AC256" i="13"/>
  <c r="BF256" i="13"/>
  <c r="X257" i="13"/>
  <c r="AB257" i="13"/>
  <c r="AL257" i="13"/>
  <c r="BD257" i="13"/>
  <c r="P256" i="13"/>
  <c r="AS256" i="13"/>
  <c r="BG256" i="13"/>
  <c r="E257" i="13"/>
  <c r="AM257" i="13"/>
  <c r="BE257" i="13"/>
  <c r="L256" i="13"/>
  <c r="Q256" i="13"/>
  <c r="AD256" i="13"/>
  <c r="AV256" i="13"/>
  <c r="BH256" i="13"/>
  <c r="AC257" i="13"/>
  <c r="BF257" i="13"/>
  <c r="D256" i="13"/>
  <c r="R256" i="13"/>
  <c r="AE256" i="13"/>
  <c r="AW256" i="13"/>
  <c r="V256" i="13"/>
  <c r="BT256" i="13"/>
  <c r="N256" i="13"/>
  <c r="BP257" i="13"/>
  <c r="K257" i="13"/>
  <c r="AI256" i="13"/>
  <c r="T257" i="13"/>
  <c r="BB256" i="13"/>
  <c r="BQ257" i="13"/>
  <c r="BU256" i="13"/>
  <c r="AB256" i="13"/>
  <c r="P255" i="13"/>
  <c r="AS255" i="13"/>
  <c r="BG255" i="13"/>
  <c r="AD255" i="13"/>
  <c r="AK255" i="13"/>
  <c r="L255" i="13"/>
  <c r="D255" i="13"/>
  <c r="G255" i="13"/>
  <c r="S255" i="13"/>
  <c r="AF255" i="13"/>
  <c r="AX255" i="13"/>
  <c r="BR255" i="13"/>
  <c r="T255" i="13"/>
  <c r="AG255" i="13"/>
  <c r="AY255" i="13"/>
  <c r="BO255" i="13"/>
  <c r="Y255" i="13"/>
  <c r="BB255" i="13"/>
  <c r="BU255" i="13"/>
  <c r="Z255" i="13"/>
  <c r="H255" i="13"/>
  <c r="U255" i="13"/>
  <c r="AH255" i="13"/>
  <c r="BQ255" i="13"/>
  <c r="V255" i="13"/>
  <c r="AI255" i="13"/>
  <c r="BA255" i="13"/>
  <c r="BP255" i="13"/>
  <c r="AA255" i="13"/>
  <c r="O255" i="13"/>
  <c r="N255" i="13"/>
  <c r="I255" i="13"/>
  <c r="X255" i="13"/>
  <c r="AB255" i="13"/>
  <c r="AL255" i="13"/>
  <c r="BD255" i="13"/>
  <c r="AM255" i="13"/>
  <c r="BE255" i="13"/>
  <c r="AE255" i="13"/>
  <c r="AJ255" i="13"/>
  <c r="E255" i="13"/>
  <c r="BH255" i="13"/>
  <c r="K255" i="13"/>
  <c r="AC255" i="13"/>
  <c r="BF255" i="13"/>
  <c r="Q255" i="13"/>
  <c r="AV255" i="13"/>
  <c r="R255" i="13"/>
  <c r="AW255" i="13"/>
  <c r="BT255" i="13"/>
  <c r="BC255" i="13"/>
  <c r="L254" i="13"/>
  <c r="Q254" i="13"/>
  <c r="AD254" i="13"/>
  <c r="AW254" i="13"/>
  <c r="BR254" i="13"/>
  <c r="D254" i="13"/>
  <c r="R254" i="13"/>
  <c r="AE254" i="13"/>
  <c r="AX254" i="13"/>
  <c r="BO254" i="13"/>
  <c r="G254" i="13"/>
  <c r="S254" i="13"/>
  <c r="AF254" i="13"/>
  <c r="AY254" i="13"/>
  <c r="BQ254" i="13"/>
  <c r="Z254" i="13"/>
  <c r="T254" i="13"/>
  <c r="AG254" i="13"/>
  <c r="BP254" i="13"/>
  <c r="H254" i="13"/>
  <c r="U254" i="13"/>
  <c r="AH254" i="13"/>
  <c r="BA254" i="13"/>
  <c r="BT254" i="13"/>
  <c r="AA254" i="13"/>
  <c r="V254" i="13"/>
  <c r="AI254" i="13"/>
  <c r="BB254" i="13"/>
  <c r="BU254" i="13"/>
  <c r="O254" i="13"/>
  <c r="Y254" i="13"/>
  <c r="AJ254" i="13"/>
  <c r="BC254" i="13"/>
  <c r="N254" i="13"/>
  <c r="I254" i="13"/>
  <c r="AK254" i="13"/>
  <c r="BD254" i="13"/>
  <c r="X254" i="13"/>
  <c r="AB254" i="13"/>
  <c r="AL254" i="13"/>
  <c r="BE254" i="13"/>
  <c r="E254" i="13"/>
  <c r="AM254" i="13"/>
  <c r="BF254" i="13"/>
  <c r="K254" i="13"/>
  <c r="AC254" i="13"/>
  <c r="AS254" i="13"/>
  <c r="BG254" i="13"/>
  <c r="P254" i="13"/>
  <c r="AV254" i="13"/>
  <c r="BH254" i="13"/>
  <c r="P253" i="13"/>
  <c r="AS253" i="13"/>
  <c r="BG253" i="13"/>
  <c r="AX253" i="13"/>
  <c r="L253" i="13"/>
  <c r="Q253" i="13"/>
  <c r="AD253" i="13"/>
  <c r="AV253" i="13"/>
  <c r="BH253" i="13"/>
  <c r="AF253" i="13"/>
  <c r="BR253" i="13"/>
  <c r="D253" i="13"/>
  <c r="R253" i="13"/>
  <c r="AE253" i="13"/>
  <c r="AW253" i="13"/>
  <c r="S253" i="13"/>
  <c r="G253" i="13"/>
  <c r="Z253" i="13"/>
  <c r="T253" i="13"/>
  <c r="AG253" i="13"/>
  <c r="AY253" i="13"/>
  <c r="BO253" i="13"/>
  <c r="H253" i="13"/>
  <c r="U253" i="13"/>
  <c r="AH253" i="13"/>
  <c r="BQ253" i="13"/>
  <c r="AA253" i="13"/>
  <c r="V253" i="13"/>
  <c r="AI253" i="13"/>
  <c r="BA253" i="13"/>
  <c r="BP253" i="13"/>
  <c r="O253" i="13"/>
  <c r="Y253" i="13"/>
  <c r="AJ253" i="13"/>
  <c r="BB253" i="13"/>
  <c r="BT253" i="13"/>
  <c r="AM253" i="13"/>
  <c r="AC253" i="13"/>
  <c r="N253" i="13"/>
  <c r="I253" i="13"/>
  <c r="AK253" i="13"/>
  <c r="BC253" i="13"/>
  <c r="BU253" i="13"/>
  <c r="E253" i="13"/>
  <c r="BF253" i="13"/>
  <c r="X253" i="13"/>
  <c r="AB253" i="13"/>
  <c r="AL253" i="13"/>
  <c r="BD253" i="13"/>
  <c r="BE253" i="13"/>
  <c r="K253" i="13"/>
  <c r="L252" i="13"/>
  <c r="Q252" i="13"/>
  <c r="AD252" i="13"/>
  <c r="AV252" i="13"/>
  <c r="BH252" i="13"/>
  <c r="R252" i="13"/>
  <c r="AW252" i="13"/>
  <c r="D252" i="13"/>
  <c r="AE252" i="13"/>
  <c r="G252" i="13"/>
  <c r="S252" i="13"/>
  <c r="AF252" i="13"/>
  <c r="AX252" i="13"/>
  <c r="BR252" i="13"/>
  <c r="AH252" i="13"/>
  <c r="Z252" i="13"/>
  <c r="T252" i="13"/>
  <c r="AG252" i="13"/>
  <c r="AY252" i="13"/>
  <c r="BO252" i="13"/>
  <c r="U252" i="13"/>
  <c r="H252" i="13"/>
  <c r="BQ252" i="13"/>
  <c r="AA252" i="13"/>
  <c r="V252" i="13"/>
  <c r="AI252" i="13"/>
  <c r="BA252" i="13"/>
  <c r="BP252" i="13"/>
  <c r="AL252" i="13"/>
  <c r="O252" i="13"/>
  <c r="Y252" i="13"/>
  <c r="AJ252" i="13"/>
  <c r="BB252" i="13"/>
  <c r="BT252" i="13"/>
  <c r="BD252" i="13"/>
  <c r="N252" i="13"/>
  <c r="I252" i="13"/>
  <c r="AK252" i="13"/>
  <c r="BC252" i="13"/>
  <c r="BU252" i="13"/>
  <c r="X252" i="13"/>
  <c r="AB252" i="13"/>
  <c r="E252" i="13"/>
  <c r="AM252" i="13"/>
  <c r="BE252" i="13"/>
  <c r="BG252" i="13"/>
  <c r="K252" i="13"/>
  <c r="AC252" i="13"/>
  <c r="BF252" i="13"/>
  <c r="AS252" i="13"/>
  <c r="P252" i="13"/>
  <c r="P251" i="13"/>
  <c r="AS251" i="13"/>
  <c r="BG251" i="13"/>
  <c r="Q251" i="13"/>
  <c r="AV251" i="13"/>
  <c r="S251" i="13"/>
  <c r="AX251" i="13"/>
  <c r="L251" i="13"/>
  <c r="AD251" i="13"/>
  <c r="BH251" i="13"/>
  <c r="AF251" i="13"/>
  <c r="BR251" i="13"/>
  <c r="D251" i="13"/>
  <c r="R251" i="13"/>
  <c r="AE251" i="13"/>
  <c r="AW251" i="13"/>
  <c r="G251" i="13"/>
  <c r="Z251" i="13"/>
  <c r="T251" i="13"/>
  <c r="AG251" i="13"/>
  <c r="AY251" i="13"/>
  <c r="BO251" i="13"/>
  <c r="H251" i="13"/>
  <c r="AH251" i="13"/>
  <c r="BQ251" i="13"/>
  <c r="BE251" i="13"/>
  <c r="U251" i="13"/>
  <c r="BF251" i="13"/>
  <c r="AA251" i="13"/>
  <c r="V251" i="13"/>
  <c r="AI251" i="13"/>
  <c r="BA251" i="13"/>
  <c r="BP251" i="13"/>
  <c r="Y251" i="13"/>
  <c r="AJ251" i="13"/>
  <c r="BB251" i="13"/>
  <c r="BT251" i="13"/>
  <c r="AC251" i="13"/>
  <c r="O251" i="13"/>
  <c r="N251" i="13"/>
  <c r="I251" i="13"/>
  <c r="AK251" i="13"/>
  <c r="BC251" i="13"/>
  <c r="BU251" i="13"/>
  <c r="X251" i="13"/>
  <c r="AL251" i="13"/>
  <c r="BD251" i="13"/>
  <c r="AM251" i="13"/>
  <c r="AB251" i="13"/>
  <c r="E251" i="13"/>
  <c r="K251" i="13"/>
  <c r="P250" i="13"/>
  <c r="L250" i="13"/>
  <c r="D250" i="13"/>
  <c r="G250" i="13"/>
  <c r="S250" i="13"/>
  <c r="AF250" i="13"/>
  <c r="AX250" i="13"/>
  <c r="BR250" i="13"/>
  <c r="T250" i="13"/>
  <c r="AG250" i="13"/>
  <c r="AY250" i="13"/>
  <c r="BO250" i="13"/>
  <c r="U250" i="13"/>
  <c r="AH250" i="13"/>
  <c r="BQ250" i="13"/>
  <c r="V250" i="13"/>
  <c r="AI250" i="13"/>
  <c r="BA250" i="13"/>
  <c r="BP250" i="13"/>
  <c r="Y250" i="13"/>
  <c r="AJ250" i="13"/>
  <c r="BB250" i="13"/>
  <c r="BT250" i="13"/>
  <c r="I250" i="13"/>
  <c r="AK250" i="13"/>
  <c r="BC250" i="13"/>
  <c r="BU250" i="13"/>
  <c r="Z250" i="13"/>
  <c r="H250" i="13"/>
  <c r="AA250" i="13"/>
  <c r="O250" i="13"/>
  <c r="N250" i="13"/>
  <c r="X250" i="13"/>
  <c r="E250" i="13"/>
  <c r="AM250" i="13"/>
  <c r="BE250" i="13"/>
  <c r="K250" i="13"/>
  <c r="AC250" i="13"/>
  <c r="BF250" i="13"/>
  <c r="AS250" i="13"/>
  <c r="BG250" i="13"/>
  <c r="Q250" i="13"/>
  <c r="AD250" i="13"/>
  <c r="AV250" i="13"/>
  <c r="BH250" i="13"/>
  <c r="R250" i="13"/>
  <c r="AE250" i="13"/>
  <c r="AW250" i="13"/>
  <c r="AB250" i="13"/>
  <c r="AL250" i="13"/>
  <c r="BD250" i="13"/>
  <c r="N249" i="13"/>
  <c r="N237" i="13"/>
  <c r="N225" i="13"/>
  <c r="N213" i="13"/>
  <c r="N201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O249" i="13"/>
  <c r="I249" i="13"/>
  <c r="AK249" i="13"/>
  <c r="AY249" i="13"/>
  <c r="N163" i="13"/>
  <c r="N115" i="13"/>
  <c r="N79" i="13"/>
  <c r="N31" i="13"/>
  <c r="R249" i="13"/>
  <c r="BF249" i="13"/>
  <c r="N30" i="13"/>
  <c r="K249" i="13"/>
  <c r="N218" i="13"/>
  <c r="N182" i="13"/>
  <c r="N146" i="13"/>
  <c r="N122" i="13"/>
  <c r="N74" i="13"/>
  <c r="N14" i="13"/>
  <c r="BB249" i="13"/>
  <c r="N133" i="13"/>
  <c r="N73" i="13"/>
  <c r="N13" i="13"/>
  <c r="N248" i="13"/>
  <c r="N236" i="13"/>
  <c r="N224" i="13"/>
  <c r="N212" i="13"/>
  <c r="N200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S249" i="13"/>
  <c r="AB249" i="13"/>
  <c r="AL249" i="13"/>
  <c r="BE249" i="13"/>
  <c r="N175" i="13"/>
  <c r="N103" i="13"/>
  <c r="N67" i="13"/>
  <c r="N43" i="13"/>
  <c r="N19" i="13"/>
  <c r="E249" i="13"/>
  <c r="N54" i="13"/>
  <c r="N6" i="13"/>
  <c r="BG249" i="13"/>
  <c r="N206" i="13"/>
  <c r="N98" i="13"/>
  <c r="N50" i="13"/>
  <c r="D249" i="13"/>
  <c r="N145" i="13"/>
  <c r="N61" i="13"/>
  <c r="AG249" i="13"/>
  <c r="N247" i="13"/>
  <c r="N235" i="13"/>
  <c r="N223" i="13"/>
  <c r="N211" i="13"/>
  <c r="N199" i="13"/>
  <c r="N187" i="13"/>
  <c r="N151" i="13"/>
  <c r="N139" i="13"/>
  <c r="N127" i="13"/>
  <c r="N91" i="13"/>
  <c r="N55" i="13"/>
  <c r="N7" i="13"/>
  <c r="AM249" i="13"/>
  <c r="AC249" i="13"/>
  <c r="N230" i="13"/>
  <c r="N170" i="13"/>
  <c r="N134" i="13"/>
  <c r="N86" i="13"/>
  <c r="N26" i="13"/>
  <c r="BO249" i="13"/>
  <c r="N169" i="13"/>
  <c r="N97" i="13"/>
  <c r="N37" i="13"/>
  <c r="BQ249" i="13"/>
  <c r="N246" i="13"/>
  <c r="N234" i="13"/>
  <c r="N222" i="13"/>
  <c r="N210" i="13"/>
  <c r="N198" i="13"/>
  <c r="N186" i="13"/>
  <c r="N174" i="13"/>
  <c r="N162" i="13"/>
  <c r="N150" i="13"/>
  <c r="N138" i="13"/>
  <c r="N126" i="13"/>
  <c r="N114" i="13"/>
  <c r="N102" i="13"/>
  <c r="N90" i="13"/>
  <c r="N78" i="13"/>
  <c r="N66" i="13"/>
  <c r="N42" i="13"/>
  <c r="N18" i="13"/>
  <c r="N194" i="13"/>
  <c r="N110" i="13"/>
  <c r="N38" i="13"/>
  <c r="Q249" i="13"/>
  <c r="N157" i="13"/>
  <c r="N85" i="13"/>
  <c r="N25" i="13"/>
  <c r="AW249" i="13"/>
  <c r="N245" i="13"/>
  <c r="N233" i="13"/>
  <c r="N221" i="13"/>
  <c r="N209" i="13"/>
  <c r="N197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X249" i="13"/>
  <c r="AS249" i="13"/>
  <c r="BH249" i="13"/>
  <c r="N160" i="13"/>
  <c r="N136" i="13"/>
  <c r="N112" i="13"/>
  <c r="N88" i="13"/>
  <c r="N64" i="13"/>
  <c r="N40" i="13"/>
  <c r="N16" i="13"/>
  <c r="P249" i="13"/>
  <c r="BP249" i="13"/>
  <c r="N244" i="13"/>
  <c r="N232" i="13"/>
  <c r="N220" i="13"/>
  <c r="N208" i="13"/>
  <c r="N196" i="13"/>
  <c r="N184" i="13"/>
  <c r="N172" i="13"/>
  <c r="N148" i="13"/>
  <c r="N124" i="13"/>
  <c r="N100" i="13"/>
  <c r="N76" i="13"/>
  <c r="N52" i="13"/>
  <c r="N28" i="13"/>
  <c r="N4" i="13"/>
  <c r="AD249" i="13"/>
  <c r="AV249" i="13"/>
  <c r="N158" i="13"/>
  <c r="N62" i="13"/>
  <c r="AF249" i="13"/>
  <c r="N243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L249" i="13"/>
  <c r="AE249" i="13"/>
  <c r="BA249" i="13"/>
  <c r="BR249" i="13"/>
  <c r="N242" i="13"/>
  <c r="N241" i="13"/>
  <c r="N229" i="13"/>
  <c r="N217" i="13"/>
  <c r="N205" i="13"/>
  <c r="N193" i="13"/>
  <c r="N181" i="13"/>
  <c r="N109" i="13"/>
  <c r="N49" i="13"/>
  <c r="T249" i="13"/>
  <c r="N240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Z249" i="13"/>
  <c r="U249" i="13"/>
  <c r="AH249" i="13"/>
  <c r="BC249" i="13"/>
  <c r="BT249" i="13"/>
  <c r="N239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H249" i="13"/>
  <c r="V249" i="13"/>
  <c r="AI249" i="13"/>
  <c r="BD249" i="13"/>
  <c r="BU249" i="13"/>
  <c r="N238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AA249" i="13"/>
  <c r="Y249" i="13"/>
  <c r="AJ249" i="13"/>
  <c r="AX249" i="13"/>
  <c r="N121" i="13"/>
  <c r="G249" i="13"/>
  <c r="P248" i="13"/>
  <c r="AD248" i="13"/>
  <c r="L248" i="13"/>
  <c r="AE248" i="13"/>
  <c r="AV248" i="13"/>
  <c r="Q248" i="13"/>
  <c r="AF248" i="13"/>
  <c r="BA248" i="13"/>
  <c r="BP248" i="13"/>
  <c r="AH248" i="13"/>
  <c r="BO248" i="13"/>
  <c r="BE248" i="13"/>
  <c r="D248" i="13"/>
  <c r="G248" i="13"/>
  <c r="T248" i="13"/>
  <c r="AG248" i="13"/>
  <c r="BB248" i="13"/>
  <c r="BR248" i="13"/>
  <c r="AW248" i="13"/>
  <c r="Z248" i="13"/>
  <c r="H248" i="13"/>
  <c r="V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O248" i="13"/>
  <c r="I248" i="13"/>
  <c r="BU248" i="13"/>
  <c r="AL248" i="13"/>
  <c r="E248" i="13"/>
  <c r="S248" i="13"/>
  <c r="R248" i="13"/>
  <c r="K248" i="13"/>
  <c r="AC248" i="13"/>
  <c r="BF248" i="13"/>
  <c r="X248" i="13"/>
  <c r="BG248" i="13"/>
  <c r="AS248" i="13"/>
  <c r="BH248" i="13"/>
  <c r="U248" i="13"/>
  <c r="AM248" i="13"/>
  <c r="BU247" i="13"/>
  <c r="AX247" i="13"/>
  <c r="AF247" i="13"/>
  <c r="T247" i="13"/>
  <c r="Z247" i="13"/>
  <c r="U247" i="13"/>
  <c r="AH247" i="13"/>
  <c r="AW247" i="13"/>
  <c r="BO247" i="13"/>
  <c r="H247" i="13"/>
  <c r="V247" i="13"/>
  <c r="AI247" i="13"/>
  <c r="BC247" i="13"/>
  <c r="BQ247" i="13"/>
  <c r="AA247" i="13"/>
  <c r="Y247" i="13"/>
  <c r="AJ247" i="13"/>
  <c r="BD247" i="13"/>
  <c r="BT247" i="13"/>
  <c r="I247" i="13"/>
  <c r="AK247" i="13"/>
  <c r="O247" i="13"/>
  <c r="S247" i="13"/>
  <c r="AB247" i="13"/>
  <c r="AL247" i="13"/>
  <c r="AY247" i="13"/>
  <c r="R247" i="13"/>
  <c r="E247" i="13"/>
  <c r="AM247" i="13"/>
  <c r="BE247" i="13"/>
  <c r="AD247" i="13"/>
  <c r="BH247" i="13"/>
  <c r="AE247" i="13"/>
  <c r="AV247" i="13"/>
  <c r="Q247" i="13"/>
  <c r="BP247" i="13"/>
  <c r="BB247" i="13"/>
  <c r="AG247" i="13"/>
  <c r="K247" i="13"/>
  <c r="AC247" i="13"/>
  <c r="BF247" i="13"/>
  <c r="X247" i="13"/>
  <c r="BG247" i="13"/>
  <c r="P247" i="13"/>
  <c r="AS247" i="13"/>
  <c r="L247" i="13"/>
  <c r="D247" i="13"/>
  <c r="BA247" i="13"/>
  <c r="G247" i="13"/>
  <c r="BR247" i="13"/>
  <c r="L246" i="13"/>
  <c r="AE246" i="13"/>
  <c r="BA246" i="13"/>
  <c r="BR246" i="13"/>
  <c r="Q246" i="13"/>
  <c r="AF246" i="13"/>
  <c r="BB246" i="13"/>
  <c r="BO246" i="13"/>
  <c r="T246" i="13"/>
  <c r="AW246" i="13"/>
  <c r="D246" i="13"/>
  <c r="G246" i="13"/>
  <c r="Z246" i="13"/>
  <c r="U246" i="13"/>
  <c r="AH246" i="13"/>
  <c r="BC246" i="13"/>
  <c r="BT246" i="13"/>
  <c r="H246" i="13"/>
  <c r="V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I246" i="13"/>
  <c r="AY246" i="13"/>
  <c r="BG246" i="13"/>
  <c r="AV246" i="13"/>
  <c r="BQ246" i="13"/>
  <c r="O246" i="13"/>
  <c r="S246" i="13"/>
  <c r="AB246" i="13"/>
  <c r="AL246" i="13"/>
  <c r="BE246" i="13"/>
  <c r="E246" i="13"/>
  <c r="AM246" i="13"/>
  <c r="BF246" i="13"/>
  <c r="BH246" i="13"/>
  <c r="BP246" i="13"/>
  <c r="R246" i="13"/>
  <c r="K246" i="13"/>
  <c r="X246" i="13"/>
  <c r="P246" i="13"/>
  <c r="P245" i="13"/>
  <c r="L245" i="13"/>
  <c r="D245" i="13"/>
  <c r="Q245" i="13"/>
  <c r="AF245" i="13"/>
  <c r="BA245" i="13"/>
  <c r="BP245" i="13"/>
  <c r="G245" i="13"/>
  <c r="T245" i="13"/>
  <c r="AG245" i="13"/>
  <c r="BB245" i="13"/>
  <c r="BR245" i="13"/>
  <c r="Z245" i="13"/>
  <c r="U245" i="13"/>
  <c r="AH245" i="13"/>
  <c r="AW245" i="13"/>
  <c r="BO245" i="13"/>
  <c r="Y245" i="13"/>
  <c r="AJ245" i="13"/>
  <c r="BD245" i="13"/>
  <c r="BT245" i="13"/>
  <c r="I245" i="13"/>
  <c r="AK245" i="13"/>
  <c r="AX245" i="13"/>
  <c r="E245" i="13"/>
  <c r="H245" i="13"/>
  <c r="V245" i="13"/>
  <c r="AI245" i="13"/>
  <c r="BC245" i="13"/>
  <c r="BQ245" i="13"/>
  <c r="AA245" i="13"/>
  <c r="O245" i="13"/>
  <c r="BU245" i="13"/>
  <c r="BE245" i="13"/>
  <c r="S245" i="13"/>
  <c r="AB245" i="13"/>
  <c r="AL245" i="13"/>
  <c r="AY245" i="13"/>
  <c r="AM245" i="13"/>
  <c r="R245" i="13"/>
  <c r="K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P244" i="13"/>
  <c r="AD244" i="13"/>
  <c r="AS244" i="13"/>
  <c r="BH244" i="13"/>
  <c r="L244" i="13"/>
  <c r="D244" i="13"/>
  <c r="Q244" i="13"/>
  <c r="AF244" i="13"/>
  <c r="BA244" i="13"/>
  <c r="BP244" i="13"/>
  <c r="G244" i="13"/>
  <c r="T244" i="13"/>
  <c r="AG244" i="13"/>
  <c r="BB244" i="13"/>
  <c r="BR244" i="13"/>
  <c r="Z244" i="13"/>
  <c r="U244" i="13"/>
  <c r="AH244" i="13"/>
  <c r="AW244" i="13"/>
  <c r="BO244" i="13"/>
  <c r="H244" i="13"/>
  <c r="V244" i="13"/>
  <c r="AI244" i="13"/>
  <c r="BC244" i="13"/>
  <c r="BQ244" i="13"/>
  <c r="AA244" i="13"/>
  <c r="Y244" i="13"/>
  <c r="AJ244" i="13"/>
  <c r="BD244" i="13"/>
  <c r="BT244" i="13"/>
  <c r="O244" i="13"/>
  <c r="I244" i="13"/>
  <c r="AK244" i="13"/>
  <c r="AX244" i="13"/>
  <c r="BU244" i="13"/>
  <c r="S244" i="13"/>
  <c r="AB244" i="13"/>
  <c r="AL244" i="13"/>
  <c r="AY244" i="13"/>
  <c r="AM244" i="13"/>
  <c r="AV244" i="13"/>
  <c r="R244" i="13"/>
  <c r="E244" i="13"/>
  <c r="BE244" i="13"/>
  <c r="K244" i="13"/>
  <c r="AC244" i="13"/>
  <c r="BF244" i="13"/>
  <c r="AE244" i="13"/>
  <c r="U243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L243" i="13"/>
  <c r="AF243" i="13"/>
  <c r="BB243" i="13"/>
  <c r="BO243" i="13"/>
  <c r="U218" i="13"/>
  <c r="U206" i="13"/>
  <c r="U170" i="13"/>
  <c r="U158" i="13"/>
  <c r="U134" i="13"/>
  <c r="U110" i="13"/>
  <c r="U86" i="13"/>
  <c r="U62" i="13"/>
  <c r="U38" i="13"/>
  <c r="U14" i="13"/>
  <c r="Q243" i="13"/>
  <c r="AW243" i="13"/>
  <c r="U205" i="13"/>
  <c r="U181" i="13"/>
  <c r="U157" i="13"/>
  <c r="U133" i="13"/>
  <c r="U109" i="13"/>
  <c r="U85" i="13"/>
  <c r="U61" i="13"/>
  <c r="U37" i="13"/>
  <c r="U13" i="13"/>
  <c r="G243" i="13"/>
  <c r="T243" i="13"/>
  <c r="AH243" i="13"/>
  <c r="BC243" i="13"/>
  <c r="BT243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3" i="13"/>
  <c r="V243" i="13"/>
  <c r="AI243" i="13"/>
  <c r="BD243" i="13"/>
  <c r="BU243" i="13"/>
  <c r="U227" i="13"/>
  <c r="U215" i="13"/>
  <c r="U203" i="13"/>
  <c r="U191" i="13"/>
  <c r="U179" i="13"/>
  <c r="U167" i="13"/>
  <c r="U155" i="13"/>
  <c r="U143" i="13"/>
  <c r="U131" i="13"/>
  <c r="U119" i="13"/>
  <c r="U107" i="13"/>
  <c r="U242" i="13"/>
  <c r="U241" i="13"/>
  <c r="U240" i="13"/>
  <c r="U239" i="13"/>
  <c r="U238" i="13"/>
  <c r="U237" i="13"/>
  <c r="U236" i="13"/>
  <c r="U235" i="13"/>
  <c r="U234" i="13"/>
  <c r="U233" i="13"/>
  <c r="U232" i="13"/>
  <c r="U220" i="13"/>
  <c r="U208" i="13"/>
  <c r="U196" i="13"/>
  <c r="U184" i="13"/>
  <c r="U172" i="13"/>
  <c r="U160" i="13"/>
  <c r="U148" i="13"/>
  <c r="U136" i="13"/>
  <c r="U124" i="13"/>
  <c r="U112" i="13"/>
  <c r="U100" i="13"/>
  <c r="U88" i="13"/>
  <c r="U76" i="13"/>
  <c r="U64" i="13"/>
  <c r="U52" i="13"/>
  <c r="U40" i="13"/>
  <c r="U28" i="13"/>
  <c r="U16" i="13"/>
  <c r="U4" i="13"/>
  <c r="P243" i="13"/>
  <c r="AE243" i="13"/>
  <c r="BA243" i="13"/>
  <c r="BR243" i="13"/>
  <c r="U230" i="13"/>
  <c r="U194" i="13"/>
  <c r="U182" i="13"/>
  <c r="U146" i="13"/>
  <c r="U122" i="13"/>
  <c r="U98" i="13"/>
  <c r="U74" i="13"/>
  <c r="U50" i="13"/>
  <c r="U26" i="13"/>
  <c r="D243" i="13"/>
  <c r="AG243" i="13"/>
  <c r="BQ243" i="13"/>
  <c r="U229" i="13"/>
  <c r="U217" i="13"/>
  <c r="U193" i="13"/>
  <c r="U169" i="13"/>
  <c r="U145" i="13"/>
  <c r="U121" i="13"/>
  <c r="U97" i="13"/>
  <c r="U73" i="13"/>
  <c r="U49" i="13"/>
  <c r="U25" i="13"/>
  <c r="U226" i="13"/>
  <c r="U202" i="13"/>
  <c r="U178" i="13"/>
  <c r="U154" i="13"/>
  <c r="U130" i="13"/>
  <c r="U106" i="13"/>
  <c r="U89" i="13"/>
  <c r="U67" i="13"/>
  <c r="U45" i="13"/>
  <c r="U23" i="13"/>
  <c r="U6" i="13"/>
  <c r="AB243" i="13"/>
  <c r="AX243" i="13"/>
  <c r="U225" i="13"/>
  <c r="U201" i="13"/>
  <c r="U177" i="13"/>
  <c r="U153" i="13"/>
  <c r="U129" i="13"/>
  <c r="U105" i="13"/>
  <c r="U83" i="13"/>
  <c r="U66" i="13"/>
  <c r="U44" i="13"/>
  <c r="U22" i="13"/>
  <c r="U5" i="13"/>
  <c r="E243" i="13"/>
  <c r="AY243" i="13"/>
  <c r="U224" i="13"/>
  <c r="U200" i="13"/>
  <c r="U176" i="13"/>
  <c r="U152" i="13"/>
  <c r="U128" i="13"/>
  <c r="U104" i="13"/>
  <c r="U82" i="13"/>
  <c r="U65" i="13"/>
  <c r="U43" i="13"/>
  <c r="U21" i="13"/>
  <c r="H243" i="13"/>
  <c r="AC243" i="13"/>
  <c r="BE243" i="13"/>
  <c r="U223" i="13"/>
  <c r="U199" i="13"/>
  <c r="U175" i="13"/>
  <c r="U151" i="13"/>
  <c r="U127" i="13"/>
  <c r="U103" i="13"/>
  <c r="U81" i="13"/>
  <c r="U59" i="13"/>
  <c r="U42" i="13"/>
  <c r="U20" i="13"/>
  <c r="AA243" i="13"/>
  <c r="BF243" i="13"/>
  <c r="U222" i="13"/>
  <c r="U198" i="13"/>
  <c r="U174" i="13"/>
  <c r="U150" i="13"/>
  <c r="U126" i="13"/>
  <c r="U102" i="13"/>
  <c r="U80" i="13"/>
  <c r="U58" i="13"/>
  <c r="U41" i="13"/>
  <c r="U19" i="13"/>
  <c r="O243" i="13"/>
  <c r="AD243" i="13"/>
  <c r="BG243" i="13"/>
  <c r="U221" i="13"/>
  <c r="U197" i="13"/>
  <c r="U173" i="13"/>
  <c r="U149" i="13"/>
  <c r="U125" i="13"/>
  <c r="U101" i="13"/>
  <c r="U79" i="13"/>
  <c r="U57" i="13"/>
  <c r="U35" i="13"/>
  <c r="U18" i="13"/>
  <c r="S243" i="13"/>
  <c r="AJ243" i="13"/>
  <c r="BH243" i="13"/>
  <c r="U214" i="13"/>
  <c r="U190" i="13"/>
  <c r="U166" i="13"/>
  <c r="U142" i="13"/>
  <c r="U118" i="13"/>
  <c r="U95" i="13"/>
  <c r="U78" i="13"/>
  <c r="U56" i="13"/>
  <c r="U34" i="13"/>
  <c r="U17" i="13"/>
  <c r="R243" i="13"/>
  <c r="AK243" i="13"/>
  <c r="BP243" i="13"/>
  <c r="U213" i="13"/>
  <c r="U189" i="13"/>
  <c r="U165" i="13"/>
  <c r="U141" i="13"/>
  <c r="U117" i="13"/>
  <c r="U94" i="13"/>
  <c r="U77" i="13"/>
  <c r="U212" i="13"/>
  <c r="U140" i="13"/>
  <c r="U71" i="13"/>
  <c r="U30" i="13"/>
  <c r="AL243" i="13"/>
  <c r="AM243" i="13"/>
  <c r="U138" i="13"/>
  <c r="U11" i="13"/>
  <c r="U209" i="13"/>
  <c r="U10" i="13"/>
  <c r="U188" i="13"/>
  <c r="U55" i="13"/>
  <c r="AV243" i="13"/>
  <c r="U115" i="13"/>
  <c r="U8" i="13"/>
  <c r="U211" i="13"/>
  <c r="U139" i="13"/>
  <c r="U70" i="13"/>
  <c r="U29" i="13"/>
  <c r="U210" i="13"/>
  <c r="U69" i="13"/>
  <c r="U137" i="13"/>
  <c r="U68" i="13"/>
  <c r="AS243" i="13"/>
  <c r="U116" i="13"/>
  <c r="U9" i="13"/>
  <c r="U187" i="13"/>
  <c r="U54" i="13"/>
  <c r="U186" i="13"/>
  <c r="U114" i="13"/>
  <c r="U53" i="13"/>
  <c r="U7" i="13"/>
  <c r="U185" i="13"/>
  <c r="U113" i="13"/>
  <c r="U47" i="13"/>
  <c r="K243" i="13"/>
  <c r="U164" i="13"/>
  <c r="U93" i="13"/>
  <c r="U46" i="13"/>
  <c r="X243" i="13"/>
  <c r="U163" i="13"/>
  <c r="U92" i="13"/>
  <c r="U33" i="13"/>
  <c r="U162" i="13"/>
  <c r="U91" i="13"/>
  <c r="U32" i="13"/>
  <c r="Y243" i="13"/>
  <c r="U161" i="13"/>
  <c r="U90" i="13"/>
  <c r="U31" i="13"/>
  <c r="I243" i="13"/>
  <c r="AL242" i="13"/>
  <c r="Z242" i="13"/>
  <c r="V242" i="13"/>
  <c r="AI242" i="13"/>
  <c r="BC242" i="13"/>
  <c r="BQ242" i="13"/>
  <c r="H242" i="13"/>
  <c r="Y242" i="13"/>
  <c r="AJ242" i="13"/>
  <c r="BD242" i="13"/>
  <c r="BT242" i="13"/>
  <c r="AA242" i="13"/>
  <c r="I242" i="13"/>
  <c r="BU242" i="13"/>
  <c r="AY242" i="13"/>
  <c r="S242" i="13"/>
  <c r="E242" i="13"/>
  <c r="AM242" i="13"/>
  <c r="BE242" i="13"/>
  <c r="BH242" i="13"/>
  <c r="AV242" i="13"/>
  <c r="BA242" i="13"/>
  <c r="Q242" i="13"/>
  <c r="BB242" i="13"/>
  <c r="T242" i="13"/>
  <c r="AX242" i="13"/>
  <c r="R242" i="13"/>
  <c r="AC242" i="13"/>
  <c r="BF242" i="13"/>
  <c r="X242" i="13"/>
  <c r="P242" i="13"/>
  <c r="L242" i="13"/>
  <c r="BP242" i="13"/>
  <c r="BR242" i="13"/>
  <c r="AH242" i="13"/>
  <c r="BO242" i="13"/>
  <c r="O242" i="13"/>
  <c r="K242" i="13"/>
  <c r="BG242" i="13"/>
  <c r="AD242" i="13"/>
  <c r="AS242" i="13"/>
  <c r="AE242" i="13"/>
  <c r="AF242" i="13"/>
  <c r="D242" i="13"/>
  <c r="AG242" i="13"/>
  <c r="G242" i="13"/>
  <c r="AW242" i="13"/>
  <c r="AK242" i="13"/>
  <c r="AB242" i="13"/>
  <c r="T230" i="13"/>
  <c r="T218" i="13"/>
  <c r="T206" i="13"/>
  <c r="T194" i="13"/>
  <c r="T182" i="13"/>
  <c r="T170" i="13"/>
  <c r="T158" i="13"/>
  <c r="T146" i="13"/>
  <c r="T134" i="13"/>
  <c r="T122" i="13"/>
  <c r="T110" i="13"/>
  <c r="T98" i="13"/>
  <c r="T86" i="13"/>
  <c r="T74" i="13"/>
  <c r="T62" i="13"/>
  <c r="T50" i="13"/>
  <c r="T38" i="13"/>
  <c r="T26" i="13"/>
  <c r="T14" i="13"/>
  <c r="T39" i="13"/>
  <c r="T241" i="13"/>
  <c r="T229" i="13"/>
  <c r="T217" i="13"/>
  <c r="T205" i="13"/>
  <c r="T193" i="13"/>
  <c r="T181" i="13"/>
  <c r="T169" i="13"/>
  <c r="T157" i="13"/>
  <c r="T145" i="13"/>
  <c r="T133" i="13"/>
  <c r="T121" i="13"/>
  <c r="T109" i="13"/>
  <c r="T97" i="13"/>
  <c r="T85" i="13"/>
  <c r="T73" i="13"/>
  <c r="T61" i="13"/>
  <c r="T49" i="13"/>
  <c r="T37" i="13"/>
  <c r="T25" i="13"/>
  <c r="T13" i="13"/>
  <c r="T214" i="13"/>
  <c r="T190" i="13"/>
  <c r="T154" i="13"/>
  <c r="T118" i="13"/>
  <c r="T82" i="13"/>
  <c r="T34" i="13"/>
  <c r="T99" i="13"/>
  <c r="T240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T226" i="13"/>
  <c r="T178" i="13"/>
  <c r="T142" i="13"/>
  <c r="T106" i="13"/>
  <c r="T70" i="13"/>
  <c r="T22" i="13"/>
  <c r="T239" i="13"/>
  <c r="T227" i="13"/>
  <c r="T215" i="13"/>
  <c r="T203" i="13"/>
  <c r="T191" i="13"/>
  <c r="T179" i="13"/>
  <c r="T167" i="13"/>
  <c r="T155" i="13"/>
  <c r="T143" i="13"/>
  <c r="T131" i="13"/>
  <c r="T119" i="13"/>
  <c r="T107" i="13"/>
  <c r="T95" i="13"/>
  <c r="T83" i="13"/>
  <c r="T71" i="13"/>
  <c r="T59" i="13"/>
  <c r="T47" i="13"/>
  <c r="T35" i="13"/>
  <c r="T23" i="13"/>
  <c r="T11" i="13"/>
  <c r="T238" i="13"/>
  <c r="T202" i="13"/>
  <c r="T166" i="13"/>
  <c r="T130" i="13"/>
  <c r="T94" i="13"/>
  <c r="T46" i="13"/>
  <c r="T10" i="13"/>
  <c r="T111" i="13"/>
  <c r="T15" i="13"/>
  <c r="T58" i="13"/>
  <c r="T237" i="13"/>
  <c r="T225" i="13"/>
  <c r="T213" i="13"/>
  <c r="T201" i="13"/>
  <c r="T189" i="13"/>
  <c r="T177" i="13"/>
  <c r="T165" i="13"/>
  <c r="T153" i="13"/>
  <c r="T141" i="13"/>
  <c r="T129" i="13"/>
  <c r="T117" i="13"/>
  <c r="T105" i="13"/>
  <c r="T93" i="13"/>
  <c r="T81" i="13"/>
  <c r="T69" i="13"/>
  <c r="T57" i="13"/>
  <c r="T45" i="13"/>
  <c r="T33" i="13"/>
  <c r="T21" i="13"/>
  <c r="T9" i="13"/>
  <c r="T232" i="13"/>
  <c r="T172" i="13"/>
  <c r="T112" i="13"/>
  <c r="T40" i="13"/>
  <c r="T219" i="13"/>
  <c r="T123" i="13"/>
  <c r="T27" i="13"/>
  <c r="T236" i="13"/>
  <c r="T224" i="13"/>
  <c r="T212" i="13"/>
  <c r="T200" i="13"/>
  <c r="T188" i="13"/>
  <c r="T176" i="13"/>
  <c r="T164" i="13"/>
  <c r="T152" i="13"/>
  <c r="T140" i="13"/>
  <c r="T128" i="13"/>
  <c r="T116" i="13"/>
  <c r="T104" i="13"/>
  <c r="T92" i="13"/>
  <c r="T80" i="13"/>
  <c r="T68" i="13"/>
  <c r="T56" i="13"/>
  <c r="T44" i="13"/>
  <c r="T32" i="13"/>
  <c r="T20" i="13"/>
  <c r="T8" i="13"/>
  <c r="T184" i="13"/>
  <c r="T136" i="13"/>
  <c r="T76" i="13"/>
  <c r="T16" i="13"/>
  <c r="T207" i="13"/>
  <c r="T159" i="13"/>
  <c r="T75" i="13"/>
  <c r="T235" i="13"/>
  <c r="T223" i="13"/>
  <c r="T211" i="13"/>
  <c r="T199" i="13"/>
  <c r="T187" i="13"/>
  <c r="T175" i="13"/>
  <c r="T163" i="13"/>
  <c r="T151" i="13"/>
  <c r="T139" i="13"/>
  <c r="T127" i="13"/>
  <c r="T115" i="13"/>
  <c r="T103" i="13"/>
  <c r="T91" i="13"/>
  <c r="T79" i="13"/>
  <c r="T67" i="13"/>
  <c r="T55" i="13"/>
  <c r="T43" i="13"/>
  <c r="T31" i="13"/>
  <c r="T19" i="13"/>
  <c r="T7" i="13"/>
  <c r="T220" i="13"/>
  <c r="T124" i="13"/>
  <c r="T64" i="13"/>
  <c r="T4" i="13"/>
  <c r="T183" i="13"/>
  <c r="T135" i="13"/>
  <c r="T51" i="13"/>
  <c r="T234" i="13"/>
  <c r="T222" i="13"/>
  <c r="T210" i="13"/>
  <c r="T198" i="13"/>
  <c r="T186" i="13"/>
  <c r="T174" i="13"/>
  <c r="T162" i="13"/>
  <c r="T150" i="13"/>
  <c r="T138" i="13"/>
  <c r="T126" i="13"/>
  <c r="T114" i="13"/>
  <c r="T102" i="13"/>
  <c r="T90" i="13"/>
  <c r="T78" i="13"/>
  <c r="T66" i="13"/>
  <c r="T54" i="13"/>
  <c r="T42" i="13"/>
  <c r="T30" i="13"/>
  <c r="T18" i="13"/>
  <c r="T6" i="13"/>
  <c r="T17" i="13"/>
  <c r="T196" i="13"/>
  <c r="T160" i="13"/>
  <c r="T100" i="13"/>
  <c r="T52" i="13"/>
  <c r="T195" i="13"/>
  <c r="T171" i="13"/>
  <c r="T87" i="13"/>
  <c r="T233" i="13"/>
  <c r="T221" i="13"/>
  <c r="T209" i="13"/>
  <c r="T197" i="13"/>
  <c r="T185" i="13"/>
  <c r="T173" i="13"/>
  <c r="T161" i="13"/>
  <c r="T149" i="13"/>
  <c r="T137" i="13"/>
  <c r="T125" i="13"/>
  <c r="T113" i="13"/>
  <c r="T101" i="13"/>
  <c r="T89" i="13"/>
  <c r="T77" i="13"/>
  <c r="T65" i="13"/>
  <c r="T53" i="13"/>
  <c r="T41" i="13"/>
  <c r="T29" i="13"/>
  <c r="T5" i="13"/>
  <c r="T208" i="13"/>
  <c r="T148" i="13"/>
  <c r="T88" i="13"/>
  <c r="T28" i="13"/>
  <c r="T231" i="13"/>
  <c r="T147" i="13"/>
  <c r="T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V241" i="13"/>
  <c r="V229" i="13"/>
  <c r="V205" i="13"/>
  <c r="V157" i="13"/>
  <c r="V109" i="13"/>
  <c r="V61" i="13"/>
  <c r="G241" i="13"/>
  <c r="V119" i="13"/>
  <c r="V47" i="13"/>
  <c r="AL241" i="13"/>
  <c r="V6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Z241" i="13"/>
  <c r="I241" i="13"/>
  <c r="AK241" i="13"/>
  <c r="AY241" i="13"/>
  <c r="V107" i="13"/>
  <c r="H241" i="13"/>
  <c r="V18" i="13"/>
  <c r="V239" i="13"/>
  <c r="V227" i="13"/>
  <c r="V215" i="13"/>
  <c r="V203" i="13"/>
  <c r="V191" i="13"/>
  <c r="V179" i="13"/>
  <c r="V167" i="13"/>
  <c r="V155" i="13"/>
  <c r="V143" i="13"/>
  <c r="V95" i="13"/>
  <c r="V59" i="13"/>
  <c r="AB241" i="13"/>
  <c r="BO241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AA241" i="13"/>
  <c r="E241" i="13"/>
  <c r="AM241" i="13"/>
  <c r="BG241" i="13"/>
  <c r="AV241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O241" i="13"/>
  <c r="AC241" i="13"/>
  <c r="BH241" i="13"/>
  <c r="V115" i="13"/>
  <c r="V67" i="13"/>
  <c r="V43" i="13"/>
  <c r="V19" i="13"/>
  <c r="AD241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S241" i="13"/>
  <c r="AS241" i="13"/>
  <c r="BP241" i="13"/>
  <c r="V7" i="13"/>
  <c r="K241" i="13"/>
  <c r="V235" i="13"/>
  <c r="V223" i="13"/>
  <c r="V211" i="13"/>
  <c r="V199" i="13"/>
  <c r="V187" i="13"/>
  <c r="V175" i="13"/>
  <c r="V163" i="13"/>
  <c r="V151" i="13"/>
  <c r="V139" i="13"/>
  <c r="V127" i="13"/>
  <c r="V103" i="13"/>
  <c r="V91" i="13"/>
  <c r="V79" i="13"/>
  <c r="V55" i="13"/>
  <c r="V31" i="13"/>
  <c r="R241" i="13"/>
  <c r="BR241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X241" i="13"/>
  <c r="AF241" i="13"/>
  <c r="BB241" i="13"/>
  <c r="BQ241" i="13"/>
  <c r="V112" i="13"/>
  <c r="V88" i="13"/>
  <c r="V64" i="13"/>
  <c r="V40" i="13"/>
  <c r="V16" i="13"/>
  <c r="V4" i="13"/>
  <c r="AG241" i="13"/>
  <c r="AW241" i="13"/>
  <c r="V26" i="13"/>
  <c r="D241" i="13"/>
  <c r="BD241" i="13"/>
  <c r="V181" i="13"/>
  <c r="V121" i="13"/>
  <c r="V73" i="13"/>
  <c r="V25" i="13"/>
  <c r="Y241" i="13"/>
  <c r="V83" i="13"/>
  <c r="V35" i="13"/>
  <c r="BF241" i="13"/>
  <c r="AE241" i="13"/>
  <c r="V232" i="13"/>
  <c r="V220" i="13"/>
  <c r="V208" i="13"/>
  <c r="V196" i="13"/>
  <c r="V184" i="13"/>
  <c r="V172" i="13"/>
  <c r="V160" i="13"/>
  <c r="V148" i="13"/>
  <c r="V136" i="13"/>
  <c r="V124" i="13"/>
  <c r="V100" i="13"/>
  <c r="V76" i="13"/>
  <c r="V52" i="13"/>
  <c r="V28" i="13"/>
  <c r="P241" i="13"/>
  <c r="BT241" i="13"/>
  <c r="Q241" i="13"/>
  <c r="V193" i="13"/>
  <c r="V145" i="13"/>
  <c r="V97" i="13"/>
  <c r="V49" i="13"/>
  <c r="V13" i="13"/>
  <c r="AX241" i="13"/>
  <c r="V131" i="13"/>
  <c r="V71" i="13"/>
  <c r="V11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L241" i="13"/>
  <c r="AH241" i="13"/>
  <c r="BC241" i="13"/>
  <c r="BU241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14" i="13"/>
  <c r="AI241" i="13"/>
  <c r="V217" i="13"/>
  <c r="V169" i="13"/>
  <c r="V133" i="13"/>
  <c r="V85" i="13"/>
  <c r="V37" i="13"/>
  <c r="AJ241" i="13"/>
  <c r="V23" i="13"/>
  <c r="BA241" i="13"/>
  <c r="P240" i="13"/>
  <c r="AG240" i="13"/>
  <c r="BB240" i="13"/>
  <c r="BO240" i="13"/>
  <c r="BU240" i="13"/>
  <c r="L240" i="13"/>
  <c r="AH240" i="13"/>
  <c r="AW240" i="13"/>
  <c r="BQ240" i="13"/>
  <c r="Q240" i="13"/>
  <c r="AI240" i="13"/>
  <c r="BC240" i="13"/>
  <c r="BT240" i="13"/>
  <c r="D240" i="13"/>
  <c r="G240" i="13"/>
  <c r="Y240" i="13"/>
  <c r="AJ240" i="13"/>
  <c r="BD240" i="13"/>
  <c r="Z240" i="13"/>
  <c r="I240" i="13"/>
  <c r="AK240" i="13"/>
  <c r="AX240" i="13"/>
  <c r="H240" i="13"/>
  <c r="AB240" i="13"/>
  <c r="AL240" i="13"/>
  <c r="AY240" i="13"/>
  <c r="AA240" i="13"/>
  <c r="E240" i="13"/>
  <c r="AM240" i="13"/>
  <c r="BF240" i="13"/>
  <c r="O240" i="13"/>
  <c r="AC240" i="13"/>
  <c r="BG240" i="13"/>
  <c r="S240" i="13"/>
  <c r="BH240" i="13"/>
  <c r="BA240" i="13"/>
  <c r="R240" i="13"/>
  <c r="AD240" i="13"/>
  <c r="AS240" i="13"/>
  <c r="AF240" i="13"/>
  <c r="BR240" i="13"/>
  <c r="K240" i="13"/>
  <c r="AE240" i="13"/>
  <c r="AV240" i="13"/>
  <c r="BP240" i="13"/>
  <c r="X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P239" i="13"/>
  <c r="AG239" i="13"/>
  <c r="BB239" i="13"/>
  <c r="BO239" i="13"/>
  <c r="L239" i="13"/>
  <c r="AH239" i="13"/>
  <c r="BQ239" i="13"/>
  <c r="Q239" i="13"/>
  <c r="AI239" i="13"/>
  <c r="BT239" i="13"/>
  <c r="BP239" i="13"/>
  <c r="AF239" i="13"/>
  <c r="AW239" i="13"/>
  <c r="D239" i="13"/>
  <c r="BC239" i="13"/>
  <c r="K239" i="13"/>
  <c r="G239" i="13"/>
  <c r="Y239" i="13"/>
  <c r="AJ239" i="13"/>
  <c r="BD239" i="13"/>
  <c r="BU239" i="13"/>
  <c r="AM239" i="13"/>
  <c r="BF239" i="13"/>
  <c r="O239" i="13"/>
  <c r="AD239" i="13"/>
  <c r="AV239" i="13"/>
  <c r="X239" i="13"/>
  <c r="Z239" i="13"/>
  <c r="I239" i="13"/>
  <c r="AK239" i="13"/>
  <c r="AX239" i="13"/>
  <c r="E239" i="13"/>
  <c r="BG239" i="13"/>
  <c r="BH239" i="13"/>
  <c r="R239" i="13"/>
  <c r="BA239" i="13"/>
  <c r="AB239" i="13"/>
  <c r="AL239" i="13"/>
  <c r="AY239" i="13"/>
  <c r="AA239" i="13"/>
  <c r="AC239" i="13"/>
  <c r="S239" i="13"/>
  <c r="AS239" i="13"/>
  <c r="AE239" i="13"/>
  <c r="BR239" i="13"/>
  <c r="P238" i="13"/>
  <c r="AG238" i="13"/>
  <c r="BB238" i="13"/>
  <c r="BO238" i="13"/>
  <c r="L238" i="13"/>
  <c r="AH238" i="13"/>
  <c r="AW238" i="13"/>
  <c r="BQ238" i="13"/>
  <c r="D238" i="13"/>
  <c r="Q238" i="13"/>
  <c r="AI238" i="13"/>
  <c r="BC238" i="13"/>
  <c r="BT238" i="13"/>
  <c r="G238" i="13"/>
  <c r="Y238" i="13"/>
  <c r="AJ238" i="13"/>
  <c r="BD238" i="13"/>
  <c r="BU238" i="13"/>
  <c r="Z238" i="13"/>
  <c r="I238" i="13"/>
  <c r="AK238" i="13"/>
  <c r="AX238" i="13"/>
  <c r="AB238" i="13"/>
  <c r="AL238" i="13"/>
  <c r="AY238" i="13"/>
  <c r="AA238" i="13"/>
  <c r="E238" i="13"/>
  <c r="AM238" i="13"/>
  <c r="BF238" i="13"/>
  <c r="O238" i="13"/>
  <c r="AC238" i="13"/>
  <c r="BG238" i="13"/>
  <c r="S238" i="13"/>
  <c r="BH238" i="13"/>
  <c r="R238" i="13"/>
  <c r="AD238" i="13"/>
  <c r="AS238" i="13"/>
  <c r="K238" i="13"/>
  <c r="AE238" i="13"/>
  <c r="AV238" i="13"/>
  <c r="BP238" i="13"/>
  <c r="X238" i="13"/>
  <c r="AF238" i="13"/>
  <c r="BA238" i="13"/>
  <c r="BR238" i="13"/>
  <c r="P237" i="13"/>
  <c r="AG237" i="13"/>
  <c r="BB237" i="13"/>
  <c r="BO237" i="13"/>
  <c r="BG237" i="13"/>
  <c r="L237" i="13"/>
  <c r="AH237" i="13"/>
  <c r="AW237" i="13"/>
  <c r="BQ237" i="13"/>
  <c r="S237" i="13"/>
  <c r="R237" i="13"/>
  <c r="K237" i="13"/>
  <c r="AF237" i="13"/>
  <c r="D237" i="13"/>
  <c r="Q237" i="13"/>
  <c r="AI237" i="13"/>
  <c r="BC237" i="13"/>
  <c r="BT237" i="13"/>
  <c r="BH237" i="13"/>
  <c r="AE237" i="13"/>
  <c r="BR237" i="13"/>
  <c r="G237" i="13"/>
  <c r="Y237" i="13"/>
  <c r="AJ237" i="13"/>
  <c r="BD237" i="13"/>
  <c r="BU237" i="13"/>
  <c r="AA237" i="13"/>
  <c r="BF237" i="13"/>
  <c r="O237" i="13"/>
  <c r="AS237" i="13"/>
  <c r="BP237" i="13"/>
  <c r="X237" i="13"/>
  <c r="Z237" i="13"/>
  <c r="I237" i="13"/>
  <c r="AK237" i="13"/>
  <c r="AX237" i="13"/>
  <c r="E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E236" i="13"/>
  <c r="AM236" i="13"/>
  <c r="BG236" i="13"/>
  <c r="BU235" i="13"/>
  <c r="BU223" i="13"/>
  <c r="BU211" i="13"/>
  <c r="O236" i="13"/>
  <c r="AC236" i="13"/>
  <c r="BH236" i="13"/>
  <c r="BU234" i="13"/>
  <c r="BU222" i="13"/>
  <c r="BU210" i="13"/>
  <c r="S236" i="13"/>
  <c r="AS236" i="13"/>
  <c r="BP236" i="13"/>
  <c r="BU233" i="13"/>
  <c r="BU221" i="13"/>
  <c r="BU209" i="13"/>
  <c r="R236" i="13"/>
  <c r="AD236" i="13"/>
  <c r="AV236" i="13"/>
  <c r="BR236" i="13"/>
  <c r="BU232" i="13"/>
  <c r="BU220" i="13"/>
  <c r="BU208" i="13"/>
  <c r="K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P236" i="13"/>
  <c r="AG236" i="13"/>
  <c r="AW236" i="13"/>
  <c r="BT236" i="13"/>
  <c r="BU229" i="13"/>
  <c r="BU217" i="13"/>
  <c r="L236" i="13"/>
  <c r="AH236" i="13"/>
  <c r="BC236" i="13"/>
  <c r="BU228" i="13"/>
  <c r="BU216" i="13"/>
  <c r="D236" i="13"/>
  <c r="Q236" i="13"/>
  <c r="AI236" i="13"/>
  <c r="BD236" i="13"/>
  <c r="BU227" i="13"/>
  <c r="BU215" i="13"/>
  <c r="G236" i="13"/>
  <c r="Y236" i="13"/>
  <c r="AJ236" i="13"/>
  <c r="AX236" i="13"/>
  <c r="BU226" i="13"/>
  <c r="BU214" i="13"/>
  <c r="Z236" i="13"/>
  <c r="I236" i="13"/>
  <c r="AK236" i="13"/>
  <c r="AY236" i="13"/>
  <c r="P235" i="13"/>
  <c r="AG235" i="13"/>
  <c r="BB235" i="13"/>
  <c r="BO235" i="13"/>
  <c r="L235" i="13"/>
  <c r="AH235" i="13"/>
  <c r="AW235" i="13"/>
  <c r="BQ235" i="13"/>
  <c r="D235" i="13"/>
  <c r="Q235" i="13"/>
  <c r="AI235" i="13"/>
  <c r="BC235" i="13"/>
  <c r="BT235" i="13"/>
  <c r="G235" i="13"/>
  <c r="Y235" i="13"/>
  <c r="AJ235" i="13"/>
  <c r="BD235" i="13"/>
  <c r="Z235" i="13"/>
  <c r="I235" i="13"/>
  <c r="AK235" i="13"/>
  <c r="AX235" i="13"/>
  <c r="AB235" i="13"/>
  <c r="AL235" i="13"/>
  <c r="AY235" i="13"/>
  <c r="AA235" i="13"/>
  <c r="E235" i="13"/>
  <c r="AM235" i="13"/>
  <c r="BF235" i="13"/>
  <c r="O235" i="13"/>
  <c r="AC235" i="13"/>
  <c r="BG235" i="13"/>
  <c r="S235" i="13"/>
  <c r="BH235" i="13"/>
  <c r="R235" i="13"/>
  <c r="AD235" i="13"/>
  <c r="AS235" i="13"/>
  <c r="K235" i="13"/>
  <c r="AE235" i="13"/>
  <c r="AV235" i="13"/>
  <c r="BP235" i="13"/>
  <c r="X235" i="13"/>
  <c r="AF235" i="13"/>
  <c r="BA235" i="13"/>
  <c r="BR235" i="13"/>
  <c r="AA234" i="13"/>
  <c r="E234" i="13"/>
  <c r="AM234" i="13"/>
  <c r="BG234" i="13"/>
  <c r="O234" i="13"/>
  <c r="AC234" i="13"/>
  <c r="BH234" i="13"/>
  <c r="S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P234" i="13"/>
  <c r="AG234" i="13"/>
  <c r="AW234" i="13"/>
  <c r="BT234" i="13"/>
  <c r="AH234" i="13"/>
  <c r="AX234" i="13"/>
  <c r="Z234" i="13"/>
  <c r="AK234" i="13"/>
  <c r="K234" i="13"/>
  <c r="L234" i="13"/>
  <c r="BF234" i="13"/>
  <c r="R234" i="13"/>
  <c r="AE234" i="13"/>
  <c r="D234" i="13"/>
  <c r="Q234" i="13"/>
  <c r="AI234" i="13"/>
  <c r="BD234" i="13"/>
  <c r="G234" i="13"/>
  <c r="Y234" i="13"/>
  <c r="AJ234" i="13"/>
  <c r="I234" i="13"/>
  <c r="AB234" i="13"/>
  <c r="BP234" i="13"/>
  <c r="AD234" i="13"/>
  <c r="BO234" i="13"/>
  <c r="P233" i="13"/>
  <c r="AG233" i="13"/>
  <c r="BB233" i="13"/>
  <c r="BO233" i="13"/>
  <c r="AC233" i="13"/>
  <c r="BH233" i="13"/>
  <c r="AS233" i="13"/>
  <c r="BP233" i="13"/>
  <c r="BR233" i="13"/>
  <c r="L233" i="13"/>
  <c r="AH233" i="13"/>
  <c r="AW233" i="13"/>
  <c r="BQ233" i="13"/>
  <c r="BT233" i="13"/>
  <c r="Z233" i="13"/>
  <c r="AK233" i="13"/>
  <c r="AA233" i="13"/>
  <c r="BF233" i="13"/>
  <c r="R233" i="13"/>
  <c r="AV233" i="13"/>
  <c r="BA233" i="13"/>
  <c r="D233" i="13"/>
  <c r="Q233" i="13"/>
  <c r="AI233" i="13"/>
  <c r="BC233" i="13"/>
  <c r="I233" i="13"/>
  <c r="AX233" i="13"/>
  <c r="AL233" i="13"/>
  <c r="E233" i="13"/>
  <c r="BG233" i="13"/>
  <c r="AD233" i="13"/>
  <c r="AE233" i="13"/>
  <c r="X233" i="13"/>
  <c r="G233" i="13"/>
  <c r="Y233" i="13"/>
  <c r="AJ233" i="13"/>
  <c r="BD233" i="13"/>
  <c r="AB233" i="13"/>
  <c r="AY233" i="13"/>
  <c r="AM233" i="13"/>
  <c r="O233" i="13"/>
  <c r="S233" i="13"/>
  <c r="K233" i="13"/>
  <c r="AF233" i="13"/>
  <c r="P232" i="13"/>
  <c r="AG232" i="13"/>
  <c r="BB232" i="13"/>
  <c r="BO232" i="13"/>
  <c r="Q232" i="13"/>
  <c r="AI232" i="13"/>
  <c r="BT232" i="13"/>
  <c r="AY232" i="13"/>
  <c r="BF232" i="13"/>
  <c r="AS232" i="13"/>
  <c r="K232" i="13"/>
  <c r="BP232" i="13"/>
  <c r="X232" i="13"/>
  <c r="BR232" i="13"/>
  <c r="L232" i="13"/>
  <c r="AH232" i="13"/>
  <c r="AW232" i="13"/>
  <c r="BQ232" i="13"/>
  <c r="D232" i="13"/>
  <c r="BC232" i="13"/>
  <c r="AB232" i="13"/>
  <c r="E232" i="13"/>
  <c r="O232" i="13"/>
  <c r="BG232" i="13"/>
  <c r="S232" i="13"/>
  <c r="AD232" i="13"/>
  <c r="AE232" i="13"/>
  <c r="BA232" i="13"/>
  <c r="G232" i="13"/>
  <c r="Y232" i="13"/>
  <c r="AJ232" i="13"/>
  <c r="BD232" i="13"/>
  <c r="Z232" i="13"/>
  <c r="I232" i="13"/>
  <c r="AK232" i="13"/>
  <c r="AX232" i="13"/>
  <c r="AL232" i="13"/>
  <c r="AA232" i="13"/>
  <c r="AM232" i="13"/>
  <c r="AC232" i="13"/>
  <c r="BH232" i="13"/>
  <c r="R232" i="13"/>
  <c r="AV232" i="13"/>
  <c r="AF232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K224" i="13"/>
  <c r="K164" i="13"/>
  <c r="K128" i="13"/>
  <c r="K92" i="13"/>
  <c r="K56" i="13"/>
  <c r="K20" i="13"/>
  <c r="K187" i="13"/>
  <c r="K151" i="13"/>
  <c r="K103" i="13"/>
  <c r="K55" i="13"/>
  <c r="K7" i="13"/>
  <c r="K230" i="13"/>
  <c r="K218" i="13"/>
  <c r="K206" i="13"/>
  <c r="K194" i="13"/>
  <c r="K182" i="13"/>
  <c r="K170" i="13"/>
  <c r="K158" i="13"/>
  <c r="K146" i="13"/>
  <c r="K134" i="13"/>
  <c r="K122" i="13"/>
  <c r="K110" i="13"/>
  <c r="K98" i="13"/>
  <c r="K86" i="13"/>
  <c r="K74" i="13"/>
  <c r="K62" i="13"/>
  <c r="K50" i="13"/>
  <c r="K38" i="13"/>
  <c r="K26" i="13"/>
  <c r="K14" i="13"/>
  <c r="K157" i="13"/>
  <c r="K145" i="13"/>
  <c r="K133" i="13"/>
  <c r="K121" i="13"/>
  <c r="K109" i="13"/>
  <c r="K97" i="13"/>
  <c r="K85" i="13"/>
  <c r="K73" i="13"/>
  <c r="K61" i="13"/>
  <c r="K49" i="13"/>
  <c r="K37" i="13"/>
  <c r="K25" i="13"/>
  <c r="K13" i="13"/>
  <c r="K213" i="13"/>
  <c r="K201" i="13"/>
  <c r="K177" i="13"/>
  <c r="K153" i="13"/>
  <c r="K117" i="13"/>
  <c r="K81" i="13"/>
  <c r="K45" i="13"/>
  <c r="K9" i="13"/>
  <c r="K212" i="13"/>
  <c r="K176" i="13"/>
  <c r="K140" i="13"/>
  <c r="K104" i="13"/>
  <c r="K68" i="13"/>
  <c r="K32" i="13"/>
  <c r="K211" i="13"/>
  <c r="K163" i="13"/>
  <c r="K115" i="13"/>
  <c r="K67" i="13"/>
  <c r="K31" i="13"/>
  <c r="K198" i="13"/>
  <c r="K162" i="13"/>
  <c r="K126" i="13"/>
  <c r="K90" i="13"/>
  <c r="K54" i="13"/>
  <c r="K18" i="13"/>
  <c r="K221" i="13"/>
  <c r="K185" i="13"/>
  <c r="K161" i="13"/>
  <c r="K125" i="13"/>
  <c r="K89" i="13"/>
  <c r="K53" i="13"/>
  <c r="K5" i="13"/>
  <c r="K220" i="13"/>
  <c r="K184" i="13"/>
  <c r="K148" i="13"/>
  <c r="K112" i="13"/>
  <c r="K76" i="13"/>
  <c r="K40" i="13"/>
  <c r="K4" i="13"/>
  <c r="K229" i="13"/>
  <c r="K217" i="13"/>
  <c r="K205" i="13"/>
  <c r="K193" i="13"/>
  <c r="K181" i="13"/>
  <c r="K169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K225" i="13"/>
  <c r="K165" i="13"/>
  <c r="K141" i="13"/>
  <c r="K105" i="13"/>
  <c r="K57" i="13"/>
  <c r="K33" i="13"/>
  <c r="K199" i="13"/>
  <c r="K127" i="13"/>
  <c r="K79" i="13"/>
  <c r="K19" i="13"/>
  <c r="K210" i="13"/>
  <c r="K150" i="13"/>
  <c r="K114" i="13"/>
  <c r="K78" i="13"/>
  <c r="K42" i="13"/>
  <c r="K6" i="13"/>
  <c r="K209" i="13"/>
  <c r="K149" i="13"/>
  <c r="K113" i="13"/>
  <c r="K77" i="13"/>
  <c r="K41" i="13"/>
  <c r="K208" i="13"/>
  <c r="K172" i="13"/>
  <c r="K136" i="13"/>
  <c r="K100" i="13"/>
  <c r="K52" i="13"/>
  <c r="K28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K189" i="13"/>
  <c r="K129" i="13"/>
  <c r="K93" i="13"/>
  <c r="K69" i="13"/>
  <c r="K21" i="13"/>
  <c r="K200" i="13"/>
  <c r="K188" i="13"/>
  <c r="K152" i="13"/>
  <c r="K116" i="13"/>
  <c r="K80" i="13"/>
  <c r="K44" i="13"/>
  <c r="K8" i="13"/>
  <c r="K223" i="13"/>
  <c r="K175" i="13"/>
  <c r="K139" i="13"/>
  <c r="K91" i="13"/>
  <c r="K43" i="13"/>
  <c r="K222" i="13"/>
  <c r="K186" i="13"/>
  <c r="K174" i="13"/>
  <c r="K138" i="13"/>
  <c r="K102" i="13"/>
  <c r="K66" i="13"/>
  <c r="K30" i="13"/>
  <c r="K197" i="13"/>
  <c r="K173" i="13"/>
  <c r="K137" i="13"/>
  <c r="K101" i="13"/>
  <c r="K65" i="13"/>
  <c r="K29" i="13"/>
  <c r="K17" i="13"/>
  <c r="K196" i="13"/>
  <c r="K160" i="13"/>
  <c r="K124" i="13"/>
  <c r="K88" i="13"/>
  <c r="K64" i="13"/>
  <c r="K16" i="13"/>
  <c r="AH231" i="13"/>
  <c r="AW231" i="13"/>
  <c r="BQ231" i="13"/>
  <c r="BR220" i="13"/>
  <c r="BR208" i="13"/>
  <c r="L231" i="13"/>
  <c r="Q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G231" i="13"/>
  <c r="I231" i="13"/>
  <c r="AK231" i="13"/>
  <c r="AX231" i="13"/>
  <c r="BR229" i="13"/>
  <c r="BR217" i="13"/>
  <c r="Z231" i="13"/>
  <c r="AB231" i="13"/>
  <c r="AL231" i="13"/>
  <c r="AY231" i="13"/>
  <c r="BR228" i="13"/>
  <c r="BR216" i="13"/>
  <c r="E231" i="13"/>
  <c r="AM231" i="13"/>
  <c r="BF231" i="13"/>
  <c r="BR227" i="13"/>
  <c r="BR215" i="13"/>
  <c r="AA231" i="13"/>
  <c r="AC231" i="13"/>
  <c r="BG231" i="13"/>
  <c r="BR226" i="13"/>
  <c r="BR214" i="13"/>
  <c r="O231" i="13"/>
  <c r="BH231" i="13"/>
  <c r="BR225" i="13"/>
  <c r="BR213" i="13"/>
  <c r="S231" i="13"/>
  <c r="AD231" i="13"/>
  <c r="AS231" i="13"/>
  <c r="BR224" i="13"/>
  <c r="BR212" i="13"/>
  <c r="R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P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R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S230" i="13"/>
  <c r="AF230" i="13"/>
  <c r="BB230" i="13"/>
  <c r="BC229" i="13"/>
  <c r="BC217" i="13"/>
  <c r="BC205" i="13"/>
  <c r="AW225" i="13"/>
  <c r="AW213" i="13"/>
  <c r="AW201" i="13"/>
  <c r="P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Q230" i="13"/>
  <c r="AI230" i="13"/>
  <c r="AY230" i="13"/>
  <c r="BC226" i="13"/>
  <c r="BC214" i="13"/>
  <c r="BC202" i="13"/>
  <c r="AW222" i="13"/>
  <c r="AW210" i="13"/>
  <c r="L230" i="13"/>
  <c r="Y230" i="13"/>
  <c r="AJ230" i="13"/>
  <c r="BF230" i="13"/>
  <c r="BC225" i="13"/>
  <c r="BC213" i="13"/>
  <c r="BC201" i="13"/>
  <c r="AW221" i="13"/>
  <c r="AW209" i="13"/>
  <c r="D230" i="13"/>
  <c r="I230" i="13"/>
  <c r="AK230" i="13"/>
  <c r="BG230" i="13"/>
  <c r="BC224" i="13"/>
  <c r="BC212" i="13"/>
  <c r="BC200" i="13"/>
  <c r="AW220" i="13"/>
  <c r="AW208" i="13"/>
  <c r="G230" i="13"/>
  <c r="AB230" i="13"/>
  <c r="AL230" i="13"/>
  <c r="BH230" i="13"/>
  <c r="BC223" i="13"/>
  <c r="BC211" i="13"/>
  <c r="BC199" i="13"/>
  <c r="AW219" i="13"/>
  <c r="AW207" i="13"/>
  <c r="Z230" i="13"/>
  <c r="E230" i="13"/>
  <c r="AM230" i="13"/>
  <c r="BP230" i="13"/>
  <c r="BC222" i="13"/>
  <c r="BC210" i="13"/>
  <c r="AW230" i="13"/>
  <c r="AW218" i="13"/>
  <c r="AW206" i="13"/>
  <c r="BC221" i="13"/>
  <c r="O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P229" i="13"/>
  <c r="AG229" i="13"/>
  <c r="BB229" i="13"/>
  <c r="AI229" i="13"/>
  <c r="D229" i="13"/>
  <c r="AJ229" i="13"/>
  <c r="AY229" i="13"/>
  <c r="G229" i="13"/>
  <c r="AH229" i="13"/>
  <c r="BD229" i="13"/>
  <c r="Q229" i="13"/>
  <c r="AX229" i="13"/>
  <c r="Y229" i="13"/>
  <c r="L229" i="13"/>
  <c r="Z229" i="13"/>
  <c r="AB229" i="13"/>
  <c r="AL229" i="13"/>
  <c r="BG229" i="13"/>
  <c r="AC229" i="13"/>
  <c r="R229" i="13"/>
  <c r="BT229" i="13"/>
  <c r="E229" i="13"/>
  <c r="AM229" i="13"/>
  <c r="BH229" i="13"/>
  <c r="BP229" i="13"/>
  <c r="BA229" i="13"/>
  <c r="AK229" i="13"/>
  <c r="AA229" i="13"/>
  <c r="BF229" i="13"/>
  <c r="O229" i="13"/>
  <c r="AD229" i="13"/>
  <c r="AS229" i="13"/>
  <c r="BO229" i="13"/>
  <c r="S229" i="13"/>
  <c r="AE229" i="13"/>
  <c r="AV229" i="13"/>
  <c r="BQ229" i="13"/>
  <c r="AF229" i="13"/>
  <c r="I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O228" i="13"/>
  <c r="BQ228" i="13"/>
  <c r="AC228" i="13"/>
  <c r="AA228" i="13"/>
  <c r="BO228" i="13"/>
  <c r="AM228" i="13"/>
  <c r="E228" i="13"/>
  <c r="BP228" i="13"/>
  <c r="AL228" i="13"/>
  <c r="AB228" i="13"/>
  <c r="Z228" i="13"/>
  <c r="BH228" i="13"/>
  <c r="AK228" i="13"/>
  <c r="I228" i="13"/>
  <c r="G228" i="13"/>
  <c r="BG228" i="13"/>
  <c r="AJ228" i="13"/>
  <c r="Y228" i="13"/>
  <c r="D228" i="13"/>
  <c r="BF228" i="13"/>
  <c r="AI228" i="13"/>
  <c r="Q228" i="13"/>
  <c r="L228" i="13"/>
  <c r="AY228" i="13"/>
  <c r="AH228" i="13"/>
  <c r="AX228" i="13"/>
  <c r="AG228" i="13"/>
  <c r="P228" i="13"/>
  <c r="BD228" i="13"/>
  <c r="AF228" i="13"/>
  <c r="R228" i="13"/>
  <c r="BA228" i="13"/>
  <c r="AE228" i="13"/>
  <c r="S228" i="13"/>
  <c r="AV228" i="13"/>
  <c r="AD228" i="13"/>
  <c r="BQ227" i="13"/>
  <c r="BQ215" i="13"/>
  <c r="L227" i="13"/>
  <c r="Y227" i="13"/>
  <c r="AJ227" i="13"/>
  <c r="BH227" i="13"/>
  <c r="BQ226" i="13"/>
  <c r="BQ214" i="13"/>
  <c r="I227" i="13"/>
  <c r="BP227" i="13"/>
  <c r="BQ213" i="13"/>
  <c r="BO227" i="13"/>
  <c r="AV227" i="13"/>
  <c r="AD227" i="13"/>
  <c r="S227" i="13"/>
  <c r="AL227" i="13"/>
  <c r="AE227" i="13"/>
  <c r="BQ224" i="13"/>
  <c r="BQ212" i="13"/>
  <c r="Z227" i="13"/>
  <c r="E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R227" i="13"/>
  <c r="AF227" i="13"/>
  <c r="AX227" i="13"/>
  <c r="Q227" i="13"/>
  <c r="AK227" i="13"/>
  <c r="AB227" i="13"/>
  <c r="O227" i="13"/>
  <c r="BQ208" i="13"/>
  <c r="BQ218" i="13"/>
  <c r="BQ206" i="13"/>
  <c r="P227" i="13"/>
  <c r="AG227" i="13"/>
  <c r="AY227" i="13"/>
  <c r="AI227" i="13"/>
  <c r="G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O226" i="13"/>
  <c r="AD226" i="13"/>
  <c r="AV226" i="13"/>
  <c r="BA203" i="13"/>
  <c r="S226" i="13"/>
  <c r="R226" i="13"/>
  <c r="AX226" i="13"/>
  <c r="P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Q226" i="13"/>
  <c r="AI226" i="13"/>
  <c r="BG226" i="13"/>
  <c r="BA210" i="13"/>
  <c r="L226" i="13"/>
  <c r="Y226" i="13"/>
  <c r="AJ226" i="13"/>
  <c r="BH226" i="13"/>
  <c r="BA222" i="13"/>
  <c r="BA221" i="13"/>
  <c r="BA209" i="13"/>
  <c r="D226" i="13"/>
  <c r="I226" i="13"/>
  <c r="AK226" i="13"/>
  <c r="BP226" i="13"/>
  <c r="AC226" i="13"/>
  <c r="AA226" i="13"/>
  <c r="AS226" i="13"/>
  <c r="AF226" i="13"/>
  <c r="BA201" i="13"/>
  <c r="BA220" i="13"/>
  <c r="BA208" i="13"/>
  <c r="G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E226" i="13"/>
  <c r="AM226" i="13"/>
  <c r="BT226" i="13"/>
  <c r="BD226" i="13"/>
  <c r="BA202" i="13"/>
  <c r="BA213" i="13"/>
  <c r="AY226" i="13"/>
  <c r="BA218" i="13"/>
  <c r="BA217" i="13"/>
  <c r="L225" i="13"/>
  <c r="Y225" i="13"/>
  <c r="AJ225" i="13"/>
  <c r="BH225" i="13"/>
  <c r="D225" i="13"/>
  <c r="I225" i="13"/>
  <c r="AK225" i="13"/>
  <c r="BP225" i="13"/>
  <c r="G225" i="13"/>
  <c r="AB225" i="13"/>
  <c r="AL225" i="13"/>
  <c r="BO225" i="13"/>
  <c r="Z225" i="13"/>
  <c r="E225" i="13"/>
  <c r="AM225" i="13"/>
  <c r="BT225" i="13"/>
  <c r="AC225" i="13"/>
  <c r="AA225" i="13"/>
  <c r="AS225" i="13"/>
  <c r="O225" i="13"/>
  <c r="AD225" i="13"/>
  <c r="AV225" i="13"/>
  <c r="S225" i="13"/>
  <c r="AE225" i="13"/>
  <c r="BD225" i="13"/>
  <c r="R225" i="13"/>
  <c r="AF225" i="13"/>
  <c r="AX225" i="13"/>
  <c r="P225" i="13"/>
  <c r="AG225" i="13"/>
  <c r="AY225" i="13"/>
  <c r="AH225" i="13"/>
  <c r="BF225" i="13"/>
  <c r="Q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Q224" i="13"/>
  <c r="BH224" i="13"/>
  <c r="Y224" i="13"/>
  <c r="L224" i="13"/>
  <c r="AK224" i="13"/>
  <c r="AB224" i="13"/>
  <c r="E224" i="13"/>
  <c r="Z224" i="13"/>
  <c r="AV224" i="13"/>
  <c r="O224" i="13"/>
  <c r="AE224" i="13"/>
  <c r="AX224" i="13"/>
  <c r="S224" i="13"/>
  <c r="AY224" i="13"/>
  <c r="R224" i="13"/>
  <c r="BF224" i="13"/>
  <c r="P224" i="13"/>
  <c r="BG224" i="13"/>
  <c r="AI224" i="13"/>
  <c r="AJ224" i="13"/>
  <c r="I224" i="13"/>
  <c r="BP224" i="13"/>
  <c r="D224" i="13"/>
  <c r="AL224" i="13"/>
  <c r="G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G223" i="13"/>
  <c r="AB223" i="13"/>
  <c r="E223" i="13"/>
  <c r="AC223" i="13"/>
  <c r="AA223" i="13"/>
  <c r="O223" i="13"/>
  <c r="AE223" i="13"/>
  <c r="AV223" i="13"/>
  <c r="Q223" i="13"/>
  <c r="AI223" i="13"/>
  <c r="BF223" i="13"/>
  <c r="L223" i="13"/>
  <c r="AJ223" i="13"/>
  <c r="BG223" i="13"/>
  <c r="I223" i="13"/>
  <c r="BH223" i="13"/>
  <c r="AL223" i="13"/>
  <c r="Z223" i="13"/>
  <c r="AM223" i="13"/>
  <c r="BP223" i="13"/>
  <c r="AD223" i="13"/>
  <c r="AS223" i="13"/>
  <c r="S223" i="13"/>
  <c r="R223" i="13"/>
  <c r="AF223" i="13"/>
  <c r="BD223" i="13"/>
  <c r="P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L221" i="13"/>
  <c r="P221" i="13"/>
  <c r="AJ221" i="13"/>
  <c r="BH221" i="13"/>
  <c r="Y222" i="13"/>
  <c r="AH222" i="13"/>
  <c r="BF222" i="13"/>
  <c r="AB221" i="13"/>
  <c r="L222" i="13"/>
  <c r="AJ222" i="13"/>
  <c r="BH222" i="13"/>
  <c r="E221" i="13"/>
  <c r="I222" i="13"/>
  <c r="AK222" i="13"/>
  <c r="H221" i="13"/>
  <c r="G222" i="13"/>
  <c r="AL222" i="13"/>
  <c r="Z222" i="13"/>
  <c r="AM222" i="13"/>
  <c r="AV221" i="13"/>
  <c r="S221" i="13"/>
  <c r="AE221" i="13"/>
  <c r="AS222" i="13"/>
  <c r="AF221" i="13"/>
  <c r="AX221" i="13"/>
  <c r="O222" i="13"/>
  <c r="AD222" i="13"/>
  <c r="AV222" i="13"/>
  <c r="Q221" i="13"/>
  <c r="AG221" i="13"/>
  <c r="AY221" i="13"/>
  <c r="S222" i="13"/>
  <c r="AE222" i="13"/>
  <c r="BD222" i="13"/>
  <c r="Y221" i="13"/>
  <c r="AH221" i="13"/>
  <c r="BF221" i="13"/>
  <c r="AF222" i="13"/>
  <c r="AX222" i="13"/>
  <c r="R221" i="13"/>
  <c r="AI221" i="13"/>
  <c r="BG221" i="13"/>
  <c r="Q222" i="13"/>
  <c r="AG222" i="13"/>
  <c r="AY222" i="13"/>
  <c r="D221" i="13"/>
  <c r="I221" i="13"/>
  <c r="AK221" i="13"/>
  <c r="BP221" i="13"/>
  <c r="R222" i="13"/>
  <c r="AI222" i="13"/>
  <c r="BG222" i="13"/>
  <c r="G221" i="13"/>
  <c r="AL221" i="13"/>
  <c r="P222" i="13"/>
  <c r="Z221" i="13"/>
  <c r="AM221" i="13"/>
  <c r="D222" i="13"/>
  <c r="BP222" i="13"/>
  <c r="AC221" i="13"/>
  <c r="AB222" i="13"/>
  <c r="AS221" i="13"/>
  <c r="E222" i="13"/>
  <c r="O221" i="13"/>
  <c r="AD221" i="13"/>
  <c r="H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R220" i="13"/>
  <c r="AI220" i="13"/>
  <c r="BF220" i="13"/>
  <c r="P220" i="13"/>
  <c r="I220" i="13"/>
  <c r="BH220" i="13"/>
  <c r="E220" i="13"/>
  <c r="L220" i="13"/>
  <c r="D220" i="13"/>
  <c r="G220" i="13"/>
  <c r="Z220" i="13"/>
  <c r="H220" i="13"/>
  <c r="O220" i="13"/>
  <c r="AD220" i="13"/>
  <c r="AS220" i="13"/>
  <c r="BD220" i="13"/>
  <c r="S220" i="13"/>
  <c r="AE220" i="13"/>
  <c r="AV220" i="13"/>
  <c r="BP220" i="13"/>
  <c r="AF220" i="13"/>
  <c r="Q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L219" i="13"/>
  <c r="BG219" i="13"/>
  <c r="AI219" i="13"/>
  <c r="R219" i="13"/>
  <c r="BF219" i="13"/>
  <c r="AH219" i="13"/>
  <c r="Y219" i="13"/>
  <c r="AY219" i="13"/>
  <c r="AG219" i="13"/>
  <c r="Q219" i="13"/>
  <c r="AX219" i="13"/>
  <c r="AF219" i="13"/>
  <c r="BD219" i="13"/>
  <c r="AE219" i="13"/>
  <c r="S219" i="13"/>
  <c r="AV219" i="13"/>
  <c r="AD219" i="13"/>
  <c r="O219" i="13"/>
  <c r="AS219" i="13"/>
  <c r="AC219" i="13"/>
  <c r="H219" i="13"/>
  <c r="E219" i="13"/>
  <c r="AL219" i="13"/>
  <c r="AB219" i="13"/>
  <c r="G219" i="13"/>
  <c r="BP219" i="13"/>
  <c r="AK219" i="13"/>
  <c r="I219" i="13"/>
  <c r="BH219" i="13"/>
  <c r="AJ219" i="13"/>
  <c r="P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J217" i="13"/>
  <c r="AZ217" i="13"/>
  <c r="J218" i="13"/>
  <c r="AZ218" i="13"/>
  <c r="O26" i="39"/>
  <c r="O25" i="39"/>
  <c r="O24" i="39"/>
  <c r="O23" i="39" l="1"/>
  <c r="J215" i="13" l="1"/>
  <c r="AZ215" i="13"/>
  <c r="J216" i="13"/>
  <c r="AZ216" i="13"/>
  <c r="O22" i="39"/>
  <c r="O21" i="39"/>
  <c r="O20" i="39"/>
  <c r="O3" i="42" l="1"/>
  <c r="O19" i="39"/>
  <c r="O11" i="41"/>
  <c r="J214" i="13" l="1"/>
  <c r="AZ214" i="13"/>
  <c r="O18" i="39"/>
  <c r="L23" i="38" l="1"/>
  <c r="J213" i="13"/>
  <c r="AZ213" i="13"/>
  <c r="J212" i="13"/>
  <c r="AZ212" i="13"/>
  <c r="O17" i="39"/>
  <c r="C29" i="41" l="1"/>
  <c r="F29" i="41"/>
  <c r="J210" i="13" l="1"/>
  <c r="AZ210" i="13"/>
  <c r="J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J209" i="13" s="1"/>
  <c r="K232" i="36"/>
  <c r="L232" i="36" s="1"/>
  <c r="P232" i="36"/>
  <c r="N232" i="36" l="1"/>
  <c r="O232" i="36" s="1"/>
  <c r="M232" i="36"/>
  <c r="AZ209" i="13" s="1"/>
  <c r="J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J207" i="13"/>
  <c r="AZ207" i="13"/>
  <c r="L22" i="38"/>
  <c r="V2925" i="11"/>
  <c r="O4" i="39"/>
  <c r="L21" i="38"/>
  <c r="V2915" i="11"/>
  <c r="O13" i="41"/>
  <c r="O8" i="41"/>
  <c r="O15" i="41" s="1"/>
  <c r="O16" i="41" l="1"/>
  <c r="J206" i="13" l="1"/>
  <c r="AZ206" i="13"/>
  <c r="V2910" i="11"/>
  <c r="V2909" i="11"/>
  <c r="F13" i="41" l="1"/>
  <c r="F8" i="41"/>
  <c r="F15" i="41" s="1"/>
  <c r="F16" i="41" l="1"/>
  <c r="L20" i="38"/>
  <c r="J205" i="13"/>
  <c r="AZ205" i="13"/>
  <c r="J203" i="13"/>
  <c r="AZ203" i="13"/>
  <c r="J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J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J201" i="13"/>
  <c r="AZ201" i="13"/>
  <c r="J200" i="13"/>
  <c r="AZ200" i="13"/>
  <c r="V2813" i="11"/>
  <c r="V2812" i="11"/>
  <c r="V2788" i="11"/>
  <c r="V2787" i="11"/>
  <c r="J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J198" i="13"/>
  <c r="AZ198" i="13"/>
  <c r="J196" i="13"/>
  <c r="AZ196" i="13"/>
  <c r="J226" i="36"/>
  <c r="J227" i="36"/>
  <c r="J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J195" i="13"/>
  <c r="AZ195" i="13"/>
  <c r="J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J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J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J191" i="13" l="1"/>
  <c r="AZ191" i="13"/>
  <c r="J216" i="36" l="1"/>
  <c r="K216" i="36"/>
  <c r="L216" i="36" s="1"/>
  <c r="P216" i="36"/>
  <c r="J187" i="13"/>
  <c r="AZ187" i="13"/>
  <c r="J210" i="36"/>
  <c r="J186" i="13" s="1"/>
  <c r="J211" i="36"/>
  <c r="J212" i="36"/>
  <c r="J213" i="36"/>
  <c r="J214" i="36"/>
  <c r="J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J188" i="13" l="1"/>
  <c r="M216" i="36"/>
  <c r="N216" i="36"/>
  <c r="O216" i="36" s="1"/>
  <c r="M211" i="36"/>
  <c r="M214" i="36"/>
  <c r="M213" i="36"/>
  <c r="J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J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J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J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J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J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J173" i="13"/>
  <c r="AZ170" i="13"/>
  <c r="J170" i="13"/>
  <c r="J149" i="13"/>
  <c r="J148" i="13"/>
  <c r="J147" i="13"/>
  <c r="J146" i="13"/>
  <c r="J145" i="13"/>
  <c r="J144" i="13"/>
  <c r="J143" i="13"/>
  <c r="J142" i="13"/>
  <c r="J141" i="13"/>
  <c r="J140" i="13"/>
  <c r="J139" i="13"/>
  <c r="J138" i="13"/>
  <c r="J137" i="13"/>
  <c r="J136" i="13"/>
  <c r="J135" i="13"/>
  <c r="J134" i="13"/>
  <c r="J133" i="13"/>
  <c r="J132" i="13"/>
  <c r="J131" i="13"/>
  <c r="J130" i="13"/>
  <c r="J129" i="13"/>
  <c r="J128" i="13"/>
  <c r="J127" i="13"/>
  <c r="J126" i="13"/>
  <c r="J125" i="13"/>
  <c r="J124" i="13"/>
  <c r="J123" i="13"/>
  <c r="J122" i="13"/>
  <c r="J121" i="13"/>
  <c r="J120" i="13"/>
  <c r="J119" i="13"/>
  <c r="J118" i="13"/>
  <c r="J117" i="13"/>
  <c r="J116" i="13"/>
  <c r="J115" i="13"/>
  <c r="J114" i="13"/>
  <c r="J113" i="13"/>
  <c r="J112" i="13"/>
  <c r="J111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C5" i="13"/>
  <c r="J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J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R217" i="13"/>
  <c r="AI217" i="13"/>
  <c r="BF217" i="13"/>
  <c r="S218" i="13"/>
  <c r="AE218" i="13"/>
  <c r="BD218" i="13"/>
  <c r="Q218" i="13"/>
  <c r="P218" i="13"/>
  <c r="L217" i="13"/>
  <c r="P217" i="13"/>
  <c r="AJ217" i="13"/>
  <c r="BG217" i="13"/>
  <c r="AF218" i="13"/>
  <c r="AX218" i="13"/>
  <c r="AY218" i="13"/>
  <c r="H217" i="13"/>
  <c r="D217" i="13"/>
  <c r="I217" i="13"/>
  <c r="AK217" i="13"/>
  <c r="BH217" i="13"/>
  <c r="AG218" i="13"/>
  <c r="BH218" i="13"/>
  <c r="G217" i="13"/>
  <c r="AB217" i="13"/>
  <c r="AL217" i="13"/>
  <c r="Y218" i="13"/>
  <c r="AH218" i="13"/>
  <c r="BF218" i="13"/>
  <c r="AC217" i="13"/>
  <c r="Z217" i="13"/>
  <c r="E217" i="13"/>
  <c r="AM217" i="13"/>
  <c r="BP217" i="13"/>
  <c r="R218" i="13"/>
  <c r="AI218" i="13"/>
  <c r="BG218" i="13"/>
  <c r="AJ218" i="13"/>
  <c r="L218" i="13"/>
  <c r="D218" i="13"/>
  <c r="I218" i="13"/>
  <c r="AK218" i="13"/>
  <c r="BP218" i="13"/>
  <c r="Y217" i="13"/>
  <c r="AD218" i="13"/>
  <c r="AV218" i="13"/>
  <c r="O217" i="13"/>
  <c r="AD217" i="13"/>
  <c r="AS217" i="13"/>
  <c r="G218" i="13"/>
  <c r="AB218" i="13"/>
  <c r="AL218" i="13"/>
  <c r="AX217" i="13"/>
  <c r="O218" i="13"/>
  <c r="S217" i="13"/>
  <c r="AE217" i="13"/>
  <c r="AV217" i="13"/>
  <c r="Z218" i="13"/>
  <c r="E218" i="13"/>
  <c r="AM218" i="13"/>
  <c r="AS218" i="13"/>
  <c r="AY217" i="13"/>
  <c r="AF217" i="13"/>
  <c r="BD217" i="13"/>
  <c r="H218" i="13"/>
  <c r="AC218" i="13"/>
  <c r="Q217" i="13"/>
  <c r="AG217" i="13"/>
  <c r="AH217" i="13"/>
  <c r="R215" i="13"/>
  <c r="AI215" i="13"/>
  <c r="BF215" i="13"/>
  <c r="Y216" i="13"/>
  <c r="BG216" i="13"/>
  <c r="L215" i="13"/>
  <c r="P215" i="13"/>
  <c r="AJ215" i="13"/>
  <c r="BG215" i="13"/>
  <c r="S216" i="13"/>
  <c r="AE216" i="13"/>
  <c r="BD216" i="13"/>
  <c r="AJ216" i="13"/>
  <c r="D215" i="13"/>
  <c r="AH216" i="13"/>
  <c r="G215" i="13"/>
  <c r="AB215" i="13"/>
  <c r="AL215" i="13"/>
  <c r="Q216" i="13"/>
  <c r="AG216" i="13"/>
  <c r="AY216" i="13"/>
  <c r="E215" i="13"/>
  <c r="R216" i="13"/>
  <c r="BH216" i="13"/>
  <c r="Z215" i="13"/>
  <c r="H215" i="13"/>
  <c r="O215" i="13"/>
  <c r="AD215" i="13"/>
  <c r="AS215" i="13"/>
  <c r="D216" i="13"/>
  <c r="I216" i="13"/>
  <c r="AK216" i="13"/>
  <c r="BP216" i="13"/>
  <c r="AE215" i="13"/>
  <c r="AV215" i="13"/>
  <c r="G216" i="13"/>
  <c r="AB216" i="13"/>
  <c r="AL216" i="13"/>
  <c r="BH215" i="13"/>
  <c r="BF216" i="13"/>
  <c r="S215" i="13"/>
  <c r="AF215" i="13"/>
  <c r="BD215" i="13"/>
  <c r="Z216" i="13"/>
  <c r="E216" i="13"/>
  <c r="AM216" i="13"/>
  <c r="AH215" i="13"/>
  <c r="AS216" i="13"/>
  <c r="O216" i="13"/>
  <c r="AD216" i="13"/>
  <c r="AK215" i="13"/>
  <c r="AX216" i="13"/>
  <c r="AI216" i="13"/>
  <c r="L216" i="13"/>
  <c r="Q215" i="13"/>
  <c r="AG215" i="13"/>
  <c r="AX215" i="13"/>
  <c r="H216" i="13"/>
  <c r="AC216" i="13"/>
  <c r="AY215" i="13"/>
  <c r="AV216" i="13"/>
  <c r="I215" i="13"/>
  <c r="AF216" i="13"/>
  <c r="BP215" i="13"/>
  <c r="AC215" i="13"/>
  <c r="Y215" i="13"/>
  <c r="AM215" i="13"/>
  <c r="P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I214" i="13"/>
  <c r="AJ214" i="13"/>
  <c r="BG214" i="13"/>
  <c r="AH214" i="13"/>
  <c r="L214" i="13"/>
  <c r="AB214" i="13"/>
  <c r="AK214" i="13"/>
  <c r="BH214" i="13"/>
  <c r="AY214" i="13"/>
  <c r="D214" i="13"/>
  <c r="O214" i="13"/>
  <c r="AL214" i="13"/>
  <c r="AG214" i="13"/>
  <c r="G214" i="13"/>
  <c r="E214" i="13"/>
  <c r="AM214" i="13"/>
  <c r="BP214" i="13"/>
  <c r="AV214" i="13"/>
  <c r="Y214" i="13"/>
  <c r="AC214" i="13"/>
  <c r="P214" i="13"/>
  <c r="R214" i="13"/>
  <c r="BD214" i="13"/>
  <c r="AI214" i="13"/>
  <c r="H214" i="13"/>
  <c r="AD214" i="13"/>
  <c r="AS214" i="13"/>
  <c r="AF214" i="13"/>
  <c r="AX214" i="13"/>
  <c r="Q214" i="13"/>
  <c r="AE214" i="13"/>
  <c r="BF214" i="13"/>
  <c r="S214" i="13"/>
  <c r="I213" i="13"/>
  <c r="AJ213" i="13"/>
  <c r="BG213" i="13"/>
  <c r="L213" i="13"/>
  <c r="AB213" i="13"/>
  <c r="AK213" i="13"/>
  <c r="BH213" i="13"/>
  <c r="D213" i="13"/>
  <c r="O213" i="13"/>
  <c r="AL213" i="13"/>
  <c r="G213" i="13"/>
  <c r="E213" i="13"/>
  <c r="AM213" i="13"/>
  <c r="BP213" i="13"/>
  <c r="Y213" i="13"/>
  <c r="AC213" i="13"/>
  <c r="R213" i="13"/>
  <c r="H213" i="13"/>
  <c r="AD213" i="13"/>
  <c r="AS213" i="13"/>
  <c r="AE213" i="13"/>
  <c r="BF213" i="13"/>
  <c r="S213" i="13"/>
  <c r="AF213" i="13"/>
  <c r="BD213" i="13"/>
  <c r="P213" i="13"/>
  <c r="AG213" i="13"/>
  <c r="AX213" i="13"/>
  <c r="AH213" i="13"/>
  <c r="AY213" i="13"/>
  <c r="Q213" i="13"/>
  <c r="AI213" i="13"/>
  <c r="AV213" i="13"/>
  <c r="I212" i="13"/>
  <c r="AJ212" i="13"/>
  <c r="BG212" i="13"/>
  <c r="L212" i="13"/>
  <c r="AB212" i="13"/>
  <c r="AK212" i="13"/>
  <c r="D212" i="13"/>
  <c r="O212" i="13"/>
  <c r="AL212" i="13"/>
  <c r="AC212" i="13"/>
  <c r="R212" i="13"/>
  <c r="G212" i="13"/>
  <c r="E212" i="13"/>
  <c r="AM212" i="13"/>
  <c r="BP212" i="13"/>
  <c r="Y212" i="13"/>
  <c r="H212" i="13"/>
  <c r="AD212" i="13"/>
  <c r="AS212" i="13"/>
  <c r="P212" i="13"/>
  <c r="BH212" i="13"/>
  <c r="AE212" i="13"/>
  <c r="BF212" i="13"/>
  <c r="AG212" i="13"/>
  <c r="S212" i="13"/>
  <c r="AF212" i="13"/>
  <c r="BD212" i="13"/>
  <c r="AX212" i="13"/>
  <c r="AH212" i="13"/>
  <c r="AY212" i="13"/>
  <c r="Q212" i="13"/>
  <c r="AI212" i="13"/>
  <c r="AV212" i="13"/>
  <c r="BD211" i="13"/>
  <c r="BD199" i="13"/>
  <c r="P209" i="13"/>
  <c r="AJ209" i="13"/>
  <c r="BP209" i="13"/>
  <c r="P210" i="13"/>
  <c r="AJ210" i="13"/>
  <c r="BP210" i="13"/>
  <c r="P211" i="13"/>
  <c r="AJ211" i="13"/>
  <c r="BP211" i="13"/>
  <c r="BD209" i="13"/>
  <c r="E209" i="13"/>
  <c r="Q209" i="13"/>
  <c r="AL209" i="13"/>
  <c r="E210" i="13"/>
  <c r="Q210" i="13"/>
  <c r="AL210" i="13"/>
  <c r="E211" i="13"/>
  <c r="Q211" i="13"/>
  <c r="AL211" i="13"/>
  <c r="BD210" i="13"/>
  <c r="L209" i="13"/>
  <c r="AK209" i="13"/>
  <c r="L210" i="13"/>
  <c r="AK210" i="13"/>
  <c r="L211" i="13"/>
  <c r="AK211" i="13"/>
  <c r="BD208" i="13"/>
  <c r="I209" i="13"/>
  <c r="AC209" i="13"/>
  <c r="AM209" i="13"/>
  <c r="I210" i="13"/>
  <c r="AC210" i="13"/>
  <c r="AM210" i="13"/>
  <c r="I211" i="13"/>
  <c r="AC211" i="13"/>
  <c r="AM211" i="13"/>
  <c r="BD207" i="13"/>
  <c r="D209" i="13"/>
  <c r="H209" i="13"/>
  <c r="D210" i="13"/>
  <c r="H210" i="13"/>
  <c r="D211" i="13"/>
  <c r="H211" i="13"/>
  <c r="BD206" i="13"/>
  <c r="G209" i="13"/>
  <c r="BG209" i="13"/>
  <c r="G210" i="13"/>
  <c r="BG210" i="13"/>
  <c r="G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O209" i="13"/>
  <c r="AE209" i="13"/>
  <c r="BF209" i="13"/>
  <c r="O210" i="13"/>
  <c r="AE210" i="13"/>
  <c r="BF210" i="13"/>
  <c r="O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R209" i="13"/>
  <c r="AG209" i="13"/>
  <c r="AX209" i="13"/>
  <c r="R210" i="13"/>
  <c r="AG210" i="13"/>
  <c r="AX210" i="13"/>
  <c r="R211" i="13"/>
  <c r="AG211" i="13"/>
  <c r="AX211" i="13"/>
  <c r="BD201" i="13"/>
  <c r="AH209" i="13"/>
  <c r="AY209" i="13"/>
  <c r="AH210" i="13"/>
  <c r="AY210" i="13"/>
  <c r="AH211" i="13"/>
  <c r="AY211" i="13"/>
  <c r="BD200" i="13"/>
  <c r="S209" i="13"/>
  <c r="AI209" i="13"/>
  <c r="BH211" i="13"/>
  <c r="BH209" i="13"/>
  <c r="S210" i="13"/>
  <c r="AI210" i="13"/>
  <c r="BH210" i="13"/>
  <c r="S211" i="13"/>
  <c r="AI211" i="13"/>
  <c r="P208" i="13"/>
  <c r="P196" i="13"/>
  <c r="P184" i="13"/>
  <c r="P172" i="13"/>
  <c r="P160" i="13"/>
  <c r="P148" i="13"/>
  <c r="P136" i="13"/>
  <c r="P124" i="13"/>
  <c r="P112" i="13"/>
  <c r="P100" i="13"/>
  <c r="P88" i="13"/>
  <c r="P76" i="13"/>
  <c r="P64" i="13"/>
  <c r="P52" i="13"/>
  <c r="P40" i="13"/>
  <c r="P28" i="13"/>
  <c r="P16" i="13"/>
  <c r="P4" i="13"/>
  <c r="AK208" i="13"/>
  <c r="P207" i="13"/>
  <c r="P195" i="13"/>
  <c r="P183" i="13"/>
  <c r="P171" i="13"/>
  <c r="P159" i="13"/>
  <c r="P147" i="13"/>
  <c r="P135" i="13"/>
  <c r="P123" i="13"/>
  <c r="P111" i="13"/>
  <c r="P99" i="13"/>
  <c r="P87" i="13"/>
  <c r="P75" i="13"/>
  <c r="P63" i="13"/>
  <c r="P51" i="13"/>
  <c r="P39" i="13"/>
  <c r="P27" i="13"/>
  <c r="P15" i="13"/>
  <c r="L208" i="13"/>
  <c r="Q208" i="13"/>
  <c r="AL208" i="13"/>
  <c r="P206" i="13"/>
  <c r="P194" i="13"/>
  <c r="P182" i="13"/>
  <c r="P170" i="13"/>
  <c r="P158" i="13"/>
  <c r="P146" i="13"/>
  <c r="P134" i="13"/>
  <c r="P122" i="13"/>
  <c r="P110" i="13"/>
  <c r="P98" i="13"/>
  <c r="P86" i="13"/>
  <c r="P74" i="13"/>
  <c r="P62" i="13"/>
  <c r="P50" i="13"/>
  <c r="P38" i="13"/>
  <c r="P26" i="13"/>
  <c r="P14" i="13"/>
  <c r="E208" i="13"/>
  <c r="AC208" i="13"/>
  <c r="AM208" i="13"/>
  <c r="P205" i="13"/>
  <c r="P193" i="13"/>
  <c r="P181" i="13"/>
  <c r="P169" i="13"/>
  <c r="P157" i="13"/>
  <c r="P145" i="13"/>
  <c r="P133" i="13"/>
  <c r="P121" i="13"/>
  <c r="P109" i="13"/>
  <c r="P97" i="13"/>
  <c r="P85" i="13"/>
  <c r="P73" i="13"/>
  <c r="P61" i="13"/>
  <c r="P49" i="13"/>
  <c r="P37" i="13"/>
  <c r="P25" i="13"/>
  <c r="P13" i="13"/>
  <c r="I208" i="13"/>
  <c r="H208" i="13"/>
  <c r="P204" i="13"/>
  <c r="P192" i="13"/>
  <c r="P180" i="13"/>
  <c r="P168" i="13"/>
  <c r="P156" i="13"/>
  <c r="P144" i="13"/>
  <c r="P132" i="13"/>
  <c r="P120" i="13"/>
  <c r="P108" i="13"/>
  <c r="P96" i="13"/>
  <c r="P84" i="13"/>
  <c r="P72" i="13"/>
  <c r="P60" i="13"/>
  <c r="P48" i="13"/>
  <c r="P36" i="13"/>
  <c r="P24" i="13"/>
  <c r="P12" i="13"/>
  <c r="D208" i="13"/>
  <c r="BG208" i="13"/>
  <c r="P203" i="13"/>
  <c r="P191" i="13"/>
  <c r="P179" i="13"/>
  <c r="P167" i="13"/>
  <c r="P155" i="13"/>
  <c r="P143" i="13"/>
  <c r="P131" i="13"/>
  <c r="P119" i="13"/>
  <c r="P107" i="13"/>
  <c r="P95" i="13"/>
  <c r="P83" i="13"/>
  <c r="P71" i="13"/>
  <c r="P59" i="13"/>
  <c r="P47" i="13"/>
  <c r="P35" i="13"/>
  <c r="P23" i="13"/>
  <c r="P11" i="13"/>
  <c r="G208" i="13"/>
  <c r="AD208" i="13"/>
  <c r="AS208" i="13"/>
  <c r="P202" i="13"/>
  <c r="P190" i="13"/>
  <c r="P178" i="13"/>
  <c r="P166" i="13"/>
  <c r="P154" i="13"/>
  <c r="P142" i="13"/>
  <c r="P130" i="13"/>
  <c r="P118" i="13"/>
  <c r="P106" i="13"/>
  <c r="P94" i="13"/>
  <c r="P82" i="13"/>
  <c r="P70" i="13"/>
  <c r="P58" i="13"/>
  <c r="P46" i="13"/>
  <c r="P34" i="13"/>
  <c r="P22" i="13"/>
  <c r="P10" i="13"/>
  <c r="AB208" i="13"/>
  <c r="AE208" i="13"/>
  <c r="BF208" i="13"/>
  <c r="P201" i="13"/>
  <c r="P189" i="13"/>
  <c r="P177" i="13"/>
  <c r="P165" i="13"/>
  <c r="P153" i="13"/>
  <c r="P141" i="13"/>
  <c r="P129" i="13"/>
  <c r="P117" i="13"/>
  <c r="P105" i="13"/>
  <c r="P93" i="13"/>
  <c r="P81" i="13"/>
  <c r="P69" i="13"/>
  <c r="P57" i="13"/>
  <c r="P45" i="13"/>
  <c r="P33" i="13"/>
  <c r="P21" i="13"/>
  <c r="P9" i="13"/>
  <c r="O208" i="13"/>
  <c r="AF208" i="13"/>
  <c r="AV208" i="13"/>
  <c r="P200" i="13"/>
  <c r="P188" i="13"/>
  <c r="P176" i="13"/>
  <c r="P164" i="13"/>
  <c r="P152" i="13"/>
  <c r="P140" i="13"/>
  <c r="P128" i="13"/>
  <c r="P116" i="13"/>
  <c r="P104" i="13"/>
  <c r="P92" i="13"/>
  <c r="P80" i="13"/>
  <c r="P68" i="13"/>
  <c r="P56" i="13"/>
  <c r="P44" i="13"/>
  <c r="P32" i="13"/>
  <c r="P20" i="13"/>
  <c r="P8" i="13"/>
  <c r="Y208" i="13"/>
  <c r="AG208" i="13"/>
  <c r="AX208" i="13"/>
  <c r="P199" i="13"/>
  <c r="P187" i="13"/>
  <c r="P175" i="13"/>
  <c r="P163" i="13"/>
  <c r="P151" i="13"/>
  <c r="P139" i="13"/>
  <c r="P127" i="13"/>
  <c r="P115" i="13"/>
  <c r="P103" i="13"/>
  <c r="P91" i="13"/>
  <c r="P79" i="13"/>
  <c r="P67" i="13"/>
  <c r="P55" i="13"/>
  <c r="P43" i="13"/>
  <c r="P31" i="13"/>
  <c r="P19" i="13"/>
  <c r="P7" i="13"/>
  <c r="R208" i="13"/>
  <c r="AH208" i="13"/>
  <c r="AY208" i="13"/>
  <c r="P198" i="13"/>
  <c r="P186" i="13"/>
  <c r="P174" i="13"/>
  <c r="P162" i="13"/>
  <c r="P150" i="13"/>
  <c r="P138" i="13"/>
  <c r="P126" i="13"/>
  <c r="P114" i="13"/>
  <c r="P102" i="13"/>
  <c r="P90" i="13"/>
  <c r="P78" i="13"/>
  <c r="P66" i="13"/>
  <c r="P54" i="13"/>
  <c r="P42" i="13"/>
  <c r="P30" i="13"/>
  <c r="P18" i="13"/>
  <c r="P6" i="13"/>
  <c r="AI208" i="13"/>
  <c r="BH208" i="13"/>
  <c r="P197" i="13"/>
  <c r="P185" i="13"/>
  <c r="P173" i="13"/>
  <c r="P161" i="13"/>
  <c r="P149" i="13"/>
  <c r="P137" i="13"/>
  <c r="P125" i="13"/>
  <c r="P113" i="13"/>
  <c r="P101" i="13"/>
  <c r="P89" i="13"/>
  <c r="P77" i="13"/>
  <c r="P65" i="13"/>
  <c r="P53" i="13"/>
  <c r="P41" i="13"/>
  <c r="P29" i="13"/>
  <c r="P17" i="13"/>
  <c r="P5" i="13"/>
  <c r="S208" i="13"/>
  <c r="AJ208" i="13"/>
  <c r="BP208" i="13"/>
  <c r="S207" i="13"/>
  <c r="AS200" i="13"/>
  <c r="BG200" i="13"/>
  <c r="BH204" i="13"/>
  <c r="BG201" i="13"/>
  <c r="O206" i="13"/>
  <c r="AA202" i="13"/>
  <c r="BG202" i="13"/>
  <c r="O202" i="13"/>
  <c r="BP207" i="13"/>
  <c r="AY199" i="13"/>
  <c r="E205" i="13"/>
  <c r="Y203" i="13"/>
  <c r="D205" i="13"/>
  <c r="BH201" i="13"/>
  <c r="Y204" i="13"/>
  <c r="AX206" i="13"/>
  <c r="AV199" i="13"/>
  <c r="H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H204" i="13"/>
  <c r="AV203" i="13"/>
  <c r="BH205" i="13"/>
  <c r="AS201" i="13"/>
  <c r="O207" i="13"/>
  <c r="AS202" i="13"/>
  <c r="BG207" i="13"/>
  <c r="BH199" i="13"/>
  <c r="BH203" i="13"/>
  <c r="E206" i="13"/>
  <c r="O205" i="13"/>
  <c r="O203" i="13"/>
  <c r="AX207" i="13"/>
  <c r="AV202" i="13"/>
  <c r="S206" i="13"/>
  <c r="BH202" i="13"/>
  <c r="O204" i="13"/>
  <c r="AV207" i="13"/>
  <c r="BP206" i="13"/>
  <c r="BX206" i="13" s="1"/>
  <c r="BM207" i="13" s="1"/>
  <c r="AX199" i="13"/>
  <c r="E204" i="13"/>
  <c r="Y202" i="13"/>
  <c r="BF205" i="13"/>
  <c r="AY201" i="13"/>
  <c r="E203" i="13"/>
  <c r="AV206" i="13"/>
  <c r="O200" i="13"/>
  <c r="BF199" i="13"/>
  <c r="E207" i="13"/>
  <c r="AS204" i="13"/>
  <c r="BG205" i="13"/>
  <c r="AY200" i="13"/>
  <c r="O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L207" i="13"/>
  <c r="Q207" i="13"/>
  <c r="AL207" i="13"/>
  <c r="AC207" i="13"/>
  <c r="AM207" i="13"/>
  <c r="G207" i="13"/>
  <c r="AE207" i="13"/>
  <c r="AF207" i="13"/>
  <c r="I207" i="13"/>
  <c r="AG207" i="13"/>
  <c r="R207" i="13"/>
  <c r="AH207" i="13"/>
  <c r="AJ207" i="13"/>
  <c r="AK207" i="13"/>
  <c r="AB207" i="13"/>
  <c r="AI207" i="13"/>
  <c r="H207" i="13"/>
  <c r="AD207" i="13"/>
  <c r="L206" i="13"/>
  <c r="AL206" i="13"/>
  <c r="Q206" i="13"/>
  <c r="AC206" i="13"/>
  <c r="H206" i="13"/>
  <c r="I206" i="13"/>
  <c r="AD206" i="13"/>
  <c r="G206" i="13"/>
  <c r="AE206" i="13"/>
  <c r="AB206" i="13"/>
  <c r="AF206" i="13"/>
  <c r="AG206" i="13"/>
  <c r="AI206" i="13"/>
  <c r="AK206" i="13"/>
  <c r="AM206" i="13"/>
  <c r="AH206" i="13"/>
  <c r="R206" i="13"/>
  <c r="AJ206" i="13"/>
  <c r="AH205" i="13"/>
  <c r="AK205" i="13"/>
  <c r="AM205" i="13"/>
  <c r="R205" i="13"/>
  <c r="AJ205" i="13"/>
  <c r="L205" i="13"/>
  <c r="AF205" i="13"/>
  <c r="AL205" i="13"/>
  <c r="AC205" i="13"/>
  <c r="Q205" i="13"/>
  <c r="I205" i="13"/>
  <c r="AD205" i="13"/>
  <c r="G205" i="13"/>
  <c r="AE205" i="13"/>
  <c r="AB205" i="13"/>
  <c r="S205" i="13"/>
  <c r="AG205" i="13"/>
  <c r="AI205" i="13"/>
  <c r="L203" i="13"/>
  <c r="AL203" i="13"/>
  <c r="AH204" i="13"/>
  <c r="AF203" i="13"/>
  <c r="AM203" i="13"/>
  <c r="AI204" i="13"/>
  <c r="AC203" i="13"/>
  <c r="R204" i="13"/>
  <c r="AJ204" i="13"/>
  <c r="I203" i="13"/>
  <c r="Q203" i="13"/>
  <c r="AK204" i="13"/>
  <c r="AE203" i="13"/>
  <c r="AF204" i="13"/>
  <c r="AM204" i="13"/>
  <c r="D203" i="13"/>
  <c r="AD203" i="13"/>
  <c r="L204" i="13"/>
  <c r="AL204" i="13"/>
  <c r="G203" i="13"/>
  <c r="AB203" i="13"/>
  <c r="S203" i="13"/>
  <c r="AC204" i="13"/>
  <c r="AG203" i="13"/>
  <c r="I204" i="13"/>
  <c r="Q204" i="13"/>
  <c r="AH203" i="13"/>
  <c r="D204" i="13"/>
  <c r="AD204" i="13"/>
  <c r="H203" i="13"/>
  <c r="AI203" i="13"/>
  <c r="G204" i="13"/>
  <c r="AE204" i="13"/>
  <c r="AK203" i="13"/>
  <c r="AG204" i="13"/>
  <c r="R203" i="13"/>
  <c r="AJ203" i="13"/>
  <c r="AB204" i="13"/>
  <c r="S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H202" i="13"/>
  <c r="R202" i="13"/>
  <c r="AL202" i="13"/>
  <c r="AM202" i="13"/>
  <c r="AF202" i="13"/>
  <c r="AC202" i="13"/>
  <c r="AE202" i="13"/>
  <c r="G202" i="13"/>
  <c r="AB202" i="13"/>
  <c r="AJ202" i="13"/>
  <c r="AK202" i="13"/>
  <c r="L202" i="13"/>
  <c r="E202" i="13"/>
  <c r="Q202" i="13"/>
  <c r="I202" i="13"/>
  <c r="D202" i="13"/>
  <c r="S202" i="13"/>
  <c r="AG202" i="13"/>
  <c r="AH202" i="13"/>
  <c r="AM201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L201" i="13"/>
  <c r="AF201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L200" i="13"/>
  <c r="E201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AC201" i="13"/>
  <c r="AB201" i="13"/>
  <c r="AJ201" i="13"/>
  <c r="R194" i="13"/>
  <c r="R176" i="13"/>
  <c r="R161" i="13"/>
  <c r="R146" i="13"/>
  <c r="R128" i="13"/>
  <c r="R113" i="13"/>
  <c r="R98" i="13"/>
  <c r="R80" i="13"/>
  <c r="R65" i="13"/>
  <c r="R50" i="13"/>
  <c r="R34" i="13"/>
  <c r="R20" i="13"/>
  <c r="R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I200" i="13"/>
  <c r="AF200" i="13"/>
  <c r="AK201" i="13"/>
  <c r="R193" i="13"/>
  <c r="R175" i="13"/>
  <c r="R160" i="13"/>
  <c r="R145" i="13"/>
  <c r="R127" i="13"/>
  <c r="R112" i="13"/>
  <c r="R97" i="13"/>
  <c r="R79" i="13"/>
  <c r="R64" i="13"/>
  <c r="R49" i="13"/>
  <c r="R33" i="13"/>
  <c r="R19" i="13"/>
  <c r="R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R189" i="13"/>
  <c r="R174" i="13"/>
  <c r="R159" i="13"/>
  <c r="R141" i="13"/>
  <c r="R126" i="13"/>
  <c r="R111" i="13"/>
  <c r="R93" i="13"/>
  <c r="R78" i="13"/>
  <c r="R63" i="13"/>
  <c r="R46" i="13"/>
  <c r="R32" i="13"/>
  <c r="R18" i="13"/>
  <c r="R4" i="13"/>
  <c r="AH186" i="13"/>
  <c r="AH170" i="13"/>
  <c r="AH156" i="13"/>
  <c r="AH142" i="13"/>
  <c r="AH128" i="13"/>
  <c r="AH114" i="13"/>
  <c r="AH98" i="13"/>
  <c r="AH84" i="13"/>
  <c r="I201" i="13"/>
  <c r="R185" i="13"/>
  <c r="R164" i="13"/>
  <c r="R140" i="13"/>
  <c r="R122" i="13"/>
  <c r="R101" i="13"/>
  <c r="R77" i="13"/>
  <c r="R56" i="13"/>
  <c r="R39" i="13"/>
  <c r="R17" i="13"/>
  <c r="AH194" i="13"/>
  <c r="AH177" i="13"/>
  <c r="AH155" i="13"/>
  <c r="AH138" i="13"/>
  <c r="AH119" i="13"/>
  <c r="AH97" i="13"/>
  <c r="AH80" i="13"/>
  <c r="AH62" i="13"/>
  <c r="AH46" i="13"/>
  <c r="AH26" i="13"/>
  <c r="AH10" i="13"/>
  <c r="H200" i="13"/>
  <c r="AH61" i="13"/>
  <c r="AH9" i="13"/>
  <c r="G201" i="13"/>
  <c r="R162" i="13"/>
  <c r="R99" i="13"/>
  <c r="R75" i="13"/>
  <c r="R37" i="13"/>
  <c r="AH192" i="13"/>
  <c r="AH134" i="13"/>
  <c r="AH95" i="13"/>
  <c r="AH60" i="13"/>
  <c r="AH24" i="13"/>
  <c r="R200" i="13"/>
  <c r="R182" i="13"/>
  <c r="R116" i="13"/>
  <c r="R74" i="13"/>
  <c r="R31" i="13"/>
  <c r="AH191" i="13"/>
  <c r="AH152" i="13"/>
  <c r="AH113" i="13"/>
  <c r="AH77" i="13"/>
  <c r="AH59" i="13"/>
  <c r="AH23" i="13"/>
  <c r="Q200" i="13"/>
  <c r="R201" i="13"/>
  <c r="R181" i="13"/>
  <c r="R136" i="13"/>
  <c r="AH132" i="13"/>
  <c r="AH93" i="13"/>
  <c r="AH38" i="13"/>
  <c r="AH6" i="13"/>
  <c r="R198" i="13"/>
  <c r="R153" i="13"/>
  <c r="R135" i="13"/>
  <c r="R114" i="13"/>
  <c r="R90" i="13"/>
  <c r="R69" i="13"/>
  <c r="R51" i="13"/>
  <c r="R29" i="13"/>
  <c r="R10" i="13"/>
  <c r="AH189" i="13"/>
  <c r="AH167" i="13"/>
  <c r="AH150" i="13"/>
  <c r="AH131" i="13"/>
  <c r="AH92" i="13"/>
  <c r="AH73" i="13"/>
  <c r="AH37" i="13"/>
  <c r="AH5" i="13"/>
  <c r="R197" i="13"/>
  <c r="R173" i="13"/>
  <c r="R152" i="13"/>
  <c r="R134" i="13"/>
  <c r="R110" i="13"/>
  <c r="R89" i="13"/>
  <c r="R28" i="13"/>
  <c r="AH185" i="13"/>
  <c r="AH149" i="13"/>
  <c r="AH108" i="13"/>
  <c r="AH70" i="13"/>
  <c r="AH36" i="13"/>
  <c r="E200" i="13"/>
  <c r="R196" i="13"/>
  <c r="R172" i="13"/>
  <c r="R109" i="13"/>
  <c r="R44" i="13"/>
  <c r="AH182" i="13"/>
  <c r="AH126" i="13"/>
  <c r="AH69" i="13"/>
  <c r="AC200" i="13"/>
  <c r="R171" i="13"/>
  <c r="R150" i="13"/>
  <c r="R87" i="13"/>
  <c r="R26" i="13"/>
  <c r="AH145" i="13"/>
  <c r="D201" i="13"/>
  <c r="R184" i="13"/>
  <c r="R163" i="13"/>
  <c r="R139" i="13"/>
  <c r="R121" i="13"/>
  <c r="R100" i="13"/>
  <c r="R76" i="13"/>
  <c r="R55" i="13"/>
  <c r="R38" i="13"/>
  <c r="R16" i="13"/>
  <c r="AH193" i="13"/>
  <c r="AH176" i="13"/>
  <c r="AH154" i="13"/>
  <c r="AH137" i="13"/>
  <c r="AH118" i="13"/>
  <c r="AH96" i="13"/>
  <c r="AH79" i="13"/>
  <c r="AH45" i="13"/>
  <c r="AH25" i="13"/>
  <c r="AE200" i="13"/>
  <c r="R183" i="13"/>
  <c r="R138" i="13"/>
  <c r="R117" i="13"/>
  <c r="R54" i="13"/>
  <c r="R15" i="13"/>
  <c r="AH175" i="13"/>
  <c r="AH153" i="13"/>
  <c r="AH117" i="13"/>
  <c r="AH78" i="13"/>
  <c r="AH42" i="13"/>
  <c r="AH8" i="13"/>
  <c r="H201" i="13"/>
  <c r="R158" i="13"/>
  <c r="R137" i="13"/>
  <c r="R92" i="13"/>
  <c r="R53" i="13"/>
  <c r="R14" i="13"/>
  <c r="AH169" i="13"/>
  <c r="AH133" i="13"/>
  <c r="AH94" i="13"/>
  <c r="AH41" i="13"/>
  <c r="AH7" i="13"/>
  <c r="R199" i="13"/>
  <c r="R157" i="13"/>
  <c r="R115" i="13"/>
  <c r="R91" i="13"/>
  <c r="R73" i="13"/>
  <c r="R52" i="13"/>
  <c r="R30" i="13"/>
  <c r="R13" i="13"/>
  <c r="AH190" i="13"/>
  <c r="AH168" i="13"/>
  <c r="AH151" i="13"/>
  <c r="AH110" i="13"/>
  <c r="AH74" i="13"/>
  <c r="AH56" i="13"/>
  <c r="AH22" i="13"/>
  <c r="S200" i="13"/>
  <c r="R177" i="13"/>
  <c r="AH109" i="13"/>
  <c r="AH55" i="13"/>
  <c r="AH21" i="13"/>
  <c r="AG200" i="13"/>
  <c r="Q201" i="13"/>
  <c r="R68" i="13"/>
  <c r="R9" i="13"/>
  <c r="AH166" i="13"/>
  <c r="AH127" i="13"/>
  <c r="AH91" i="13"/>
  <c r="AH54" i="13"/>
  <c r="AH20" i="13"/>
  <c r="AJ200" i="13"/>
  <c r="AE201" i="13"/>
  <c r="R151" i="13"/>
  <c r="R88" i="13"/>
  <c r="R67" i="13"/>
  <c r="R8" i="13"/>
  <c r="AH165" i="13"/>
  <c r="AH107" i="13"/>
  <c r="AH35" i="13"/>
  <c r="AK200" i="13"/>
  <c r="R195" i="13"/>
  <c r="R129" i="13"/>
  <c r="R66" i="13"/>
  <c r="AH181" i="13"/>
  <c r="R45" i="13"/>
  <c r="R133" i="13"/>
  <c r="R27" i="13"/>
  <c r="AH146" i="13"/>
  <c r="AH90" i="13"/>
  <c r="AH53" i="13"/>
  <c r="AH19" i="13"/>
  <c r="S201" i="13"/>
  <c r="R105" i="13"/>
  <c r="R43" i="13"/>
  <c r="R7" i="13"/>
  <c r="AH164" i="13"/>
  <c r="R165" i="13"/>
  <c r="R81" i="13"/>
  <c r="AH197" i="13"/>
  <c r="AH121" i="13"/>
  <c r="AH66" i="13"/>
  <c r="AH12" i="13"/>
  <c r="AG201" i="13"/>
  <c r="R149" i="13"/>
  <c r="R62" i="13"/>
  <c r="AH180" i="13"/>
  <c r="AH120" i="13"/>
  <c r="AH65" i="13"/>
  <c r="AH11" i="13"/>
  <c r="AH201" i="13"/>
  <c r="R148" i="13"/>
  <c r="R61" i="13"/>
  <c r="AH179" i="13"/>
  <c r="AH106" i="13"/>
  <c r="AH50" i="13"/>
  <c r="G200" i="13"/>
  <c r="AI201" i="13"/>
  <c r="R147" i="13"/>
  <c r="R57" i="13"/>
  <c r="AH178" i="13"/>
  <c r="AH105" i="13"/>
  <c r="AH49" i="13"/>
  <c r="AB200" i="13"/>
  <c r="R102" i="13"/>
  <c r="AH81" i="13"/>
  <c r="R86" i="13"/>
  <c r="AH125" i="13"/>
  <c r="AH18" i="13"/>
  <c r="R85" i="13"/>
  <c r="AH67" i="13"/>
  <c r="R125" i="13"/>
  <c r="R42" i="13"/>
  <c r="AH163" i="13"/>
  <c r="AH104" i="13"/>
  <c r="AH48" i="13"/>
  <c r="AH103" i="13"/>
  <c r="Y200" i="13"/>
  <c r="R123" i="13"/>
  <c r="AH34" i="13"/>
  <c r="R104" i="13"/>
  <c r="R25" i="13"/>
  <c r="AH141" i="13"/>
  <c r="AH33" i="13"/>
  <c r="AL200" i="13"/>
  <c r="R187" i="13"/>
  <c r="R22" i="13"/>
  <c r="AH140" i="13"/>
  <c r="AH82" i="13"/>
  <c r="AM200" i="13"/>
  <c r="R186" i="13"/>
  <c r="AH139" i="13"/>
  <c r="R170" i="13"/>
  <c r="AH68" i="13"/>
  <c r="R169" i="13"/>
  <c r="AH122" i="13"/>
  <c r="R124" i="13"/>
  <c r="R41" i="13"/>
  <c r="AH162" i="13"/>
  <c r="AH47" i="13"/>
  <c r="R40" i="13"/>
  <c r="AH161" i="13"/>
  <c r="AH89" i="13"/>
  <c r="R188" i="13"/>
  <c r="AH83" i="13"/>
  <c r="R103" i="13"/>
  <c r="AH32" i="13"/>
  <c r="R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J177" i="13"/>
  <c r="J179" i="13"/>
  <c r="AA199" i="13"/>
  <c r="Q199" i="13"/>
  <c r="AC199" i="13"/>
  <c r="AG199" i="13"/>
  <c r="D199" i="13"/>
  <c r="AI199" i="13"/>
  <c r="AB199" i="13"/>
  <c r="AJ199" i="13"/>
  <c r="O199" i="13"/>
  <c r="AK199" i="13"/>
  <c r="AL199" i="13"/>
  <c r="H199" i="13"/>
  <c r="AE199" i="13"/>
  <c r="L199" i="13"/>
  <c r="E199" i="13"/>
  <c r="S199" i="13"/>
  <c r="I199" i="13"/>
  <c r="AF199" i="13"/>
  <c r="G199" i="13"/>
  <c r="Y199" i="13"/>
  <c r="AM199" i="13"/>
  <c r="L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E197" i="13"/>
  <c r="Q197" i="13"/>
  <c r="AA37" i="13"/>
  <c r="AA192" i="13"/>
  <c r="AA132" i="13"/>
  <c r="AA84" i="13"/>
  <c r="AA48" i="13"/>
  <c r="I196" i="13"/>
  <c r="G198" i="13"/>
  <c r="AA155" i="13"/>
  <c r="AA107" i="13"/>
  <c r="AA71" i="13"/>
  <c r="AA23" i="13"/>
  <c r="AI196" i="13"/>
  <c r="AB198" i="13"/>
  <c r="AA130" i="13"/>
  <c r="AA70" i="13"/>
  <c r="AA34" i="13"/>
  <c r="G196" i="13"/>
  <c r="AA175" i="13"/>
  <c r="AA115" i="13"/>
  <c r="AA67" i="13"/>
  <c r="AA7" i="13"/>
  <c r="AA162" i="13"/>
  <c r="AA54" i="13"/>
  <c r="S196" i="13"/>
  <c r="AA197" i="13"/>
  <c r="AA101" i="13"/>
  <c r="AA53" i="13"/>
  <c r="AA17" i="13"/>
  <c r="E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L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G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S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Q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E196" i="13"/>
  <c r="Q196" i="13"/>
  <c r="I197" i="13"/>
  <c r="AF197" i="13"/>
  <c r="I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O197" i="13"/>
  <c r="AA187" i="13"/>
  <c r="AA163" i="13"/>
  <c r="AA127" i="13"/>
  <c r="AA79" i="13"/>
  <c r="AA31" i="13"/>
  <c r="H197" i="13"/>
  <c r="H198" i="13"/>
  <c r="AA126" i="13"/>
  <c r="AA102" i="13"/>
  <c r="AA66" i="13"/>
  <c r="AA18" i="13"/>
  <c r="AE197" i="13"/>
  <c r="AE198" i="13"/>
  <c r="AA161" i="13"/>
  <c r="AA125" i="13"/>
  <c r="AA77" i="13"/>
  <c r="AA41" i="13"/>
  <c r="H196" i="13"/>
  <c r="O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O196" i="13"/>
  <c r="AL196" i="13"/>
  <c r="S197" i="13"/>
  <c r="AM198" i="13"/>
  <c r="AA103" i="13"/>
  <c r="AA43" i="13"/>
  <c r="Y196" i="13"/>
  <c r="AA186" i="13"/>
  <c r="AA42" i="13"/>
  <c r="AA137" i="13"/>
  <c r="L197" i="13"/>
  <c r="AE195" i="13"/>
  <c r="AE194" i="13"/>
  <c r="AF195" i="13"/>
  <c r="L195" i="13"/>
  <c r="L194" i="13"/>
  <c r="I194" i="13"/>
  <c r="E195" i="13"/>
  <c r="Q195" i="13"/>
  <c r="E194" i="13"/>
  <c r="Q194" i="13"/>
  <c r="AF194" i="13"/>
  <c r="AC195" i="13"/>
  <c r="AG195" i="13"/>
  <c r="AC194" i="13"/>
  <c r="AG194" i="13"/>
  <c r="I195" i="13"/>
  <c r="D195" i="13"/>
  <c r="AI195" i="13"/>
  <c r="D194" i="13"/>
  <c r="AI194" i="13"/>
  <c r="O195" i="13"/>
  <c r="G195" i="13"/>
  <c r="AJ195" i="13"/>
  <c r="G194" i="13"/>
  <c r="AJ194" i="13"/>
  <c r="AL195" i="13"/>
  <c r="AL194" i="13"/>
  <c r="AB195" i="13"/>
  <c r="AK195" i="13"/>
  <c r="AB194" i="13"/>
  <c r="AK194" i="13"/>
  <c r="O194" i="13"/>
  <c r="Y195" i="13"/>
  <c r="AM195" i="13"/>
  <c r="Y194" i="13"/>
  <c r="AM194" i="13"/>
  <c r="H194" i="13"/>
  <c r="S195" i="13"/>
  <c r="S194" i="13"/>
  <c r="H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I193" i="13"/>
  <c r="AJ193" i="13"/>
  <c r="AE49" i="13"/>
  <c r="H179" i="13"/>
  <c r="H155" i="13"/>
  <c r="H131" i="13"/>
  <c r="H107" i="13"/>
  <c r="H83" i="13"/>
  <c r="H59" i="13"/>
  <c r="H35" i="13"/>
  <c r="H11" i="13"/>
  <c r="AK193" i="13"/>
  <c r="H162" i="13"/>
  <c r="H102" i="13"/>
  <c r="H66" i="13"/>
  <c r="H6" i="13"/>
  <c r="H169" i="13"/>
  <c r="H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H191" i="13"/>
  <c r="H167" i="13"/>
  <c r="H143" i="13"/>
  <c r="H119" i="13"/>
  <c r="H95" i="13"/>
  <c r="H71" i="13"/>
  <c r="H47" i="13"/>
  <c r="H23" i="13"/>
  <c r="D193" i="13"/>
  <c r="H114" i="13"/>
  <c r="H18" i="13"/>
  <c r="H145" i="13"/>
  <c r="H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G193" i="13"/>
  <c r="AL193" i="13"/>
  <c r="H164" i="13"/>
  <c r="H30" i="13"/>
  <c r="H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AB193" i="13"/>
  <c r="AM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O193" i="13"/>
  <c r="H174" i="13"/>
  <c r="H126" i="13"/>
  <c r="H78" i="13"/>
  <c r="H42" i="13"/>
  <c r="S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H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H186" i="13"/>
  <c r="H150" i="13"/>
  <c r="H138" i="13"/>
  <c r="H90" i="13"/>
  <c r="H54" i="13"/>
  <c r="H121" i="13"/>
  <c r="H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E28" i="13"/>
  <c r="H122" i="13"/>
  <c r="H62" i="13"/>
  <c r="H26" i="13"/>
  <c r="AE171" i="13"/>
  <c r="AE135" i="13"/>
  <c r="AE99" i="13"/>
  <c r="AE39" i="13"/>
  <c r="AE27" i="13"/>
  <c r="H181" i="13"/>
  <c r="H109" i="13"/>
  <c r="H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Q193" i="13"/>
  <c r="AE136" i="13"/>
  <c r="AE124" i="13"/>
  <c r="AE100" i="13"/>
  <c r="AE76" i="13"/>
  <c r="AE52" i="13"/>
  <c r="AE16" i="13"/>
  <c r="H182" i="13"/>
  <c r="H146" i="13"/>
  <c r="H98" i="13"/>
  <c r="H74" i="13"/>
  <c r="H38" i="13"/>
  <c r="AF193" i="13"/>
  <c r="AE159" i="13"/>
  <c r="AE123" i="13"/>
  <c r="AE75" i="13"/>
  <c r="AE63" i="13"/>
  <c r="H193" i="13"/>
  <c r="H133" i="13"/>
  <c r="H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L193" i="13"/>
  <c r="AG193" i="13"/>
  <c r="AE148" i="13"/>
  <c r="AE112" i="13"/>
  <c r="AE88" i="13"/>
  <c r="AE64" i="13"/>
  <c r="AE40" i="13"/>
  <c r="AE4" i="13"/>
  <c r="H170" i="13"/>
  <c r="H158" i="13"/>
  <c r="H110" i="13"/>
  <c r="H86" i="13"/>
  <c r="H50" i="13"/>
  <c r="E193" i="13"/>
  <c r="AE183" i="13"/>
  <c r="AE147" i="13"/>
  <c r="AE111" i="13"/>
  <c r="AE87" i="13"/>
  <c r="AE51" i="13"/>
  <c r="AE15" i="13"/>
  <c r="H157" i="13"/>
  <c r="H97" i="13"/>
  <c r="H13" i="13"/>
  <c r="AE184" i="13"/>
  <c r="AE172" i="13"/>
  <c r="AE160" i="13"/>
  <c r="H134" i="13"/>
  <c r="H1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I192" i="13"/>
  <c r="AK192" i="13"/>
  <c r="S6" i="13"/>
  <c r="S185" i="13"/>
  <c r="S125" i="13"/>
  <c r="S77" i="13"/>
  <c r="S17" i="13"/>
  <c r="S172" i="13"/>
  <c r="S124" i="13"/>
  <c r="S64" i="13"/>
  <c r="S4" i="13"/>
  <c r="S87" i="13"/>
  <c r="S15" i="13"/>
  <c r="S182" i="13"/>
  <c r="S98" i="13"/>
  <c r="S26" i="13"/>
  <c r="S181" i="13"/>
  <c r="S121" i="13"/>
  <c r="S49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D192" i="13"/>
  <c r="AL192" i="13"/>
  <c r="S147" i="13"/>
  <c r="S51" i="13"/>
  <c r="S74" i="13"/>
  <c r="E192" i="13"/>
  <c r="S157" i="13"/>
  <c r="S85" i="13"/>
  <c r="S25" i="13"/>
  <c r="S190" i="13"/>
  <c r="S178" i="13"/>
  <c r="S166" i="13"/>
  <c r="S154" i="13"/>
  <c r="S142" i="13"/>
  <c r="S130" i="13"/>
  <c r="S118" i="13"/>
  <c r="S106" i="13"/>
  <c r="S94" i="13"/>
  <c r="S82" i="13"/>
  <c r="S70" i="13"/>
  <c r="S58" i="13"/>
  <c r="S46" i="13"/>
  <c r="S34" i="13"/>
  <c r="S22" i="13"/>
  <c r="S10" i="13"/>
  <c r="G192" i="13"/>
  <c r="AM192" i="13"/>
  <c r="S161" i="13"/>
  <c r="S89" i="13"/>
  <c r="S29" i="13"/>
  <c r="S184" i="13"/>
  <c r="S136" i="13"/>
  <c r="S76" i="13"/>
  <c r="S16" i="13"/>
  <c r="S159" i="13"/>
  <c r="S123" i="13"/>
  <c r="S63" i="13"/>
  <c r="AF192" i="13"/>
  <c r="S134" i="13"/>
  <c r="S50" i="13"/>
  <c r="AI192" i="13"/>
  <c r="S169" i="13"/>
  <c r="S109" i="13"/>
  <c r="S37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AB192" i="13"/>
  <c r="S173" i="13"/>
  <c r="S65" i="13"/>
  <c r="S5" i="13"/>
  <c r="S100" i="13"/>
  <c r="S40" i="13"/>
  <c r="S183" i="13"/>
  <c r="S99" i="13"/>
  <c r="S27" i="13"/>
  <c r="S170" i="13"/>
  <c r="S110" i="13"/>
  <c r="S38" i="13"/>
  <c r="S145" i="13"/>
  <c r="S73" i="13"/>
  <c r="AJ192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O192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Y192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149" i="13"/>
  <c r="S137" i="13"/>
  <c r="S113" i="13"/>
  <c r="S101" i="13"/>
  <c r="S53" i="13"/>
  <c r="S41" i="13"/>
  <c r="Q192" i="13"/>
  <c r="S160" i="13"/>
  <c r="S148" i="13"/>
  <c r="S112" i="13"/>
  <c r="S88" i="13"/>
  <c r="S52" i="13"/>
  <c r="S28" i="13"/>
  <c r="AG192" i="13"/>
  <c r="S171" i="13"/>
  <c r="S135" i="13"/>
  <c r="S111" i="13"/>
  <c r="S75" i="13"/>
  <c r="S39" i="13"/>
  <c r="L192" i="13"/>
  <c r="S158" i="13"/>
  <c r="S122" i="13"/>
  <c r="S86" i="13"/>
  <c r="S62" i="13"/>
  <c r="S14" i="13"/>
  <c r="S133" i="13"/>
  <c r="S97" i="13"/>
  <c r="S61" i="13"/>
  <c r="S13" i="13"/>
  <c r="S146" i="13"/>
  <c r="AC192" i="13"/>
  <c r="AG191" i="13"/>
  <c r="AI191" i="13"/>
  <c r="AF191" i="13"/>
  <c r="AK191" i="13"/>
  <c r="L191" i="13"/>
  <c r="E191" i="13"/>
  <c r="AJ191" i="13"/>
  <c r="AC191" i="13"/>
  <c r="I191" i="13"/>
  <c r="AL191" i="13"/>
  <c r="D191" i="13"/>
  <c r="AM191" i="13"/>
  <c r="G191" i="13"/>
  <c r="AB191" i="13"/>
  <c r="O191" i="13"/>
  <c r="Y191" i="13"/>
  <c r="Q191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Y186" i="13"/>
  <c r="I187" i="13"/>
  <c r="AL187" i="13"/>
  <c r="AG188" i="13"/>
  <c r="G189" i="13"/>
  <c r="E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Q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AG186" i="13"/>
  <c r="G187" i="13"/>
  <c r="AI188" i="13"/>
  <c r="Y189" i="13"/>
  <c r="I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AF186" i="13"/>
  <c r="AB187" i="13"/>
  <c r="L188" i="13"/>
  <c r="AJ188" i="13"/>
  <c r="Q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AI186" i="13"/>
  <c r="Y187" i="13"/>
  <c r="E188" i="13"/>
  <c r="AK188" i="13"/>
  <c r="AG189" i="13"/>
  <c r="G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L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E186" i="13"/>
  <c r="AK186" i="13"/>
  <c r="Q187" i="13"/>
  <c r="I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AC186" i="13"/>
  <c r="AL186" i="13"/>
  <c r="AG187" i="13"/>
  <c r="D188" i="13"/>
  <c r="L189" i="13"/>
  <c r="AJ189" i="13"/>
  <c r="Q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I186" i="13"/>
  <c r="AM186" i="13"/>
  <c r="AF187" i="13"/>
  <c r="G188" i="13"/>
  <c r="E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D186" i="13"/>
  <c r="L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G186" i="13"/>
  <c r="E187" i="13"/>
  <c r="AJ187" i="13"/>
  <c r="Y188" i="13"/>
  <c r="I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B186" i="13"/>
  <c r="AC187" i="13"/>
  <c r="AK187" i="13"/>
  <c r="Q188" i="13"/>
  <c r="D189" i="13"/>
  <c r="L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J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J175" i="13"/>
  <c r="N19" i="36"/>
  <c r="O19" i="36" s="1"/>
  <c r="N49" i="36"/>
  <c r="O49" i="36" s="1"/>
  <c r="N68" i="36"/>
  <c r="O68" i="36" s="1"/>
  <c r="J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J174" i="13"/>
  <c r="L191" i="36"/>
  <c r="M191" i="36" s="1"/>
  <c r="N121" i="36"/>
  <c r="O121" i="36" s="1"/>
  <c r="N131" i="36"/>
  <c r="O131" i="36" s="1"/>
  <c r="L148" i="36"/>
  <c r="N148" i="36" s="1"/>
  <c r="O148" i="36" s="1"/>
  <c r="J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J169" i="13"/>
  <c r="J180" i="13"/>
  <c r="J164" i="13"/>
  <c r="J156" i="13"/>
  <c r="J165" i="13"/>
  <c r="J154" i="13"/>
  <c r="J181" i="13"/>
  <c r="J166" i="13"/>
  <c r="N26" i="36"/>
  <c r="O26" i="36" s="1"/>
  <c r="N39" i="36"/>
  <c r="O39" i="36" s="1"/>
  <c r="N88" i="36"/>
  <c r="O88" i="36" s="1"/>
  <c r="N95" i="36"/>
  <c r="O95" i="36" s="1"/>
  <c r="N167" i="36"/>
  <c r="O167" i="36" s="1"/>
  <c r="J176" i="13"/>
  <c r="J183" i="13"/>
  <c r="J162" i="13"/>
  <c r="J151" i="13"/>
  <c r="J153" i="13"/>
  <c r="J158" i="13"/>
  <c r="N104" i="36"/>
  <c r="O104" i="36" s="1"/>
  <c r="N125" i="36"/>
  <c r="O125" i="36" s="1"/>
  <c r="L76" i="36"/>
  <c r="M76" i="36" s="1"/>
  <c r="J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J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J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J159" i="13"/>
  <c r="L15" i="36"/>
  <c r="M15" i="36" s="1"/>
  <c r="J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J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J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L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E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Q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I185" i="13"/>
  <c r="AB150" i="13"/>
  <c r="AB126" i="13"/>
  <c r="AB103" i="13"/>
  <c r="AB81" i="13"/>
  <c r="AB59" i="13"/>
  <c r="AB20" i="13"/>
  <c r="D185" i="13"/>
  <c r="AB166" i="13"/>
  <c r="G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L184" i="13"/>
  <c r="E184" i="13"/>
  <c r="AC184" i="13"/>
  <c r="I184" i="13"/>
  <c r="D184" i="13"/>
  <c r="Q184" i="13"/>
  <c r="G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Q51" i="13"/>
  <c r="AM20" i="13"/>
  <c r="AI71" i="13"/>
  <c r="AI18" i="13"/>
  <c r="Q14" i="13"/>
  <c r="I64" i="13"/>
  <c r="G86" i="13"/>
  <c r="AK8" i="13"/>
  <c r="L20" i="13"/>
  <c r="G4" i="13"/>
  <c r="G9" i="13"/>
  <c r="L15" i="13"/>
  <c r="AL121" i="13"/>
  <c r="AJ27" i="13"/>
  <c r="AL15" i="13"/>
  <c r="AM47" i="13"/>
  <c r="AK57" i="13"/>
  <c r="E10" i="13"/>
  <c r="AC5" i="13"/>
  <c r="AF16" i="13"/>
  <c r="AJ21" i="13"/>
  <c r="AC68" i="13"/>
  <c r="Q30" i="13"/>
  <c r="AC17" i="13"/>
  <c r="G23" i="13"/>
  <c r="AM10" i="13"/>
  <c r="I61" i="13"/>
  <c r="AI6" i="13"/>
  <c r="I12" i="13"/>
  <c r="D7" i="13"/>
  <c r="Q24" i="13"/>
  <c r="K4" i="36"/>
  <c r="AG13" i="13"/>
  <c r="AK21" i="13"/>
  <c r="AL57" i="13"/>
  <c r="D5" i="13"/>
  <c r="AG6" i="13"/>
  <c r="AK6" i="13"/>
  <c r="G7" i="13"/>
  <c r="E8" i="13"/>
  <c r="AM8" i="13"/>
  <c r="I10" i="13"/>
  <c r="AJ11" i="13"/>
  <c r="Q12" i="13"/>
  <c r="L13" i="13"/>
  <c r="AL13" i="13"/>
  <c r="AF14" i="13"/>
  <c r="AC15" i="13"/>
  <c r="AI16" i="13"/>
  <c r="D17" i="13"/>
  <c r="AG18" i="13"/>
  <c r="AK18" i="13"/>
  <c r="G19" i="13"/>
  <c r="AC20" i="13"/>
  <c r="AL21" i="13"/>
  <c r="AJ22" i="13"/>
  <c r="AI23" i="13"/>
  <c r="AF24" i="13"/>
  <c r="AF25" i="13"/>
  <c r="AK26" i="13"/>
  <c r="I29" i="13"/>
  <c r="Q32" i="13"/>
  <c r="G34" i="13"/>
  <c r="AG36" i="13"/>
  <c r="AG38" i="13"/>
  <c r="L40" i="13"/>
  <c r="Q42" i="13"/>
  <c r="L45" i="13"/>
  <c r="G58" i="13"/>
  <c r="AF72" i="13"/>
  <c r="AC76" i="13"/>
  <c r="AF81" i="13"/>
  <c r="AJ103" i="13"/>
  <c r="L8" i="13"/>
  <c r="AM15" i="13"/>
  <c r="G24" i="13"/>
  <c r="I68" i="13"/>
  <c r="AI4" i="13"/>
  <c r="Q5" i="13"/>
  <c r="L6" i="13"/>
  <c r="AL6" i="13"/>
  <c r="AF7" i="13"/>
  <c r="AC8" i="13"/>
  <c r="AI9" i="13"/>
  <c r="D10" i="13"/>
  <c r="AG11" i="13"/>
  <c r="AK11" i="13"/>
  <c r="G12" i="13"/>
  <c r="E13" i="13"/>
  <c r="AM13" i="13"/>
  <c r="I15" i="13"/>
  <c r="AJ16" i="13"/>
  <c r="Q17" i="13"/>
  <c r="L18" i="13"/>
  <c r="AL18" i="13"/>
  <c r="AF19" i="13"/>
  <c r="I20" i="13"/>
  <c r="AG21" i="13"/>
  <c r="AK22" i="13"/>
  <c r="AJ23" i="13"/>
  <c r="AM26" i="13"/>
  <c r="L28" i="13"/>
  <c r="Q29" i="13"/>
  <c r="AJ30" i="13"/>
  <c r="AF32" i="13"/>
  <c r="AF34" i="13"/>
  <c r="L36" i="13"/>
  <c r="E38" i="13"/>
  <c r="E40" i="13"/>
  <c r="AI48" i="13"/>
  <c r="L52" i="13"/>
  <c r="AF58" i="13"/>
  <c r="AG65" i="13"/>
  <c r="AG69" i="13"/>
  <c r="AG88" i="13"/>
  <c r="L104" i="13"/>
  <c r="AF4" i="13"/>
  <c r="AI11" i="13"/>
  <c r="E20" i="13"/>
  <c r="AG45" i="13"/>
  <c r="AJ4" i="13"/>
  <c r="G5" i="13"/>
  <c r="E6" i="13"/>
  <c r="AM6" i="13"/>
  <c r="I8" i="13"/>
  <c r="AJ9" i="13"/>
  <c r="Q10" i="13"/>
  <c r="L11" i="13"/>
  <c r="AL11" i="13"/>
  <c r="AF12" i="13"/>
  <c r="AC13" i="13"/>
  <c r="AI14" i="13"/>
  <c r="D15" i="13"/>
  <c r="AG16" i="13"/>
  <c r="AK16" i="13"/>
  <c r="G17" i="13"/>
  <c r="E18" i="13"/>
  <c r="AM18" i="13"/>
  <c r="D20" i="13"/>
  <c r="L21" i="13"/>
  <c r="AK23" i="13"/>
  <c r="AI24" i="13"/>
  <c r="AK25" i="13"/>
  <c r="E28" i="13"/>
  <c r="AF29" i="13"/>
  <c r="AC38" i="13"/>
  <c r="I40" i="13"/>
  <c r="AK45" i="13"/>
  <c r="I49" i="13"/>
  <c r="E52" i="13"/>
  <c r="AI55" i="13"/>
  <c r="AG62" i="13"/>
  <c r="L69" i="13"/>
  <c r="Q73" i="13"/>
  <c r="Q77" i="13"/>
  <c r="E88" i="13"/>
  <c r="G131" i="13"/>
  <c r="AM113" i="13"/>
  <c r="G110" i="13"/>
  <c r="AK106" i="13"/>
  <c r="D100" i="13"/>
  <c r="AF96" i="13"/>
  <c r="I93" i="13"/>
  <c r="AM87" i="13"/>
  <c r="AG86" i="13"/>
  <c r="D84" i="13"/>
  <c r="L81" i="13"/>
  <c r="AI79" i="13"/>
  <c r="D78" i="13"/>
  <c r="I77" i="13"/>
  <c r="L76" i="13"/>
  <c r="AC75" i="13"/>
  <c r="E74" i="13"/>
  <c r="D73" i="13"/>
  <c r="G72" i="13"/>
  <c r="AI70" i="13"/>
  <c r="AL69" i="13"/>
  <c r="E68" i="13"/>
  <c r="D67" i="13"/>
  <c r="G66" i="13"/>
  <c r="AJ65" i="13"/>
  <c r="E64" i="13"/>
  <c r="Q63" i="13"/>
  <c r="AI62" i="13"/>
  <c r="AC61" i="13"/>
  <c r="AF60" i="13"/>
  <c r="AL59" i="13"/>
  <c r="L59" i="13"/>
  <c r="Q58" i="13"/>
  <c r="AJ57" i="13"/>
  <c r="I56" i="13"/>
  <c r="AM54" i="13"/>
  <c r="E54" i="13"/>
  <c r="G53" i="13"/>
  <c r="AK52" i="13"/>
  <c r="AG52" i="13"/>
  <c r="D51" i="13"/>
  <c r="AI50" i="13"/>
  <c r="AC49" i="13"/>
  <c r="AF48" i="13"/>
  <c r="AL47" i="13"/>
  <c r="L47" i="13"/>
  <c r="Q46" i="13"/>
  <c r="AJ45" i="13"/>
  <c r="I44" i="13"/>
  <c r="AM42" i="13"/>
  <c r="E42" i="13"/>
  <c r="G41" i="13"/>
  <c r="AK40" i="13"/>
  <c r="AG40" i="13"/>
  <c r="D39" i="13"/>
  <c r="AI38" i="13"/>
  <c r="AC37" i="13"/>
  <c r="AF36" i="13"/>
  <c r="AL35" i="13"/>
  <c r="L35" i="13"/>
  <c r="Q34" i="13"/>
  <c r="AJ33" i="13"/>
  <c r="I32" i="13"/>
  <c r="AM30" i="13"/>
  <c r="E30" i="13"/>
  <c r="G29" i="13"/>
  <c r="AK28" i="13"/>
  <c r="AG28" i="13"/>
  <c r="D27" i="13"/>
  <c r="AI26" i="13"/>
  <c r="AC25" i="13"/>
  <c r="D136" i="13"/>
  <c r="AJ130" i="13"/>
  <c r="G121" i="13"/>
  <c r="Q117" i="13"/>
  <c r="AG110" i="13"/>
  <c r="Q103" i="13"/>
  <c r="AM99" i="13"/>
  <c r="L96" i="13"/>
  <c r="AK89" i="13"/>
  <c r="AI87" i="13"/>
  <c r="L84" i="13"/>
  <c r="AF82" i="13"/>
  <c r="AG81" i="13"/>
  <c r="I78" i="13"/>
  <c r="AG77" i="13"/>
  <c r="AG76" i="13"/>
  <c r="E75" i="13"/>
  <c r="L74" i="13"/>
  <c r="I73" i="13"/>
  <c r="Q72" i="13"/>
  <c r="Q71" i="13"/>
  <c r="AK69" i="13"/>
  <c r="L68" i="13"/>
  <c r="E67" i="13"/>
  <c r="Q66" i="13"/>
  <c r="AI65" i="13"/>
  <c r="AM64" i="13"/>
  <c r="L64" i="13"/>
  <c r="D63" i="13"/>
  <c r="AM61" i="13"/>
  <c r="E61" i="13"/>
  <c r="G60" i="13"/>
  <c r="AK59" i="13"/>
  <c r="AG59" i="13"/>
  <c r="D58" i="13"/>
  <c r="AI57" i="13"/>
  <c r="AC56" i="13"/>
  <c r="AF55" i="13"/>
  <c r="AL54" i="13"/>
  <c r="L54" i="13"/>
  <c r="Q53" i="13"/>
  <c r="AJ52" i="13"/>
  <c r="I51" i="13"/>
  <c r="AM49" i="13"/>
  <c r="E49" i="13"/>
  <c r="G48" i="13"/>
  <c r="AK47" i="13"/>
  <c r="AG47" i="13"/>
  <c r="D46" i="13"/>
  <c r="AI45" i="13"/>
  <c r="AC44" i="13"/>
  <c r="AF43" i="13"/>
  <c r="AL42" i="13"/>
  <c r="L42" i="13"/>
  <c r="Q41" i="13"/>
  <c r="AJ40" i="13"/>
  <c r="I39" i="13"/>
  <c r="AM37" i="13"/>
  <c r="E37" i="13"/>
  <c r="G36" i="13"/>
  <c r="AK35" i="13"/>
  <c r="AG35" i="13"/>
  <c r="D34" i="13"/>
  <c r="AI33" i="13"/>
  <c r="AC32" i="13"/>
  <c r="AF31" i="13"/>
  <c r="AL30" i="13"/>
  <c r="E125" i="13"/>
  <c r="AL120" i="13"/>
  <c r="AL116" i="13"/>
  <c r="D113" i="13"/>
  <c r="AI109" i="13"/>
  <c r="G106" i="13"/>
  <c r="AL95" i="13"/>
  <c r="AK85" i="13"/>
  <c r="G82" i="13"/>
  <c r="Q79" i="13"/>
  <c r="AC78" i="13"/>
  <c r="AG74" i="13"/>
  <c r="AC73" i="13"/>
  <c r="D72" i="13"/>
  <c r="D71" i="13"/>
  <c r="AF70" i="13"/>
  <c r="AJ69" i="13"/>
  <c r="AM68" i="13"/>
  <c r="AG68" i="13"/>
  <c r="L67" i="13"/>
  <c r="D66" i="13"/>
  <c r="AL64" i="13"/>
  <c r="AG64" i="13"/>
  <c r="I63" i="13"/>
  <c r="AF62" i="13"/>
  <c r="AL61" i="13"/>
  <c r="L61" i="13"/>
  <c r="Q60" i="13"/>
  <c r="AJ59" i="13"/>
  <c r="I58" i="13"/>
  <c r="AM56" i="13"/>
  <c r="E56" i="13"/>
  <c r="G55" i="13"/>
  <c r="AK54" i="13"/>
  <c r="AG54" i="13"/>
  <c r="D53" i="13"/>
  <c r="AI52" i="13"/>
  <c r="AC51" i="13"/>
  <c r="AF50" i="13"/>
  <c r="AL49" i="13"/>
  <c r="L49" i="13"/>
  <c r="Q48" i="13"/>
  <c r="AJ47" i="13"/>
  <c r="I46" i="13"/>
  <c r="AM44" i="13"/>
  <c r="E44" i="13"/>
  <c r="G43" i="13"/>
  <c r="AK42" i="13"/>
  <c r="AG42" i="13"/>
  <c r="D41" i="13"/>
  <c r="AI40" i="13"/>
  <c r="AC39" i="13"/>
  <c r="AF38" i="13"/>
  <c r="AL37" i="13"/>
  <c r="L37" i="13"/>
  <c r="Q36" i="13"/>
  <c r="AJ35" i="13"/>
  <c r="I34" i="13"/>
  <c r="AM32" i="13"/>
  <c r="E32" i="13"/>
  <c r="G31" i="13"/>
  <c r="AK30" i="13"/>
  <c r="AG30" i="13"/>
  <c r="D29" i="13"/>
  <c r="AI28" i="13"/>
  <c r="AC27" i="13"/>
  <c r="AF26" i="13"/>
  <c r="AL25" i="13"/>
  <c r="E149" i="13"/>
  <c r="Q141" i="13"/>
  <c r="L135" i="13"/>
  <c r="L130" i="13"/>
  <c r="AI124" i="13"/>
  <c r="AG113" i="13"/>
  <c r="AI102" i="13"/>
  <c r="L99" i="13"/>
  <c r="I92" i="13"/>
  <c r="G89" i="13"/>
  <c r="G87" i="13"/>
  <c r="AL83" i="13"/>
  <c r="Q82" i="13"/>
  <c r="AL80" i="13"/>
  <c r="E79" i="13"/>
  <c r="E78" i="13"/>
  <c r="AM76" i="13"/>
  <c r="AM74" i="13"/>
  <c r="E73" i="13"/>
  <c r="L72" i="13"/>
  <c r="I71" i="13"/>
  <c r="G70" i="13"/>
  <c r="AI69" i="13"/>
  <c r="AL68" i="13"/>
  <c r="AM67" i="13"/>
  <c r="AG67" i="13"/>
  <c r="I66" i="13"/>
  <c r="AF65" i="13"/>
  <c r="AK64" i="13"/>
  <c r="AC63" i="13"/>
  <c r="G62" i="13"/>
  <c r="AK61" i="13"/>
  <c r="AG61" i="13"/>
  <c r="D60" i="13"/>
  <c r="AI59" i="13"/>
  <c r="AC58" i="13"/>
  <c r="AF57" i="13"/>
  <c r="AL56" i="13"/>
  <c r="L56" i="13"/>
  <c r="Q55" i="13"/>
  <c r="AJ54" i="13"/>
  <c r="I53" i="13"/>
  <c r="AM51" i="13"/>
  <c r="E51" i="13"/>
  <c r="G50" i="13"/>
  <c r="AK49" i="13"/>
  <c r="AG49" i="13"/>
  <c r="D48" i="13"/>
  <c r="AI47" i="13"/>
  <c r="AC46" i="13"/>
  <c r="AF45" i="13"/>
  <c r="AL44" i="13"/>
  <c r="L44" i="13"/>
  <c r="Q43" i="13"/>
  <c r="AJ42" i="13"/>
  <c r="I41" i="13"/>
  <c r="AM39" i="13"/>
  <c r="E39" i="13"/>
  <c r="G38" i="13"/>
  <c r="AK37" i="13"/>
  <c r="AG37" i="13"/>
  <c r="D36" i="13"/>
  <c r="AI35" i="13"/>
  <c r="AC34" i="13"/>
  <c r="AF33" i="13"/>
  <c r="AL32" i="13"/>
  <c r="L32" i="13"/>
  <c r="Q31" i="13"/>
  <c r="I177" i="13"/>
  <c r="Q120" i="13"/>
  <c r="AF116" i="13"/>
  <c r="L109" i="13"/>
  <c r="AI105" i="13"/>
  <c r="AL98" i="13"/>
  <c r="Q95" i="13"/>
  <c r="AM91" i="13"/>
  <c r="I89" i="13"/>
  <c r="D87" i="13"/>
  <c r="AF85" i="13"/>
  <c r="AI83" i="13"/>
  <c r="AC82" i="13"/>
  <c r="AG79" i="13"/>
  <c r="L78" i="13"/>
  <c r="AL76" i="13"/>
  <c r="AM75" i="13"/>
  <c r="AL74" i="13"/>
  <c r="L73" i="13"/>
  <c r="AG72" i="13"/>
  <c r="AC71" i="13"/>
  <c r="Q70" i="13"/>
  <c r="AK68" i="13"/>
  <c r="AL67" i="13"/>
  <c r="AC66" i="13"/>
  <c r="G65" i="13"/>
  <c r="AJ64" i="13"/>
  <c r="E63" i="13"/>
  <c r="Q62" i="13"/>
  <c r="AJ61" i="13"/>
  <c r="I60" i="13"/>
  <c r="AM58" i="13"/>
  <c r="E58" i="13"/>
  <c r="G57" i="13"/>
  <c r="AK56" i="13"/>
  <c r="AG56" i="13"/>
  <c r="D55" i="13"/>
  <c r="AI54" i="13"/>
  <c r="AC53" i="13"/>
  <c r="AF52" i="13"/>
  <c r="AL51" i="13"/>
  <c r="L51" i="13"/>
  <c r="Q50" i="13"/>
  <c r="AJ49" i="13"/>
  <c r="I48" i="13"/>
  <c r="AM46" i="13"/>
  <c r="E46" i="13"/>
  <c r="G45" i="13"/>
  <c r="AK44" i="13"/>
  <c r="AG44" i="13"/>
  <c r="D43" i="13"/>
  <c r="AI42" i="13"/>
  <c r="AC41" i="13"/>
  <c r="AF40" i="13"/>
  <c r="AL39" i="13"/>
  <c r="L39" i="13"/>
  <c r="Q38" i="13"/>
  <c r="AJ37" i="13"/>
  <c r="I36" i="13"/>
  <c r="AM34" i="13"/>
  <c r="E34" i="13"/>
  <c r="G33" i="13"/>
  <c r="AK32" i="13"/>
  <c r="AG32" i="13"/>
  <c r="D31" i="13"/>
  <c r="AI30" i="13"/>
  <c r="AC29" i="13"/>
  <c r="AF28" i="13"/>
  <c r="AL27" i="13"/>
  <c r="L27" i="13"/>
  <c r="Q26" i="13"/>
  <c r="AJ25" i="13"/>
  <c r="I24" i="13"/>
  <c r="AM22" i="13"/>
  <c r="E22" i="13"/>
  <c r="G21" i="13"/>
  <c r="AK20" i="13"/>
  <c r="AG20" i="13"/>
  <c r="Q134" i="13"/>
  <c r="D129" i="13"/>
  <c r="E124" i="13"/>
  <c r="AK119" i="13"/>
  <c r="AF112" i="13"/>
  <c r="AL108" i="13"/>
  <c r="AC102" i="13"/>
  <c r="L95" i="13"/>
  <c r="AG89" i="13"/>
  <c r="E87" i="13"/>
  <c r="D85" i="13"/>
  <c r="Q80" i="13"/>
  <c r="AK76" i="13"/>
  <c r="AI75" i="13"/>
  <c r="AK74" i="13"/>
  <c r="AM73" i="13"/>
  <c r="AG73" i="13"/>
  <c r="E71" i="13"/>
  <c r="D70" i="13"/>
  <c r="AF69" i="13"/>
  <c r="AK67" i="13"/>
  <c r="E66" i="13"/>
  <c r="Q65" i="13"/>
  <c r="AI64" i="13"/>
  <c r="AM63" i="13"/>
  <c r="L63" i="13"/>
  <c r="D62" i="13"/>
  <c r="AI61" i="13"/>
  <c r="AC60" i="13"/>
  <c r="AF59" i="13"/>
  <c r="AL58" i="13"/>
  <c r="L58" i="13"/>
  <c r="Q57" i="13"/>
  <c r="AJ56" i="13"/>
  <c r="I55" i="13"/>
  <c r="AM53" i="13"/>
  <c r="E53" i="13"/>
  <c r="G52" i="13"/>
  <c r="AK51" i="13"/>
  <c r="AG51" i="13"/>
  <c r="D50" i="13"/>
  <c r="AI49" i="13"/>
  <c r="AC48" i="13"/>
  <c r="AF47" i="13"/>
  <c r="AL46" i="13"/>
  <c r="L46" i="13"/>
  <c r="Q45" i="13"/>
  <c r="AJ44" i="13"/>
  <c r="I43" i="13"/>
  <c r="AM41" i="13"/>
  <c r="E41" i="13"/>
  <c r="G40" i="13"/>
  <c r="AK39" i="13"/>
  <c r="AG39" i="13"/>
  <c r="D38" i="13"/>
  <c r="AI37" i="13"/>
  <c r="AC36" i="13"/>
  <c r="AF35" i="13"/>
  <c r="AL34" i="13"/>
  <c r="L34" i="13"/>
  <c r="Q33" i="13"/>
  <c r="AJ32" i="13"/>
  <c r="I31" i="13"/>
  <c r="AM29" i="13"/>
  <c r="E29" i="13"/>
  <c r="G28" i="13"/>
  <c r="AK27" i="13"/>
  <c r="AG27" i="13"/>
  <c r="D26" i="13"/>
  <c r="AI25" i="13"/>
  <c r="AC24" i="13"/>
  <c r="AF23" i="13"/>
  <c r="AL22" i="13"/>
  <c r="L22" i="13"/>
  <c r="AF166" i="13"/>
  <c r="AG147" i="13"/>
  <c r="AJ128" i="13"/>
  <c r="AI123" i="13"/>
  <c r="AC112" i="13"/>
  <c r="AC105" i="13"/>
  <c r="AM101" i="13"/>
  <c r="D98" i="13"/>
  <c r="AJ94" i="13"/>
  <c r="E91" i="13"/>
  <c r="AM88" i="13"/>
  <c r="AC85" i="13"/>
  <c r="Q83" i="13"/>
  <c r="AL81" i="13"/>
  <c r="D80" i="13"/>
  <c r="AK77" i="13"/>
  <c r="AJ76" i="13"/>
  <c r="AJ74" i="13"/>
  <c r="AL73" i="13"/>
  <c r="AL72" i="13"/>
  <c r="L71" i="13"/>
  <c r="I70" i="13"/>
  <c r="G69" i="13"/>
  <c r="AF68" i="13"/>
  <c r="AJ67" i="13"/>
  <c r="AM66" i="13"/>
  <c r="L66" i="13"/>
  <c r="D65" i="13"/>
  <c r="AL63" i="13"/>
  <c r="I62" i="13"/>
  <c r="AM60" i="13"/>
  <c r="E60" i="13"/>
  <c r="G59" i="13"/>
  <c r="AK58" i="13"/>
  <c r="AG58" i="13"/>
  <c r="D57" i="13"/>
  <c r="AI56" i="13"/>
  <c r="AC55" i="13"/>
  <c r="AF54" i="13"/>
  <c r="AL53" i="13"/>
  <c r="L53" i="13"/>
  <c r="Q52" i="13"/>
  <c r="AJ51" i="13"/>
  <c r="I50" i="13"/>
  <c r="AM48" i="13"/>
  <c r="E48" i="13"/>
  <c r="G47" i="13"/>
  <c r="AK46" i="13"/>
  <c r="AG46" i="13"/>
  <c r="D45" i="13"/>
  <c r="AI44" i="13"/>
  <c r="AC43" i="13"/>
  <c r="AF42" i="13"/>
  <c r="AL41" i="13"/>
  <c r="L41" i="13"/>
  <c r="Q40" i="13"/>
  <c r="AJ39" i="13"/>
  <c r="I38" i="13"/>
  <c r="AM36" i="13"/>
  <c r="E36" i="13"/>
  <c r="G35" i="13"/>
  <c r="AK34" i="13"/>
  <c r="AG34" i="13"/>
  <c r="D33" i="13"/>
  <c r="AI32" i="13"/>
  <c r="AC31" i="13"/>
  <c r="AF30" i="13"/>
  <c r="AL29" i="13"/>
  <c r="L29" i="13"/>
  <c r="E139" i="13"/>
  <c r="AF133" i="13"/>
  <c r="Q119" i="13"/>
  <c r="AF115" i="13"/>
  <c r="AJ111" i="13"/>
  <c r="D108" i="13"/>
  <c r="AM104" i="13"/>
  <c r="AG98" i="13"/>
  <c r="AM90" i="13"/>
  <c r="AK88" i="13"/>
  <c r="AK86" i="13"/>
  <c r="AG85" i="13"/>
  <c r="AC83" i="13"/>
  <c r="AK81" i="13"/>
  <c r="I80" i="13"/>
  <c r="AM78" i="13"/>
  <c r="AI77" i="13"/>
  <c r="AI76" i="13"/>
  <c r="AF75" i="13"/>
  <c r="AI74" i="13"/>
  <c r="AK73" i="13"/>
  <c r="AK72" i="13"/>
  <c r="AM71" i="13"/>
  <c r="AG71" i="13"/>
  <c r="AC70" i="13"/>
  <c r="I69" i="13"/>
  <c r="G68" i="13"/>
  <c r="AI67" i="13"/>
  <c r="AL66" i="13"/>
  <c r="AG66" i="13"/>
  <c r="I65" i="13"/>
  <c r="AF64" i="13"/>
  <c r="AJ63" i="13"/>
  <c r="AC62" i="13"/>
  <c r="AF61" i="13"/>
  <c r="AL60" i="13"/>
  <c r="L60" i="13"/>
  <c r="Q59" i="13"/>
  <c r="AJ58" i="13"/>
  <c r="I57" i="13"/>
  <c r="AM55" i="13"/>
  <c r="E55" i="13"/>
  <c r="G54" i="13"/>
  <c r="AK53" i="13"/>
  <c r="AG53" i="13"/>
  <c r="D52" i="13"/>
  <c r="AI51" i="13"/>
  <c r="AC50" i="13"/>
  <c r="AF49" i="13"/>
  <c r="AL48" i="13"/>
  <c r="L48" i="13"/>
  <c r="Q47" i="13"/>
  <c r="AJ46" i="13"/>
  <c r="I45" i="13"/>
  <c r="AM43" i="13"/>
  <c r="E43" i="13"/>
  <c r="G42" i="13"/>
  <c r="AK41" i="13"/>
  <c r="AG41" i="13"/>
  <c r="D40" i="13"/>
  <c r="AI153" i="13"/>
  <c r="AI145" i="13"/>
  <c r="AL132" i="13"/>
  <c r="AK118" i="13"/>
  <c r="L115" i="13"/>
  <c r="AG108" i="13"/>
  <c r="Q101" i="13"/>
  <c r="Q94" i="13"/>
  <c r="AJ90" i="13"/>
  <c r="AI86" i="13"/>
  <c r="AL84" i="13"/>
  <c r="E83" i="13"/>
  <c r="AJ81" i="13"/>
  <c r="L80" i="13"/>
  <c r="AL78" i="13"/>
  <c r="G75" i="13"/>
  <c r="AJ72" i="13"/>
  <c r="AL71" i="13"/>
  <c r="E70" i="13"/>
  <c r="AC69" i="13"/>
  <c r="Q68" i="13"/>
  <c r="AK66" i="13"/>
  <c r="AC65" i="13"/>
  <c r="Q64" i="13"/>
  <c r="AI63" i="13"/>
  <c r="AM62" i="13"/>
  <c r="E62" i="13"/>
  <c r="G61" i="13"/>
  <c r="AK60" i="13"/>
  <c r="AG60" i="13"/>
  <c r="D59" i="13"/>
  <c r="AI58" i="13"/>
  <c r="AC57" i="13"/>
  <c r="AF56" i="13"/>
  <c r="AL55" i="13"/>
  <c r="L55" i="13"/>
  <c r="Q54" i="13"/>
  <c r="AJ53" i="13"/>
  <c r="I52" i="13"/>
  <c r="AM50" i="13"/>
  <c r="E50" i="13"/>
  <c r="G49" i="13"/>
  <c r="AK48" i="13"/>
  <c r="AG48" i="13"/>
  <c r="D47" i="13"/>
  <c r="AI46" i="13"/>
  <c r="AC45" i="13"/>
  <c r="AF44" i="13"/>
  <c r="AL43" i="13"/>
  <c r="AG164" i="13"/>
  <c r="I138" i="13"/>
  <c r="AJ114" i="13"/>
  <c r="I111" i="13"/>
  <c r="G104" i="13"/>
  <c r="L101" i="13"/>
  <c r="I97" i="13"/>
  <c r="D88" i="13"/>
  <c r="AI84" i="13"/>
  <c r="L83" i="13"/>
  <c r="AM79" i="13"/>
  <c r="AJ78" i="13"/>
  <c r="AF77" i="13"/>
  <c r="D76" i="13"/>
  <c r="Q75" i="13"/>
  <c r="AF74" i="13"/>
  <c r="AF73" i="13"/>
  <c r="AI72" i="13"/>
  <c r="AK71" i="13"/>
  <c r="E69" i="13"/>
  <c r="D68" i="13"/>
  <c r="AF67" i="13"/>
  <c r="AJ66" i="13"/>
  <c r="L65" i="13"/>
  <c r="D64" i="13"/>
  <c r="AL62" i="13"/>
  <c r="L62" i="13"/>
  <c r="Q61" i="13"/>
  <c r="AJ60" i="13"/>
  <c r="I59" i="13"/>
  <c r="AM57" i="13"/>
  <c r="E57" i="13"/>
  <c r="G56" i="13"/>
  <c r="AK55" i="13"/>
  <c r="AG55" i="13"/>
  <c r="D54" i="13"/>
  <c r="AI53" i="13"/>
  <c r="AC52" i="13"/>
  <c r="AF51" i="13"/>
  <c r="AL50" i="13"/>
  <c r="L50" i="13"/>
  <c r="Q49" i="13"/>
  <c r="AJ48" i="13"/>
  <c r="I47" i="13"/>
  <c r="AM45" i="13"/>
  <c r="E45" i="13"/>
  <c r="G44" i="13"/>
  <c r="AK43" i="13"/>
  <c r="AG43" i="13"/>
  <c r="D42" i="13"/>
  <c r="AI41" i="13"/>
  <c r="AC40" i="13"/>
  <c r="AF39" i="13"/>
  <c r="AL38" i="13"/>
  <c r="L38" i="13"/>
  <c r="Q37" i="13"/>
  <c r="AJ36" i="13"/>
  <c r="I35" i="13"/>
  <c r="AM33" i="13"/>
  <c r="E33" i="13"/>
  <c r="G32" i="13"/>
  <c r="AK31" i="13"/>
  <c r="AG31" i="13"/>
  <c r="D30" i="13"/>
  <c r="AI29" i="13"/>
  <c r="AC28" i="13"/>
  <c r="AF27" i="13"/>
  <c r="AL26" i="13"/>
  <c r="L26" i="13"/>
  <c r="Q25" i="13"/>
  <c r="AJ24" i="13"/>
  <c r="I23" i="13"/>
  <c r="AM21" i="13"/>
  <c r="E21" i="13"/>
  <c r="AL8" i="13"/>
  <c r="AK13" i="13"/>
  <c r="AJ18" i="13"/>
  <c r="AJ26" i="13"/>
  <c r="AG29" i="13"/>
  <c r="D32" i="13"/>
  <c r="I42" i="13"/>
  <c r="E76" i="13"/>
  <c r="AM110" i="13"/>
  <c r="AG4" i="13"/>
  <c r="AK4" i="13"/>
  <c r="AF5" i="13"/>
  <c r="AC6" i="13"/>
  <c r="AI7" i="13"/>
  <c r="D8" i="13"/>
  <c r="AG9" i="13"/>
  <c r="AK9" i="13"/>
  <c r="G10" i="13"/>
  <c r="E11" i="13"/>
  <c r="AM11" i="13"/>
  <c r="I13" i="13"/>
  <c r="AJ14" i="13"/>
  <c r="Q15" i="13"/>
  <c r="L16" i="13"/>
  <c r="AL16" i="13"/>
  <c r="AF17" i="13"/>
  <c r="AC18" i="13"/>
  <c r="AI19" i="13"/>
  <c r="Q20" i="13"/>
  <c r="AC21" i="13"/>
  <c r="AG22" i="13"/>
  <c r="AL23" i="13"/>
  <c r="AK24" i="13"/>
  <c r="AM25" i="13"/>
  <c r="I28" i="13"/>
  <c r="AG33" i="13"/>
  <c r="AI34" i="13"/>
  <c r="AI36" i="13"/>
  <c r="AL45" i="13"/>
  <c r="D49" i="13"/>
  <c r="AJ55" i="13"/>
  <c r="E59" i="13"/>
  <c r="AK65" i="13"/>
  <c r="G73" i="13"/>
  <c r="G77" i="13"/>
  <c r="AJ82" i="13"/>
  <c r="AL96" i="13"/>
  <c r="I114" i="13"/>
  <c r="Q122" i="13"/>
  <c r="L132" i="13"/>
  <c r="AF9" i="13"/>
  <c r="G14" i="13"/>
  <c r="Q19" i="13"/>
  <c r="AM27" i="13"/>
  <c r="G30" i="13"/>
  <c r="AI39" i="13"/>
  <c r="D61" i="13"/>
  <c r="AJ71" i="13"/>
  <c r="AM180" i="13"/>
  <c r="L4" i="13"/>
  <c r="AL4" i="13"/>
  <c r="I6" i="13"/>
  <c r="AJ7" i="13"/>
  <c r="Q8" i="13"/>
  <c r="L9" i="13"/>
  <c r="AL9" i="13"/>
  <c r="AF10" i="13"/>
  <c r="AC11" i="13"/>
  <c r="AI12" i="13"/>
  <c r="D13" i="13"/>
  <c r="AG14" i="13"/>
  <c r="AK14" i="13"/>
  <c r="G15" i="13"/>
  <c r="E16" i="13"/>
  <c r="AM16" i="13"/>
  <c r="I18" i="13"/>
  <c r="AJ19" i="13"/>
  <c r="G20" i="13"/>
  <c r="I21" i="13"/>
  <c r="AC22" i="13"/>
  <c r="AG23" i="13"/>
  <c r="AM23" i="13"/>
  <c r="AL24" i="13"/>
  <c r="E27" i="13"/>
  <c r="D28" i="13"/>
  <c r="AJ29" i="13"/>
  <c r="L31" i="13"/>
  <c r="L33" i="13"/>
  <c r="AJ34" i="13"/>
  <c r="AK36" i="13"/>
  <c r="AJ38" i="13"/>
  <c r="AL40" i="13"/>
  <c r="L43" i="13"/>
  <c r="G46" i="13"/>
  <c r="AL52" i="13"/>
  <c r="D56" i="13"/>
  <c r="AC59" i="13"/>
  <c r="AJ62" i="13"/>
  <c r="AL65" i="13"/>
  <c r="AM69" i="13"/>
  <c r="AJ6" i="13"/>
  <c r="G25" i="13"/>
  <c r="AJ93" i="13"/>
  <c r="E4" i="13"/>
  <c r="AM4" i="13"/>
  <c r="AI5" i="13"/>
  <c r="D6" i="13"/>
  <c r="AG7" i="13"/>
  <c r="AK7" i="13"/>
  <c r="G8" i="13"/>
  <c r="E9" i="13"/>
  <c r="AM9" i="13"/>
  <c r="I11" i="13"/>
  <c r="AJ12" i="13"/>
  <c r="Q13" i="13"/>
  <c r="L14" i="13"/>
  <c r="AL14" i="13"/>
  <c r="AF15" i="13"/>
  <c r="AC16" i="13"/>
  <c r="AI17" i="13"/>
  <c r="D18" i="13"/>
  <c r="AG19" i="13"/>
  <c r="AK19" i="13"/>
  <c r="AF20" i="13"/>
  <c r="D21" i="13"/>
  <c r="I22" i="13"/>
  <c r="L23" i="13"/>
  <c r="AM24" i="13"/>
  <c r="AG26" i="13"/>
  <c r="I27" i="13"/>
  <c r="Q28" i="13"/>
  <c r="AK29" i="13"/>
  <c r="E31" i="13"/>
  <c r="AC33" i="13"/>
  <c r="E35" i="13"/>
  <c r="AL36" i="13"/>
  <c r="AK38" i="13"/>
  <c r="AM40" i="13"/>
  <c r="AF46" i="13"/>
  <c r="AM52" i="13"/>
  <c r="Q56" i="13"/>
  <c r="AK62" i="13"/>
  <c r="AC74" i="13"/>
  <c r="G78" i="13"/>
  <c r="E90" i="13"/>
  <c r="AC107" i="13"/>
  <c r="I5" i="13"/>
  <c r="D12" i="13"/>
  <c r="I17" i="13"/>
  <c r="G51" i="13"/>
  <c r="AC4" i="13"/>
  <c r="AJ5" i="13"/>
  <c r="Q6" i="13"/>
  <c r="L7" i="13"/>
  <c r="AL7" i="13"/>
  <c r="AF8" i="13"/>
  <c r="AC9" i="13"/>
  <c r="AI10" i="13"/>
  <c r="D11" i="13"/>
  <c r="AG12" i="13"/>
  <c r="AK12" i="13"/>
  <c r="G13" i="13"/>
  <c r="E14" i="13"/>
  <c r="AM14" i="13"/>
  <c r="I16" i="13"/>
  <c r="AJ17" i="13"/>
  <c r="Q18" i="13"/>
  <c r="L19" i="13"/>
  <c r="AL19" i="13"/>
  <c r="Q21" i="13"/>
  <c r="D22" i="13"/>
  <c r="E23" i="13"/>
  <c r="AG24" i="13"/>
  <c r="AG25" i="13"/>
  <c r="E26" i="13"/>
  <c r="Q27" i="13"/>
  <c r="I33" i="13"/>
  <c r="AC35" i="13"/>
  <c r="I37" i="13"/>
  <c r="AM38" i="13"/>
  <c r="AI43" i="13"/>
  <c r="AG50" i="13"/>
  <c r="AF53" i="13"/>
  <c r="AM59" i="13"/>
  <c r="G63" i="13"/>
  <c r="AI66" i="13"/>
  <c r="G74" i="13"/>
  <c r="AF84" i="13"/>
  <c r="G90" i="13"/>
  <c r="AF107" i="13"/>
  <c r="Q7" i="13"/>
  <c r="E15" i="13"/>
  <c r="AI22" i="13"/>
  <c r="I81" i="13"/>
  <c r="I4" i="13"/>
  <c r="AG5" i="13"/>
  <c r="AK5" i="13"/>
  <c r="G6" i="13"/>
  <c r="E7" i="13"/>
  <c r="AM7" i="13"/>
  <c r="I9" i="13"/>
  <c r="AJ10" i="13"/>
  <c r="Q11" i="13"/>
  <c r="L12" i="13"/>
  <c r="AL12" i="13"/>
  <c r="AF13" i="13"/>
  <c r="AC14" i="13"/>
  <c r="AI15" i="13"/>
  <c r="D16" i="13"/>
  <c r="AG17" i="13"/>
  <c r="AK17" i="13"/>
  <c r="G18" i="13"/>
  <c r="E19" i="13"/>
  <c r="AM19" i="13"/>
  <c r="AI20" i="13"/>
  <c r="AF21" i="13"/>
  <c r="Q22" i="13"/>
  <c r="AC23" i="13"/>
  <c r="L24" i="13"/>
  <c r="L25" i="13"/>
  <c r="AC26" i="13"/>
  <c r="G27" i="13"/>
  <c r="AJ28" i="13"/>
  <c r="L30" i="13"/>
  <c r="AI31" i="13"/>
  <c r="D35" i="13"/>
  <c r="D37" i="13"/>
  <c r="AF41" i="13"/>
  <c r="AJ43" i="13"/>
  <c r="E47" i="13"/>
  <c r="AG57" i="13"/>
  <c r="AF63" i="13"/>
  <c r="Q67" i="13"/>
  <c r="AJ70" i="13"/>
  <c r="AC10" i="13"/>
  <c r="L5" i="13"/>
  <c r="AF6" i="13"/>
  <c r="AC7" i="13"/>
  <c r="AI8" i="13"/>
  <c r="D9" i="13"/>
  <c r="AG10" i="13"/>
  <c r="AK10" i="13"/>
  <c r="G11" i="13"/>
  <c r="E12" i="13"/>
  <c r="AM12" i="13"/>
  <c r="I14" i="13"/>
  <c r="AJ15" i="13"/>
  <c r="Q16" i="13"/>
  <c r="L17" i="13"/>
  <c r="AL17" i="13"/>
  <c r="AF18" i="13"/>
  <c r="AC19" i="13"/>
  <c r="AJ20" i="13"/>
  <c r="G22" i="13"/>
  <c r="D23" i="13"/>
  <c r="E24" i="13"/>
  <c r="E25" i="13"/>
  <c r="I26" i="13"/>
  <c r="AL28" i="13"/>
  <c r="AC30" i="13"/>
  <c r="AJ31" i="13"/>
  <c r="AK33" i="13"/>
  <c r="Q35" i="13"/>
  <c r="G37" i="13"/>
  <c r="Q39" i="13"/>
  <c r="D44" i="13"/>
  <c r="AC47" i="13"/>
  <c r="AJ50" i="13"/>
  <c r="AC54" i="13"/>
  <c r="L57" i="13"/>
  <c r="G67" i="13"/>
  <c r="AM70" i="13"/>
  <c r="I75" i="13"/>
  <c r="AJ79" i="13"/>
  <c r="AI100" i="13"/>
  <c r="AL117" i="13"/>
  <c r="D4" i="13"/>
  <c r="AL5" i="13"/>
  <c r="Q4" i="13"/>
  <c r="E5" i="13"/>
  <c r="AM5" i="13"/>
  <c r="I7" i="13"/>
  <c r="AJ8" i="13"/>
  <c r="Q9" i="13"/>
  <c r="L10" i="13"/>
  <c r="AL10" i="13"/>
  <c r="AF11" i="13"/>
  <c r="AC12" i="13"/>
  <c r="AI13" i="13"/>
  <c r="D14" i="13"/>
  <c r="AG15" i="13"/>
  <c r="AK15" i="13"/>
  <c r="G16" i="13"/>
  <c r="E17" i="13"/>
  <c r="AM17" i="13"/>
  <c r="I19" i="13"/>
  <c r="AL20" i="13"/>
  <c r="AI21" i="13"/>
  <c r="AF22" i="13"/>
  <c r="Q23" i="13"/>
  <c r="D24" i="13"/>
  <c r="I25" i="13"/>
  <c r="G26" i="13"/>
  <c r="AI27" i="13"/>
  <c r="AM28" i="13"/>
  <c r="I30" i="13"/>
  <c r="AL31" i="13"/>
  <c r="AL33" i="13"/>
  <c r="AF37" i="13"/>
  <c r="G39" i="13"/>
  <c r="AJ41" i="13"/>
  <c r="Q44" i="13"/>
  <c r="AK50" i="13"/>
  <c r="I54" i="13"/>
  <c r="AI60" i="13"/>
  <c r="AC64" i="13"/>
  <c r="D75" i="13"/>
  <c r="AK79" i="13"/>
  <c r="AC86" i="13"/>
  <c r="D118" i="13"/>
  <c r="D127" i="13"/>
  <c r="AG137" i="13"/>
  <c r="L182" i="13"/>
  <c r="AL180" i="13"/>
  <c r="G179" i="13"/>
  <c r="AC178" i="13"/>
  <c r="E177" i="13"/>
  <c r="L176" i="13"/>
  <c r="E175" i="13"/>
  <c r="L174" i="13"/>
  <c r="AG173" i="13"/>
  <c r="E172" i="13"/>
  <c r="I171" i="13"/>
  <c r="G170" i="13"/>
  <c r="AK169" i="13"/>
  <c r="I167" i="13"/>
  <c r="G166" i="13"/>
  <c r="AJ165" i="13"/>
  <c r="AC163" i="13"/>
  <c r="AF162" i="13"/>
  <c r="AJ161" i="13"/>
  <c r="AG160" i="13"/>
  <c r="AC159" i="13"/>
  <c r="AC157" i="13"/>
  <c r="AI156" i="13"/>
  <c r="D155" i="13"/>
  <c r="AL154" i="13"/>
  <c r="L154" i="13"/>
  <c r="D152" i="13"/>
  <c r="AL151" i="13"/>
  <c r="L151" i="13"/>
  <c r="AF150" i="13"/>
  <c r="AL149" i="13"/>
  <c r="L149" i="13"/>
  <c r="Q148" i="13"/>
  <c r="AJ147" i="13"/>
  <c r="I146" i="13"/>
  <c r="AM144" i="13"/>
  <c r="E144" i="13"/>
  <c r="G143" i="13"/>
  <c r="AK142" i="13"/>
  <c r="AG142" i="13"/>
  <c r="D141" i="13"/>
  <c r="AI140" i="13"/>
  <c r="AC139" i="13"/>
  <c r="AF138" i="13"/>
  <c r="AL137" i="13"/>
  <c r="L137" i="13"/>
  <c r="Q136" i="13"/>
  <c r="AJ135" i="13"/>
  <c r="I134" i="13"/>
  <c r="AM132" i="13"/>
  <c r="AL183" i="13"/>
  <c r="AJ180" i="13"/>
  <c r="Q179" i="13"/>
  <c r="E178" i="13"/>
  <c r="L177" i="13"/>
  <c r="AG176" i="13"/>
  <c r="L175" i="13"/>
  <c r="L172" i="13"/>
  <c r="E171" i="13"/>
  <c r="Q170" i="13"/>
  <c r="AM168" i="13"/>
  <c r="L167" i="13"/>
  <c r="Q166" i="13"/>
  <c r="AI165" i="13"/>
  <c r="AL164" i="13"/>
  <c r="E163" i="13"/>
  <c r="D162" i="13"/>
  <c r="AI161" i="13"/>
  <c r="AM160" i="13"/>
  <c r="E159" i="13"/>
  <c r="AF158" i="13"/>
  <c r="E157" i="13"/>
  <c r="I155" i="13"/>
  <c r="AK154" i="13"/>
  <c r="AG154" i="13"/>
  <c r="AF153" i="13"/>
  <c r="I152" i="13"/>
  <c r="AK151" i="13"/>
  <c r="AG151" i="13"/>
  <c r="G150" i="13"/>
  <c r="AK149" i="13"/>
  <c r="AG149" i="13"/>
  <c r="D148" i="13"/>
  <c r="AI147" i="13"/>
  <c r="AC146" i="13"/>
  <c r="AF145" i="13"/>
  <c r="AL144" i="13"/>
  <c r="L144" i="13"/>
  <c r="Q143" i="13"/>
  <c r="AJ142" i="13"/>
  <c r="I141" i="13"/>
  <c r="AM139" i="13"/>
  <c r="D179" i="13"/>
  <c r="L178" i="13"/>
  <c r="AG172" i="13"/>
  <c r="L171" i="13"/>
  <c r="D170" i="13"/>
  <c r="AF169" i="13"/>
  <c r="AL168" i="13"/>
  <c r="AG167" i="13"/>
  <c r="D166" i="13"/>
  <c r="AK164" i="13"/>
  <c r="L163" i="13"/>
  <c r="I162" i="13"/>
  <c r="AL160" i="13"/>
  <c r="L159" i="13"/>
  <c r="G158" i="13"/>
  <c r="AM157" i="13"/>
  <c r="L157" i="13"/>
  <c r="AF156" i="13"/>
  <c r="AC155" i="13"/>
  <c r="AJ154" i="13"/>
  <c r="G153" i="13"/>
  <c r="AC152" i="13"/>
  <c r="AJ151" i="13"/>
  <c r="Q150" i="13"/>
  <c r="AJ149" i="13"/>
  <c r="I148" i="13"/>
  <c r="AM146" i="13"/>
  <c r="E146" i="13"/>
  <c r="G145" i="13"/>
  <c r="AK144" i="13"/>
  <c r="AG144" i="13"/>
  <c r="D143" i="13"/>
  <c r="AI142" i="13"/>
  <c r="AC141" i="13"/>
  <c r="AF140" i="13"/>
  <c r="AL139" i="13"/>
  <c r="L139" i="13"/>
  <c r="Q138" i="13"/>
  <c r="AJ137" i="13"/>
  <c r="I136" i="13"/>
  <c r="AM134" i="13"/>
  <c r="E134" i="13"/>
  <c r="G133" i="13"/>
  <c r="AK132" i="13"/>
  <c r="AG132" i="13"/>
  <c r="D131" i="13"/>
  <c r="AI130" i="13"/>
  <c r="AC129" i="13"/>
  <c r="AF128" i="13"/>
  <c r="AL127" i="13"/>
  <c r="L127" i="13"/>
  <c r="Q126" i="13"/>
  <c r="AJ125" i="13"/>
  <c r="D180" i="13"/>
  <c r="L179" i="13"/>
  <c r="I170" i="13"/>
  <c r="G169" i="13"/>
  <c r="AJ168" i="13"/>
  <c r="AC166" i="13"/>
  <c r="AF165" i="13"/>
  <c r="AJ164" i="13"/>
  <c r="AG163" i="13"/>
  <c r="AC162" i="13"/>
  <c r="G161" i="13"/>
  <c r="AK160" i="13"/>
  <c r="AG159" i="13"/>
  <c r="Q158" i="13"/>
  <c r="AL157" i="13"/>
  <c r="AG157" i="13"/>
  <c r="Q156" i="13"/>
  <c r="AM155" i="13"/>
  <c r="E155" i="13"/>
  <c r="AI154" i="13"/>
  <c r="Q153" i="13"/>
  <c r="AM152" i="13"/>
  <c r="E152" i="13"/>
  <c r="AI151" i="13"/>
  <c r="D150" i="13"/>
  <c r="AI149" i="13"/>
  <c r="AC148" i="13"/>
  <c r="AF147" i="13"/>
  <c r="AL146" i="13"/>
  <c r="L146" i="13"/>
  <c r="Q145" i="13"/>
  <c r="AJ144" i="13"/>
  <c r="I143" i="13"/>
  <c r="AM141" i="13"/>
  <c r="E141" i="13"/>
  <c r="G140" i="13"/>
  <c r="AK139" i="13"/>
  <c r="AG139" i="13"/>
  <c r="D138" i="13"/>
  <c r="AI137" i="13"/>
  <c r="AC136" i="13"/>
  <c r="AF135" i="13"/>
  <c r="AL134" i="13"/>
  <c r="L134" i="13"/>
  <c r="Q133" i="13"/>
  <c r="AJ132" i="13"/>
  <c r="I131" i="13"/>
  <c r="AM129" i="13"/>
  <c r="E129" i="13"/>
  <c r="G128" i="13"/>
  <c r="AK127" i="13"/>
  <c r="AG127" i="13"/>
  <c r="D126" i="13"/>
  <c r="AI125" i="13"/>
  <c r="AC124" i="13"/>
  <c r="AF123" i="13"/>
  <c r="AL122" i="13"/>
  <c r="L122" i="13"/>
  <c r="Q121" i="13"/>
  <c r="AJ120" i="13"/>
  <c r="I119" i="13"/>
  <c r="AM117" i="13"/>
  <c r="E117" i="13"/>
  <c r="G116" i="13"/>
  <c r="AK115" i="13"/>
  <c r="D183" i="13"/>
  <c r="AL181" i="13"/>
  <c r="E180" i="13"/>
  <c r="AM174" i="13"/>
  <c r="AL173" i="13"/>
  <c r="AM172" i="13"/>
  <c r="L170" i="13"/>
  <c r="Q169" i="13"/>
  <c r="AI168" i="13"/>
  <c r="AL167" i="13"/>
  <c r="E166" i="13"/>
  <c r="D165" i="13"/>
  <c r="AI164" i="13"/>
  <c r="AM163" i="13"/>
  <c r="E162" i="13"/>
  <c r="Q161" i="13"/>
  <c r="AM159" i="13"/>
  <c r="D158" i="13"/>
  <c r="AK157" i="13"/>
  <c r="D156" i="13"/>
  <c r="AL155" i="13"/>
  <c r="L155" i="13"/>
  <c r="D153" i="13"/>
  <c r="AL152" i="13"/>
  <c r="L152" i="13"/>
  <c r="I150" i="13"/>
  <c r="AM148" i="13"/>
  <c r="AL174" i="13"/>
  <c r="AK173" i="13"/>
  <c r="AL172" i="13"/>
  <c r="AM171" i="13"/>
  <c r="AG170" i="13"/>
  <c r="D169" i="13"/>
  <c r="AK167" i="13"/>
  <c r="L166" i="13"/>
  <c r="I165" i="13"/>
  <c r="AL163" i="13"/>
  <c r="L162" i="13"/>
  <c r="D161" i="13"/>
  <c r="AF160" i="13"/>
  <c r="AL159" i="13"/>
  <c r="I158" i="13"/>
  <c r="AI157" i="13"/>
  <c r="I156" i="13"/>
  <c r="AK155" i="13"/>
  <c r="AG155" i="13"/>
  <c r="AF154" i="13"/>
  <c r="I153" i="13"/>
  <c r="AK152" i="13"/>
  <c r="AG152" i="13"/>
  <c r="AF151" i="13"/>
  <c r="AC150" i="13"/>
  <c r="AF149" i="13"/>
  <c r="AL148" i="13"/>
  <c r="L148" i="13"/>
  <c r="Q147" i="13"/>
  <c r="AJ146" i="13"/>
  <c r="I145" i="13"/>
  <c r="AM143" i="13"/>
  <c r="E143" i="13"/>
  <c r="G142" i="13"/>
  <c r="AK141" i="13"/>
  <c r="AG141" i="13"/>
  <c r="D140" i="13"/>
  <c r="AI139" i="13"/>
  <c r="AC138" i="13"/>
  <c r="AF137" i="13"/>
  <c r="AL136" i="13"/>
  <c r="L136" i="13"/>
  <c r="Q135" i="13"/>
  <c r="AJ134" i="13"/>
  <c r="I133" i="13"/>
  <c r="AM131" i="13"/>
  <c r="E131" i="13"/>
  <c r="G130" i="13"/>
  <c r="AK129" i="13"/>
  <c r="AG129" i="13"/>
  <c r="D128" i="13"/>
  <c r="AI127" i="13"/>
  <c r="AC126" i="13"/>
  <c r="AF125" i="13"/>
  <c r="AL124" i="13"/>
  <c r="L124" i="13"/>
  <c r="Q123" i="13"/>
  <c r="AJ122" i="13"/>
  <c r="I121" i="13"/>
  <c r="AM119" i="13"/>
  <c r="E119" i="13"/>
  <c r="G118" i="13"/>
  <c r="AK117" i="13"/>
  <c r="AG117" i="13"/>
  <c r="D116" i="13"/>
  <c r="AI115" i="13"/>
  <c r="AC114" i="13"/>
  <c r="AF113" i="13"/>
  <c r="AL112" i="13"/>
  <c r="L112" i="13"/>
  <c r="Q111" i="13"/>
  <c r="AJ110" i="13"/>
  <c r="I109" i="13"/>
  <c r="AM107" i="13"/>
  <c r="AC156" i="13"/>
  <c r="AJ155" i="13"/>
  <c r="G154" i="13"/>
  <c r="AC153" i="13"/>
  <c r="AJ152" i="13"/>
  <c r="G151" i="13"/>
  <c r="AM150" i="13"/>
  <c r="E150" i="13"/>
  <c r="G149" i="13"/>
  <c r="AK148" i="13"/>
  <c r="AG148" i="13"/>
  <c r="D147" i="13"/>
  <c r="AI146" i="13"/>
  <c r="AC145" i="13"/>
  <c r="AF144" i="13"/>
  <c r="AL143" i="13"/>
  <c r="L143" i="13"/>
  <c r="Q142" i="13"/>
  <c r="AJ141" i="13"/>
  <c r="I140" i="13"/>
  <c r="AM138" i="13"/>
  <c r="E138" i="13"/>
  <c r="G137" i="13"/>
  <c r="AK136" i="13"/>
  <c r="AG136" i="13"/>
  <c r="D135" i="13"/>
  <c r="AI134" i="13"/>
  <c r="AC133" i="13"/>
  <c r="AF132" i="13"/>
  <c r="AL131" i="13"/>
  <c r="L131" i="13"/>
  <c r="Q130" i="13"/>
  <c r="AJ129" i="13"/>
  <c r="I128" i="13"/>
  <c r="AM126" i="13"/>
  <c r="E126" i="13"/>
  <c r="G125" i="13"/>
  <c r="AK124" i="13"/>
  <c r="AG124" i="13"/>
  <c r="D123" i="13"/>
  <c r="AI122" i="13"/>
  <c r="AC121" i="13"/>
  <c r="AF120" i="13"/>
  <c r="AL119" i="13"/>
  <c r="L119" i="13"/>
  <c r="Q118" i="13"/>
  <c r="AJ117" i="13"/>
  <c r="I116" i="13"/>
  <c r="AM114" i="13"/>
  <c r="E114" i="13"/>
  <c r="G113" i="13"/>
  <c r="AK112" i="13"/>
  <c r="AG112" i="13"/>
  <c r="D111" i="13"/>
  <c r="AI110" i="13"/>
  <c r="AC109" i="13"/>
  <c r="AF108" i="13"/>
  <c r="AL107" i="13"/>
  <c r="L107" i="13"/>
  <c r="Q106" i="13"/>
  <c r="AJ105" i="13"/>
  <c r="I104" i="13"/>
  <c r="AM102" i="13"/>
  <c r="E102" i="13"/>
  <c r="G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E169" i="13"/>
  <c r="D168" i="13"/>
  <c r="AI167" i="13"/>
  <c r="AM166" i="13"/>
  <c r="E165" i="13"/>
  <c r="Q164" i="13"/>
  <c r="AM162" i="13"/>
  <c r="L161" i="13"/>
  <c r="Q160" i="13"/>
  <c r="AI159" i="13"/>
  <c r="L158" i="13"/>
  <c r="AF157" i="13"/>
  <c r="E156" i="13"/>
  <c r="AI155" i="13"/>
  <c r="Q154" i="13"/>
  <c r="AM153" i="13"/>
  <c r="E153" i="13"/>
  <c r="AI152" i="13"/>
  <c r="Q151" i="13"/>
  <c r="AL150" i="13"/>
  <c r="L150" i="13"/>
  <c r="Q149" i="13"/>
  <c r="AJ148" i="13"/>
  <c r="I147" i="13"/>
  <c r="AM145" i="13"/>
  <c r="E145" i="13"/>
  <c r="G144" i="13"/>
  <c r="AK143" i="13"/>
  <c r="AG143" i="13"/>
  <c r="D142" i="13"/>
  <c r="AI141" i="13"/>
  <c r="AC140" i="13"/>
  <c r="AF139" i="13"/>
  <c r="AL138" i="13"/>
  <c r="L138" i="13"/>
  <c r="Q137" i="13"/>
  <c r="AJ136" i="13"/>
  <c r="I135" i="13"/>
  <c r="AM133" i="13"/>
  <c r="E133" i="13"/>
  <c r="G132" i="13"/>
  <c r="AK131" i="13"/>
  <c r="AG131" i="13"/>
  <c r="D130" i="13"/>
  <c r="AI129" i="13"/>
  <c r="AC128" i="13"/>
  <c r="AF127" i="13"/>
  <c r="AL126" i="13"/>
  <c r="L126" i="13"/>
  <c r="Q125" i="13"/>
  <c r="AJ124" i="13"/>
  <c r="I123" i="13"/>
  <c r="AL182" i="13"/>
  <c r="AC181" i="13"/>
  <c r="AL178" i="13"/>
  <c r="AI177" i="13"/>
  <c r="AF175" i="13"/>
  <c r="G173" i="13"/>
  <c r="AF172" i="13"/>
  <c r="AI171" i="13"/>
  <c r="AK170" i="13"/>
  <c r="L169" i="13"/>
  <c r="I168" i="13"/>
  <c r="AL166" i="13"/>
  <c r="L165" i="13"/>
  <c r="D164" i="13"/>
  <c r="AF163" i="13"/>
  <c r="AL162" i="13"/>
  <c r="AG161" i="13"/>
  <c r="D160" i="13"/>
  <c r="AL158" i="13"/>
  <c r="AG158" i="13"/>
  <c r="G157" i="13"/>
  <c r="AM156" i="13"/>
  <c r="L156" i="13"/>
  <c r="D154" i="13"/>
  <c r="AL153" i="13"/>
  <c r="L153" i="13"/>
  <c r="D151" i="13"/>
  <c r="AK150" i="13"/>
  <c r="AG150" i="13"/>
  <c r="D149" i="13"/>
  <c r="AI148" i="13"/>
  <c r="AC147" i="13"/>
  <c r="AF146" i="13"/>
  <c r="AL145" i="13"/>
  <c r="L145" i="13"/>
  <c r="Q144" i="13"/>
  <c r="AJ143" i="13"/>
  <c r="I142" i="13"/>
  <c r="AM140" i="13"/>
  <c r="E140" i="13"/>
  <c r="G139" i="13"/>
  <c r="AK138" i="13"/>
  <c r="AG138" i="13"/>
  <c r="D137" i="13"/>
  <c r="AI136" i="13"/>
  <c r="AC135" i="13"/>
  <c r="AF134" i="13"/>
  <c r="AL133" i="13"/>
  <c r="L181" i="13"/>
  <c r="AL179" i="13"/>
  <c r="G176" i="13"/>
  <c r="Q175" i="13"/>
  <c r="D174" i="13"/>
  <c r="Q173" i="13"/>
  <c r="Q172" i="13"/>
  <c r="AJ170" i="13"/>
  <c r="AG169" i="13"/>
  <c r="AC168" i="13"/>
  <c r="G167" i="13"/>
  <c r="AK166" i="13"/>
  <c r="I164" i="13"/>
  <c r="G163" i="13"/>
  <c r="AJ162" i="13"/>
  <c r="AC160" i="13"/>
  <c r="AF159" i="13"/>
  <c r="AK158" i="13"/>
  <c r="Q157" i="13"/>
  <c r="AL156" i="13"/>
  <c r="AG156" i="13"/>
  <c r="AF155" i="13"/>
  <c r="I154" i="13"/>
  <c r="AK153" i="13"/>
  <c r="AG153" i="13"/>
  <c r="AF152" i="13"/>
  <c r="I151" i="13"/>
  <c r="AJ150" i="13"/>
  <c r="I149" i="13"/>
  <c r="AM147" i="13"/>
  <c r="E147" i="13"/>
  <c r="G146" i="13"/>
  <c r="AK145" i="13"/>
  <c r="AG145" i="13"/>
  <c r="D144" i="13"/>
  <c r="AI143" i="13"/>
  <c r="AC142" i="13"/>
  <c r="AF141" i="13"/>
  <c r="AL140" i="13"/>
  <c r="L140" i="13"/>
  <c r="Q139" i="13"/>
  <c r="AJ138" i="13"/>
  <c r="I137" i="13"/>
  <c r="AM135" i="13"/>
  <c r="E135" i="13"/>
  <c r="G134" i="13"/>
  <c r="AK133" i="13"/>
  <c r="AG133" i="13"/>
  <c r="D132" i="13"/>
  <c r="AI131" i="13"/>
  <c r="AC130" i="13"/>
  <c r="AF129" i="13"/>
  <c r="AL128" i="13"/>
  <c r="L128" i="13"/>
  <c r="Q127" i="13"/>
  <c r="AJ126" i="13"/>
  <c r="I125" i="13"/>
  <c r="AM123" i="13"/>
  <c r="E123" i="13"/>
  <c r="G122" i="13"/>
  <c r="AK121" i="13"/>
  <c r="AG121" i="13"/>
  <c r="D120" i="13"/>
  <c r="AI119" i="13"/>
  <c r="AC118" i="13"/>
  <c r="G182" i="13"/>
  <c r="AI179" i="13"/>
  <c r="Q178" i="13"/>
  <c r="D177" i="13"/>
  <c r="Q176" i="13"/>
  <c r="D175" i="13"/>
  <c r="I174" i="13"/>
  <c r="D173" i="13"/>
  <c r="D172" i="13"/>
  <c r="AF171" i="13"/>
  <c r="AI170" i="13"/>
  <c r="AM169" i="13"/>
  <c r="E168" i="13"/>
  <c r="Q167" i="13"/>
  <c r="AM165" i="13"/>
  <c r="L164" i="13"/>
  <c r="Q163" i="13"/>
  <c r="AI162" i="13"/>
  <c r="AL161" i="13"/>
  <c r="E160" i="13"/>
  <c r="D159" i="13"/>
  <c r="AJ158" i="13"/>
  <c r="D157" i="13"/>
  <c r="AK156" i="13"/>
  <c r="G155" i="13"/>
  <c r="AC154" i="13"/>
  <c r="AJ153" i="13"/>
  <c r="G152" i="13"/>
  <c r="AC151" i="13"/>
  <c r="AI150" i="13"/>
  <c r="AC149" i="13"/>
  <c r="AF148" i="13"/>
  <c r="AL147" i="13"/>
  <c r="L147" i="13"/>
  <c r="Q146" i="13"/>
  <c r="AJ145" i="13"/>
  <c r="I144" i="13"/>
  <c r="AM142" i="13"/>
  <c r="E174" i="13"/>
  <c r="AF142" i="13"/>
  <c r="AG140" i="13"/>
  <c r="E136" i="13"/>
  <c r="D134" i="13"/>
  <c r="AI132" i="13"/>
  <c r="Q131" i="13"/>
  <c r="AG130" i="13"/>
  <c r="AI128" i="13"/>
  <c r="I127" i="13"/>
  <c r="AM125" i="13"/>
  <c r="D122" i="13"/>
  <c r="D121" i="13"/>
  <c r="I120" i="13"/>
  <c r="D119" i="13"/>
  <c r="I118" i="13"/>
  <c r="D117" i="13"/>
  <c r="Q116" i="13"/>
  <c r="G115" i="13"/>
  <c r="AI114" i="13"/>
  <c r="AL113" i="13"/>
  <c r="E112" i="13"/>
  <c r="AC111" i="13"/>
  <c r="Q110" i="13"/>
  <c r="AK108" i="13"/>
  <c r="E107" i="13"/>
  <c r="D106" i="13"/>
  <c r="AL104" i="13"/>
  <c r="AG104" i="13"/>
  <c r="D103" i="13"/>
  <c r="AL101" i="13"/>
  <c r="AG101" i="13"/>
  <c r="I100" i="13"/>
  <c r="AF99" i="13"/>
  <c r="AK98" i="13"/>
  <c r="E97" i="13"/>
  <c r="G96" i="13"/>
  <c r="AK95" i="13"/>
  <c r="AG95" i="13"/>
  <c r="D94" i="13"/>
  <c r="AI93" i="13"/>
  <c r="AC92" i="13"/>
  <c r="AF91" i="13"/>
  <c r="AL90" i="13"/>
  <c r="L90" i="13"/>
  <c r="Q89" i="13"/>
  <c r="AJ88" i="13"/>
  <c r="I87" i="13"/>
  <c r="AM85" i="13"/>
  <c r="E85" i="13"/>
  <c r="G84" i="13"/>
  <c r="AK83" i="13"/>
  <c r="AG83" i="13"/>
  <c r="D82" i="13"/>
  <c r="AI81" i="13"/>
  <c r="AC80" i="13"/>
  <c r="AF79" i="13"/>
  <c r="D163" i="13"/>
  <c r="G148" i="13"/>
  <c r="D145" i="13"/>
  <c r="E142" i="13"/>
  <c r="AM137" i="13"/>
  <c r="AL135" i="13"/>
  <c r="AC134" i="13"/>
  <c r="AC131" i="13"/>
  <c r="AC127" i="13"/>
  <c r="AL125" i="13"/>
  <c r="AF124" i="13"/>
  <c r="G123" i="13"/>
  <c r="I122" i="13"/>
  <c r="E121" i="13"/>
  <c r="AC120" i="13"/>
  <c r="AC119" i="13"/>
  <c r="E118" i="13"/>
  <c r="I117" i="13"/>
  <c r="AC116" i="13"/>
  <c r="Q115" i="13"/>
  <c r="AK113" i="13"/>
  <c r="E111" i="13"/>
  <c r="D110" i="13"/>
  <c r="AF109" i="13"/>
  <c r="AJ108" i="13"/>
  <c r="AG107" i="13"/>
  <c r="I106" i="13"/>
  <c r="AF105" i="13"/>
  <c r="AK104" i="13"/>
  <c r="I103" i="13"/>
  <c r="AF102" i="13"/>
  <c r="AK101" i="13"/>
  <c r="AC100" i="13"/>
  <c r="G99" i="13"/>
  <c r="AJ98" i="13"/>
  <c r="AM97" i="13"/>
  <c r="L97" i="13"/>
  <c r="Q96" i="13"/>
  <c r="AJ95" i="13"/>
  <c r="I94" i="13"/>
  <c r="AM92" i="13"/>
  <c r="E92" i="13"/>
  <c r="G91" i="13"/>
  <c r="AK90" i="13"/>
  <c r="AG90" i="13"/>
  <c r="D89" i="13"/>
  <c r="AI88" i="13"/>
  <c r="AC87" i="13"/>
  <c r="AF86" i="13"/>
  <c r="AL85" i="13"/>
  <c r="L85" i="13"/>
  <c r="Q84" i="13"/>
  <c r="AJ83" i="13"/>
  <c r="I82" i="13"/>
  <c r="AM80" i="13"/>
  <c r="E80" i="13"/>
  <c r="G79" i="13"/>
  <c r="AK78" i="13"/>
  <c r="AG78" i="13"/>
  <c r="D77" i="13"/>
  <c r="L168" i="13"/>
  <c r="I157" i="13"/>
  <c r="E148" i="13"/>
  <c r="L142" i="13"/>
  <c r="AJ139" i="13"/>
  <c r="AK137" i="13"/>
  <c r="AK135" i="13"/>
  <c r="AG134" i="13"/>
  <c r="Q132" i="13"/>
  <c r="AL129" i="13"/>
  <c r="Q128" i="13"/>
  <c r="E127" i="13"/>
  <c r="AK125" i="13"/>
  <c r="G124" i="13"/>
  <c r="AC123" i="13"/>
  <c r="AC122" i="13"/>
  <c r="L121" i="13"/>
  <c r="E120" i="13"/>
  <c r="AG119" i="13"/>
  <c r="L118" i="13"/>
  <c r="AC117" i="13"/>
  <c r="E116" i="13"/>
  <c r="D115" i="13"/>
  <c r="AF114" i="13"/>
  <c r="AJ113" i="13"/>
  <c r="AM112" i="13"/>
  <c r="L111" i="13"/>
  <c r="I110" i="13"/>
  <c r="G109" i="13"/>
  <c r="AI108" i="13"/>
  <c r="AK107" i="13"/>
  <c r="AC106" i="13"/>
  <c r="G105" i="13"/>
  <c r="AJ104" i="13"/>
  <c r="AC103" i="13"/>
  <c r="G102" i="13"/>
  <c r="AJ101" i="13"/>
  <c r="E100" i="13"/>
  <c r="Q99" i="13"/>
  <c r="AL97" i="13"/>
  <c r="AG97" i="13"/>
  <c r="D96" i="13"/>
  <c r="AI95" i="13"/>
  <c r="AC94" i="13"/>
  <c r="AF93" i="13"/>
  <c r="AL92" i="13"/>
  <c r="L92" i="13"/>
  <c r="Q91" i="13"/>
  <c r="D178" i="13"/>
  <c r="L173" i="13"/>
  <c r="AK161" i="13"/>
  <c r="AJ156" i="13"/>
  <c r="Q152" i="13"/>
  <c r="AK147" i="13"/>
  <c r="AI144" i="13"/>
  <c r="AL141" i="13"/>
  <c r="AI135" i="13"/>
  <c r="AJ133" i="13"/>
  <c r="I132" i="13"/>
  <c r="AM130" i="13"/>
  <c r="E128" i="13"/>
  <c r="Q124" i="13"/>
  <c r="L123" i="13"/>
  <c r="E122" i="13"/>
  <c r="L120" i="13"/>
  <c r="AG118" i="13"/>
  <c r="L117" i="13"/>
  <c r="L116" i="13"/>
  <c r="I115" i="13"/>
  <c r="G114" i="13"/>
  <c r="AI113" i="13"/>
  <c r="AJ112" i="13"/>
  <c r="AM111" i="13"/>
  <c r="AG111" i="13"/>
  <c r="AC110" i="13"/>
  <c r="Q109" i="13"/>
  <c r="AJ107" i="13"/>
  <c r="E106" i="13"/>
  <c r="Q105" i="13"/>
  <c r="AI104" i="13"/>
  <c r="AM103" i="13"/>
  <c r="E103" i="13"/>
  <c r="Q102" i="13"/>
  <c r="AI101" i="13"/>
  <c r="AM100" i="13"/>
  <c r="L100" i="13"/>
  <c r="I99" i="13"/>
  <c r="AF98" i="13"/>
  <c r="AK97" i="13"/>
  <c r="I96" i="13"/>
  <c r="AM94" i="13"/>
  <c r="E94" i="13"/>
  <c r="G93" i="13"/>
  <c r="AK92" i="13"/>
  <c r="AG92" i="13"/>
  <c r="D91" i="13"/>
  <c r="AI90" i="13"/>
  <c r="AC89" i="13"/>
  <c r="AF88" i="13"/>
  <c r="AL87" i="13"/>
  <c r="L87" i="13"/>
  <c r="Q86" i="13"/>
  <c r="AJ85" i="13"/>
  <c r="I84" i="13"/>
  <c r="AM82" i="13"/>
  <c r="E82" i="13"/>
  <c r="G81" i="13"/>
  <c r="AK80" i="13"/>
  <c r="AG80" i="13"/>
  <c r="D79" i="13"/>
  <c r="AI78" i="13"/>
  <c r="AC77" i="13"/>
  <c r="AF76" i="13"/>
  <c r="AL75" i="13"/>
  <c r="L75" i="13"/>
  <c r="Q74" i="13"/>
  <c r="AJ73" i="13"/>
  <c r="I72" i="13"/>
  <c r="D167" i="13"/>
  <c r="D139" i="13"/>
  <c r="AC137" i="13"/>
  <c r="AI133" i="13"/>
  <c r="AC132" i="13"/>
  <c r="AL130" i="13"/>
  <c r="G129" i="13"/>
  <c r="AG128" i="13"/>
  <c r="AK126" i="13"/>
  <c r="D125" i="13"/>
  <c r="D124" i="13"/>
  <c r="AG123" i="13"/>
  <c r="AG122" i="13"/>
  <c r="AG120" i="13"/>
  <c r="AM118" i="13"/>
  <c r="AG116" i="13"/>
  <c r="AC115" i="13"/>
  <c r="Q114" i="13"/>
  <c r="AI112" i="13"/>
  <c r="AL111" i="13"/>
  <c r="E110" i="13"/>
  <c r="D109" i="13"/>
  <c r="G108" i="13"/>
  <c r="AI107" i="13"/>
  <c r="AM106" i="13"/>
  <c r="L106" i="13"/>
  <c r="D105" i="13"/>
  <c r="AL103" i="13"/>
  <c r="L103" i="13"/>
  <c r="D102" i="13"/>
  <c r="AL100" i="13"/>
  <c r="AC99" i="13"/>
  <c r="G98" i="13"/>
  <c r="AJ97" i="13"/>
  <c r="AC96" i="13"/>
  <c r="AF95" i="13"/>
  <c r="AL94" i="13"/>
  <c r="L94" i="13"/>
  <c r="Q93" i="13"/>
  <c r="AJ92" i="13"/>
  <c r="I91" i="13"/>
  <c r="AM89" i="13"/>
  <c r="E89" i="13"/>
  <c r="G88" i="13"/>
  <c r="AK87" i="13"/>
  <c r="AG87" i="13"/>
  <c r="D86" i="13"/>
  <c r="AI85" i="13"/>
  <c r="AC84" i="13"/>
  <c r="AF83" i="13"/>
  <c r="AL82" i="13"/>
  <c r="L82" i="13"/>
  <c r="Q81" i="13"/>
  <c r="AJ80" i="13"/>
  <c r="I79" i="13"/>
  <c r="AM77" i="13"/>
  <c r="E77" i="13"/>
  <c r="G76" i="13"/>
  <c r="AK75" i="13"/>
  <c r="AG75" i="13"/>
  <c r="D74" i="13"/>
  <c r="AI73" i="13"/>
  <c r="AC72" i="13"/>
  <c r="AF71" i="13"/>
  <c r="AL70" i="13"/>
  <c r="L70" i="13"/>
  <c r="Q69" i="13"/>
  <c r="AJ68" i="13"/>
  <c r="I67" i="13"/>
  <c r="AM65" i="13"/>
  <c r="E65" i="13"/>
  <c r="G64" i="13"/>
  <c r="AK63" i="13"/>
  <c r="AG63" i="13"/>
  <c r="AC172" i="13"/>
  <c r="AM151" i="13"/>
  <c r="G147" i="13"/>
  <c r="AC144" i="13"/>
  <c r="G141" i="13"/>
  <c r="I139" i="13"/>
  <c r="E137" i="13"/>
  <c r="G135" i="13"/>
  <c r="E132" i="13"/>
  <c r="AK130" i="13"/>
  <c r="Q129" i="13"/>
  <c r="AI126" i="13"/>
  <c r="AC125" i="13"/>
  <c r="I124" i="13"/>
  <c r="AM121" i="13"/>
  <c r="AM120" i="13"/>
  <c r="AL118" i="13"/>
  <c r="AM116" i="13"/>
  <c r="E115" i="13"/>
  <c r="D114" i="13"/>
  <c r="Q113" i="13"/>
  <c r="AK111" i="13"/>
  <c r="L110" i="13"/>
  <c r="E109" i="13"/>
  <c r="Q108" i="13"/>
  <c r="AL106" i="13"/>
  <c r="AG106" i="13"/>
  <c r="I105" i="13"/>
  <c r="AF104" i="13"/>
  <c r="AK103" i="13"/>
  <c r="AG103" i="13"/>
  <c r="I102" i="13"/>
  <c r="AF101" i="13"/>
  <c r="AJ100" i="13"/>
  <c r="E99" i="13"/>
  <c r="Q98" i="13"/>
  <c r="AI97" i="13"/>
  <c r="AM96" i="13"/>
  <c r="E96" i="13"/>
  <c r="G95" i="13"/>
  <c r="AK94" i="13"/>
  <c r="AG94" i="13"/>
  <c r="D93" i="13"/>
  <c r="AI92" i="13"/>
  <c r="AC91" i="13"/>
  <c r="AF90" i="13"/>
  <c r="AL89" i="13"/>
  <c r="L89" i="13"/>
  <c r="Q88" i="13"/>
  <c r="AJ87" i="13"/>
  <c r="I86" i="13"/>
  <c r="AM84" i="13"/>
  <c r="E84" i="13"/>
  <c r="G83" i="13"/>
  <c r="AK82" i="13"/>
  <c r="AG82" i="13"/>
  <c r="D81" i="13"/>
  <c r="AI80" i="13"/>
  <c r="AC79" i="13"/>
  <c r="AF78" i="13"/>
  <c r="AL77" i="13"/>
  <c r="L77" i="13"/>
  <c r="Q76" i="13"/>
  <c r="AJ75" i="13"/>
  <c r="I74" i="13"/>
  <c r="AM72" i="13"/>
  <c r="E72" i="13"/>
  <c r="G71" i="13"/>
  <c r="AK70" i="13"/>
  <c r="AG70" i="13"/>
  <c r="D69" i="13"/>
  <c r="AI68" i="13"/>
  <c r="AC67" i="13"/>
  <c r="AF66" i="13"/>
  <c r="D171" i="13"/>
  <c r="AL165" i="13"/>
  <c r="L160" i="13"/>
  <c r="Q155" i="13"/>
  <c r="E151" i="13"/>
  <c r="AK146" i="13"/>
  <c r="L141" i="13"/>
  <c r="AM136" i="13"/>
  <c r="AG135" i="13"/>
  <c r="D133" i="13"/>
  <c r="I129" i="13"/>
  <c r="AM127" i="13"/>
  <c r="AF126" i="13"/>
  <c r="L125" i="13"/>
  <c r="AM122" i="13"/>
  <c r="AJ121" i="13"/>
  <c r="AK120" i="13"/>
  <c r="AJ119" i="13"/>
  <c r="AJ118" i="13"/>
  <c r="AI117" i="13"/>
  <c r="AK116" i="13"/>
  <c r="AM115" i="13"/>
  <c r="AG115" i="13"/>
  <c r="L114" i="13"/>
  <c r="I113" i="13"/>
  <c r="G112" i="13"/>
  <c r="AI111" i="13"/>
  <c r="AL110" i="13"/>
  <c r="AM109" i="13"/>
  <c r="AG109" i="13"/>
  <c r="I108" i="13"/>
  <c r="G107" i="13"/>
  <c r="AJ106" i="13"/>
  <c r="E105" i="13"/>
  <c r="Q104" i="13"/>
  <c r="AI103" i="13"/>
  <c r="L102" i="13"/>
  <c r="D101" i="13"/>
  <c r="AL99" i="13"/>
  <c r="AG99" i="13"/>
  <c r="I98" i="13"/>
  <c r="AF97" i="13"/>
  <c r="AK96" i="13"/>
  <c r="AG96" i="13"/>
  <c r="D95" i="13"/>
  <c r="AI94" i="13"/>
  <c r="AC93" i="13"/>
  <c r="AF92" i="13"/>
  <c r="AL91" i="13"/>
  <c r="L91" i="13"/>
  <c r="Q90" i="13"/>
  <c r="AJ89" i="13"/>
  <c r="I88" i="13"/>
  <c r="AM86" i="13"/>
  <c r="E86" i="13"/>
  <c r="G85" i="13"/>
  <c r="AK84" i="13"/>
  <c r="AG84" i="13"/>
  <c r="D83" i="13"/>
  <c r="AI82" i="13"/>
  <c r="AC81" i="13"/>
  <c r="AF80" i="13"/>
  <c r="AL79" i="13"/>
  <c r="L79" i="13"/>
  <c r="Q78" i="13"/>
  <c r="AJ77" i="13"/>
  <c r="I76" i="13"/>
  <c r="D176" i="13"/>
  <c r="AM154" i="13"/>
  <c r="AF143" i="13"/>
  <c r="AK140" i="13"/>
  <c r="AI138" i="13"/>
  <c r="L133" i="13"/>
  <c r="AJ131" i="13"/>
  <c r="AF130" i="13"/>
  <c r="L129" i="13"/>
  <c r="AJ127" i="13"/>
  <c r="G126" i="13"/>
  <c r="AG125" i="13"/>
  <c r="AL123" i="13"/>
  <c r="AK122" i="13"/>
  <c r="AI121" i="13"/>
  <c r="AI120" i="13"/>
  <c r="AI118" i="13"/>
  <c r="AJ116" i="13"/>
  <c r="AL115" i="13"/>
  <c r="AG114" i="13"/>
  <c r="AC113" i="13"/>
  <c r="Q112" i="13"/>
  <c r="AK110" i="13"/>
  <c r="AL109" i="13"/>
  <c r="AC108" i="13"/>
  <c r="Q107" i="13"/>
  <c r="AI106" i="13"/>
  <c r="AM105" i="13"/>
  <c r="L105" i="13"/>
  <c r="D104" i="13"/>
  <c r="AL102" i="13"/>
  <c r="AG102" i="13"/>
  <c r="I101" i="13"/>
  <c r="AF100" i="13"/>
  <c r="AK99" i="13"/>
  <c r="AC98" i="13"/>
  <c r="G97" i="13"/>
  <c r="AJ96" i="13"/>
  <c r="I95" i="13"/>
  <c r="AM93" i="13"/>
  <c r="E93" i="13"/>
  <c r="G92" i="13"/>
  <c r="AK91" i="13"/>
  <c r="AG91" i="13"/>
  <c r="D90" i="13"/>
  <c r="AI89" i="13"/>
  <c r="AC88" i="13"/>
  <c r="AF87" i="13"/>
  <c r="AL86" i="13"/>
  <c r="L86" i="13"/>
  <c r="Q85" i="13"/>
  <c r="AJ84" i="13"/>
  <c r="I83" i="13"/>
  <c r="AM81" i="13"/>
  <c r="E81" i="13"/>
  <c r="G80" i="13"/>
  <c r="D182" i="13"/>
  <c r="I159" i="13"/>
  <c r="AM149" i="13"/>
  <c r="D146" i="13"/>
  <c r="AC143" i="13"/>
  <c r="AJ140" i="13"/>
  <c r="AF136" i="13"/>
  <c r="AK134" i="13"/>
  <c r="I130" i="13"/>
  <c r="AM128" i="13"/>
  <c r="I126" i="13"/>
  <c r="AK123" i="13"/>
  <c r="AF119" i="13"/>
  <c r="AF117" i="13"/>
  <c r="AI116" i="13"/>
  <c r="AJ115" i="13"/>
  <c r="AL114" i="13"/>
  <c r="E113" i="13"/>
  <c r="D112" i="13"/>
  <c r="AF111" i="13"/>
  <c r="AK109" i="13"/>
  <c r="E108" i="13"/>
  <c r="D107" i="13"/>
  <c r="AL105" i="13"/>
  <c r="AG105" i="13"/>
  <c r="AC104" i="13"/>
  <c r="AF103" i="13"/>
  <c r="AK102" i="13"/>
  <c r="AC101" i="13"/>
  <c r="G100" i="13"/>
  <c r="AJ99" i="13"/>
  <c r="E98" i="13"/>
  <c r="Q97" i="13"/>
  <c r="AI96" i="13"/>
  <c r="AC95" i="13"/>
  <c r="AF94" i="13"/>
  <c r="AL93" i="13"/>
  <c r="L93" i="13"/>
  <c r="Q92" i="13"/>
  <c r="AJ91" i="13"/>
  <c r="I90" i="13"/>
  <c r="AC175" i="13"/>
  <c r="AL169" i="13"/>
  <c r="AI158" i="13"/>
  <c r="E154" i="13"/>
  <c r="AG146" i="13"/>
  <c r="AL142" i="13"/>
  <c r="G138" i="13"/>
  <c r="G136" i="13"/>
  <c r="AF131" i="13"/>
  <c r="E130" i="13"/>
  <c r="AK128" i="13"/>
  <c r="G127" i="13"/>
  <c r="AG126" i="13"/>
  <c r="AM124" i="13"/>
  <c r="AJ123" i="13"/>
  <c r="AF122" i="13"/>
  <c r="AF121" i="13"/>
  <c r="G120" i="13"/>
  <c r="G119" i="13"/>
  <c r="AF118" i="13"/>
  <c r="G117" i="13"/>
  <c r="AK114" i="13"/>
  <c r="L113" i="13"/>
  <c r="I112" i="13"/>
  <c r="G111" i="13"/>
  <c r="AF110" i="13"/>
  <c r="AJ109" i="13"/>
  <c r="AM108" i="13"/>
  <c r="L108" i="13"/>
  <c r="I107" i="13"/>
  <c r="AF106" i="13"/>
  <c r="AK105" i="13"/>
  <c r="E104" i="13"/>
  <c r="G103" i="13"/>
  <c r="AJ102" i="13"/>
  <c r="E101" i="13"/>
  <c r="Q100" i="13"/>
  <c r="AI99" i="13"/>
  <c r="AM98" i="13"/>
  <c r="L98" i="13"/>
  <c r="D97" i="13"/>
  <c r="AM95" i="13"/>
  <c r="E95" i="13"/>
  <c r="G94" i="13"/>
  <c r="AK93" i="13"/>
  <c r="AG93" i="13"/>
  <c r="D92" i="13"/>
  <c r="AI91" i="13"/>
  <c r="AC90" i="13"/>
  <c r="AF89" i="13"/>
  <c r="AL88" i="13"/>
  <c r="L88" i="13"/>
  <c r="Q87" i="13"/>
  <c r="AJ86" i="13"/>
  <c r="I85" i="13"/>
  <c r="AM83" i="13"/>
  <c r="Q140" i="13"/>
  <c r="AK183" i="13"/>
  <c r="AG168" i="13"/>
  <c r="AF167" i="13"/>
  <c r="I166" i="13"/>
  <c r="AK165" i="13"/>
  <c r="AG165" i="13"/>
  <c r="AF164" i="13"/>
  <c r="I163" i="13"/>
  <c r="AK162" i="13"/>
  <c r="AG162" i="13"/>
  <c r="AF161" i="13"/>
  <c r="I160" i="13"/>
  <c r="AK159" i="13"/>
  <c r="AI183" i="13"/>
  <c r="Q182" i="13"/>
  <c r="AM181" i="13"/>
  <c r="E181" i="13"/>
  <c r="AI180" i="13"/>
  <c r="AK181" i="13"/>
  <c r="AG181" i="13"/>
  <c r="AF180" i="13"/>
  <c r="I179" i="13"/>
  <c r="AK178" i="13"/>
  <c r="AG178" i="13"/>
  <c r="AF177" i="13"/>
  <c r="I176" i="13"/>
  <c r="AK175" i="13"/>
  <c r="AG175" i="13"/>
  <c r="AF174" i="13"/>
  <c r="I173" i="13"/>
  <c r="AJ166" i="13"/>
  <c r="G165" i="13"/>
  <c r="AC164" i="13"/>
  <c r="AJ163" i="13"/>
  <c r="G162" i="13"/>
  <c r="AC161" i="13"/>
  <c r="AJ160" i="13"/>
  <c r="G159" i="13"/>
  <c r="AC158" i="13"/>
  <c r="AJ157" i="13"/>
  <c r="G156" i="13"/>
  <c r="E167" i="13"/>
  <c r="AI166" i="13"/>
  <c r="Q165" i="13"/>
  <c r="AM164" i="13"/>
  <c r="E164" i="13"/>
  <c r="AI163" i="13"/>
  <c r="Q162" i="13"/>
  <c r="AM161" i="13"/>
  <c r="E161" i="13"/>
  <c r="AI160" i="13"/>
  <c r="Q159" i="13"/>
  <c r="AM158" i="13"/>
  <c r="I183" i="13"/>
  <c r="AK182" i="13"/>
  <c r="AG182" i="13"/>
  <c r="AF181" i="13"/>
  <c r="I180" i="13"/>
  <c r="AK179" i="13"/>
  <c r="AG179" i="13"/>
  <c r="AF178" i="13"/>
  <c r="G181" i="13"/>
  <c r="AC180" i="13"/>
  <c r="AJ179" i="13"/>
  <c r="G178" i="13"/>
  <c r="AC177" i="13"/>
  <c r="AJ176" i="13"/>
  <c r="G175" i="13"/>
  <c r="AC174" i="13"/>
  <c r="AJ173" i="13"/>
  <c r="G172" i="13"/>
  <c r="AC171" i="13"/>
  <c r="AM183" i="13"/>
  <c r="E183" i="13"/>
  <c r="AI182" i="13"/>
  <c r="E158" i="13"/>
  <c r="AJ159" i="13"/>
  <c r="G160" i="13"/>
  <c r="I161" i="13"/>
  <c r="AK163" i="13"/>
  <c r="G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Q181" i="13"/>
  <c r="AM175" i="13"/>
  <c r="AL176" i="13"/>
  <c r="AM177" i="13"/>
  <c r="L180" i="13"/>
  <c r="L183" i="13"/>
  <c r="I172" i="13"/>
  <c r="AJ183" i="13"/>
  <c r="AJ182" i="13"/>
  <c r="AC183" i="13"/>
  <c r="AM167" i="13"/>
  <c r="Q168" i="13"/>
  <c r="AI169" i="13"/>
  <c r="E170" i="13"/>
  <c r="AM170" i="13"/>
  <c r="Q171" i="13"/>
  <c r="AI172" i="13"/>
  <c r="E173" i="13"/>
  <c r="AM173" i="13"/>
  <c r="Q174" i="13"/>
  <c r="AI175" i="13"/>
  <c r="E176" i="13"/>
  <c r="AM176" i="13"/>
  <c r="Q177" i="13"/>
  <c r="AI178" i="13"/>
  <c r="E179" i="13"/>
  <c r="AM179" i="13"/>
  <c r="Q180" i="13"/>
  <c r="AI181" i="13"/>
  <c r="E182" i="13"/>
  <c r="AM182" i="13"/>
  <c r="Q183" i="13"/>
  <c r="AC167" i="13"/>
  <c r="G168" i="13"/>
  <c r="AJ169" i="13"/>
  <c r="AC170" i="13"/>
  <c r="G171" i="13"/>
  <c r="AJ172" i="13"/>
  <c r="AC173" i="13"/>
  <c r="G174" i="13"/>
  <c r="AJ175" i="13"/>
  <c r="AC176" i="13"/>
  <c r="G177" i="13"/>
  <c r="AJ178" i="13"/>
  <c r="AC179" i="13"/>
  <c r="G180" i="13"/>
  <c r="AJ181" i="13"/>
  <c r="AC182" i="13"/>
  <c r="G183" i="13"/>
  <c r="I182" i="13"/>
  <c r="AF183" i="13"/>
  <c r="AK168" i="13"/>
  <c r="I169" i="13"/>
  <c r="AF170" i="13"/>
  <c r="AG171" i="13"/>
  <c r="AK171" i="13"/>
  <c r="AF173" i="13"/>
  <c r="AG174" i="13"/>
  <c r="AK174" i="13"/>
  <c r="I175" i="13"/>
  <c r="AF176" i="13"/>
  <c r="AG177" i="13"/>
  <c r="AK177" i="13"/>
  <c r="I178" i="13"/>
  <c r="AF179" i="13"/>
  <c r="AG180" i="13"/>
  <c r="AK180" i="13"/>
  <c r="I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<sst xmlns="http://schemas.openxmlformats.org/spreadsheetml/2006/main" count="20290" uniqueCount="4676">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</sst>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2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12" fillId="0" borderId="0" applyFont="0" applyFill="0" applyBorder="0" applyAlignment="0" applyProtection="0"/>
    <xf numFmtId="0" fontId="126" fillId="0" borderId="0"/>
    <xf numFmtId="9" fontId="126" fillId="0" borderId="0" applyFont="0" applyFill="0" applyBorder="0" applyAlignment="0" applyProtection="0"/>
    <xf numFmtId="0" fontId="90" fillId="0" borderId="0"/>
    <xf numFmtId="9" fontId="90" fillId="0" borderId="0" applyFont="0" applyFill="0" applyBorder="0" applyAlignment="0" applyProtection="0"/>
  </cellStyleXfs>
  <cellXfs count="1447">
    <xf numFmtId="0" fontId="0" fillId="0" borderId="0" xfId="0"/>
    <xf numFmtId="0" fontId="209" fillId="0" borderId="0" xfId="0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0" fontId="209" fillId="0" borderId="0" xfId="0" applyFont="1"/>
    <xf numFmtId="0" fontId="210" fillId="0" borderId="0" xfId="0" applyFont="1" applyAlignment="1">
      <alignment horizontal="center" vertical="center"/>
    </xf>
    <xf numFmtId="0" fontId="209" fillId="0" borderId="0" xfId="0" applyFont="1" applyBorder="1" applyAlignment="1">
      <alignment vertical="center"/>
    </xf>
    <xf numFmtId="0" fontId="211" fillId="2" borderId="1" xfId="0" applyFont="1" applyFill="1" applyBorder="1" applyAlignment="1">
      <alignment horizontal="left" vertical="center" wrapText="1"/>
    </xf>
    <xf numFmtId="0" fontId="211" fillId="2" borderId="1" xfId="0" applyFont="1" applyFill="1" applyBorder="1" applyAlignment="1">
      <alignment horizontal="center" vertical="center" wrapText="1"/>
    </xf>
    <xf numFmtId="0" fontId="211" fillId="2" borderId="0" xfId="0" applyFont="1" applyFill="1" applyAlignment="1">
      <alignment horizontal="right" vertical="center" wrapText="1"/>
    </xf>
    <xf numFmtId="0" fontId="209" fillId="0" borderId="0" xfId="0" applyFont="1" applyAlignment="1">
      <alignment vertical="center"/>
    </xf>
    <xf numFmtId="14" fontId="209" fillId="0" borderId="0" xfId="0" applyNumberFormat="1" applyFont="1" applyAlignment="1">
      <alignment vertical="center"/>
    </xf>
    <xf numFmtId="4" fontId="209" fillId="0" borderId="0" xfId="0" applyNumberFormat="1" applyFont="1" applyAlignment="1">
      <alignment vertical="center"/>
    </xf>
    <xf numFmtId="10" fontId="209" fillId="0" borderId="0" xfId="0" applyNumberFormat="1" applyFont="1" applyAlignment="1">
      <alignment vertical="center"/>
    </xf>
    <xf numFmtId="0" fontId="209" fillId="0" borderId="0" xfId="0" applyFont="1" applyFill="1" applyAlignment="1">
      <alignment vertical="center"/>
    </xf>
    <xf numFmtId="14" fontId="209" fillId="0" borderId="0" xfId="0" applyNumberFormat="1" applyFont="1" applyBorder="1" applyAlignment="1">
      <alignment vertical="center"/>
    </xf>
    <xf numFmtId="4" fontId="209" fillId="0" borderId="0" xfId="0" applyNumberFormat="1" applyFont="1" applyBorder="1" applyAlignment="1">
      <alignment vertical="center"/>
    </xf>
    <xf numFmtId="10" fontId="209" fillId="0" borderId="0" xfId="0" applyNumberFormat="1" applyFont="1" applyBorder="1" applyAlignment="1">
      <alignment vertical="center"/>
    </xf>
    <xf numFmtId="10" fontId="209" fillId="0" borderId="0" xfId="1" applyNumberFormat="1" applyFont="1" applyAlignment="1">
      <alignment horizontal="center" vertical="center"/>
    </xf>
    <xf numFmtId="9" fontId="209" fillId="0" borderId="0" xfId="0" applyNumberFormat="1" applyFont="1" applyAlignment="1">
      <alignment horizontal="center" vertical="center"/>
    </xf>
    <xf numFmtId="164" fontId="209" fillId="0" borderId="0" xfId="0" applyNumberFormat="1" applyFont="1" applyAlignment="1">
      <alignment horizontal="center" vertical="center"/>
    </xf>
    <xf numFmtId="3" fontId="209" fillId="0" borderId="0" xfId="0" applyNumberFormat="1" applyFont="1" applyAlignment="1">
      <alignment horizontal="center" vertical="center"/>
    </xf>
    <xf numFmtId="14" fontId="209" fillId="0" borderId="0" xfId="0" applyNumberFormat="1" applyFont="1" applyAlignment="1">
      <alignment horizontal="center" vertical="center"/>
    </xf>
    <xf numFmtId="0" fontId="210" fillId="0" borderId="0" xfId="0" applyFont="1" applyAlignment="1">
      <alignment horizontal="center" vertical="center" wrapText="1"/>
    </xf>
    <xf numFmtId="4" fontId="210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9" fillId="0" borderId="0" xfId="1" applyNumberFormat="1" applyFont="1" applyAlignment="1">
      <alignment horizontal="center" vertical="center"/>
    </xf>
    <xf numFmtId="14" fontId="213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/>
    </xf>
    <xf numFmtId="4" fontId="213" fillId="0" borderId="0" xfId="0" applyNumberFormat="1" applyFont="1" applyAlignment="1">
      <alignment horizontal="center" vertical="center"/>
    </xf>
    <xf numFmtId="164" fontId="213" fillId="0" borderId="0" xfId="0" applyNumberFormat="1" applyFont="1" applyAlignment="1">
      <alignment horizontal="center" vertical="center"/>
    </xf>
    <xf numFmtId="10" fontId="213" fillId="0" borderId="0" xfId="1" applyNumberFormat="1" applyFont="1" applyAlignment="1">
      <alignment horizontal="center" vertical="center"/>
    </xf>
    <xf numFmtId="3" fontId="213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 wrapText="1"/>
    </xf>
    <xf numFmtId="16" fontId="210" fillId="0" borderId="0" xfId="0" applyNumberFormat="1" applyFont="1" applyAlignment="1">
      <alignment horizontal="center" vertical="center"/>
    </xf>
    <xf numFmtId="4" fontId="209" fillId="0" borderId="2" xfId="0" applyNumberFormat="1" applyFont="1" applyBorder="1" applyAlignment="1">
      <alignment horizontal="center" vertical="center"/>
    </xf>
    <xf numFmtId="165" fontId="209" fillId="0" borderId="0" xfId="1" applyNumberFormat="1" applyFont="1" applyBorder="1" applyAlignment="1">
      <alignment horizontal="center" vertical="center"/>
    </xf>
    <xf numFmtId="4" fontId="209" fillId="0" borderId="3" xfId="1" applyNumberFormat="1" applyFont="1" applyBorder="1" applyAlignment="1">
      <alignment horizontal="center" vertical="center"/>
    </xf>
    <xf numFmtId="4" fontId="209" fillId="0" borderId="0" xfId="1" applyNumberFormat="1" applyFont="1" applyBorder="1" applyAlignment="1">
      <alignment horizontal="center" vertical="center"/>
    </xf>
    <xf numFmtId="17" fontId="210" fillId="0" borderId="0" xfId="0" applyNumberFormat="1" applyFont="1" applyAlignment="1">
      <alignment horizontal="center" vertical="center"/>
    </xf>
    <xf numFmtId="0" fontId="210" fillId="0" borderId="2" xfId="0" applyFont="1" applyBorder="1" applyAlignment="1">
      <alignment horizontal="center" vertical="center"/>
    </xf>
    <xf numFmtId="0" fontId="210" fillId="0" borderId="0" xfId="0" applyFont="1" applyBorder="1" applyAlignment="1">
      <alignment horizontal="center" vertical="center"/>
    </xf>
    <xf numFmtId="0" fontId="210" fillId="0" borderId="3" xfId="0" applyFont="1" applyBorder="1" applyAlignment="1">
      <alignment horizontal="center" vertical="center"/>
    </xf>
    <xf numFmtId="0" fontId="208" fillId="0" borderId="0" xfId="0" applyFont="1"/>
    <xf numFmtId="4" fontId="208" fillId="0" borderId="0" xfId="0" applyNumberFormat="1" applyFont="1" applyAlignment="1">
      <alignment vertical="center"/>
    </xf>
    <xf numFmtId="10" fontId="208" fillId="0" borderId="0" xfId="0" applyNumberFormat="1" applyFont="1" applyAlignment="1">
      <alignment vertical="center"/>
    </xf>
    <xf numFmtId="9" fontId="210" fillId="3" borderId="0" xfId="0" applyNumberFormat="1" applyFont="1" applyFill="1" applyBorder="1" applyAlignment="1">
      <alignment horizontal="center" vertical="center"/>
    </xf>
    <xf numFmtId="4" fontId="210" fillId="3" borderId="0" xfId="0" applyNumberFormat="1" applyFont="1" applyFill="1" applyBorder="1" applyAlignment="1">
      <alignment horizontal="center" vertical="center"/>
    </xf>
    <xf numFmtId="0" fontId="208" fillId="0" borderId="0" xfId="0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/>
    </xf>
    <xf numFmtId="9" fontId="208" fillId="0" borderId="0" xfId="0" applyNumberFormat="1" applyFont="1" applyAlignment="1">
      <alignment horizontal="center" vertical="center"/>
    </xf>
    <xf numFmtId="166" fontId="208" fillId="0" borderId="0" xfId="0" applyNumberFormat="1" applyFont="1" applyAlignment="1">
      <alignment horizontal="center" vertical="center"/>
    </xf>
    <xf numFmtId="4" fontId="208" fillId="3" borderId="0" xfId="0" applyNumberFormat="1" applyFont="1" applyFill="1" applyAlignment="1">
      <alignment horizontal="center" vertical="center"/>
    </xf>
    <xf numFmtId="9" fontId="208" fillId="3" borderId="0" xfId="0" applyNumberFormat="1" applyFont="1" applyFill="1" applyAlignment="1">
      <alignment horizontal="center" vertical="center"/>
    </xf>
    <xf numFmtId="3" fontId="208" fillId="3" borderId="0" xfId="0" applyNumberFormat="1" applyFont="1" applyFill="1" applyAlignment="1">
      <alignment horizontal="center" vertical="center"/>
    </xf>
    <xf numFmtId="0" fontId="208" fillId="3" borderId="0" xfId="0" applyFont="1" applyFill="1" applyAlignment="1">
      <alignment horizontal="center" vertical="center"/>
    </xf>
    <xf numFmtId="0" fontId="208" fillId="0" borderId="4" xfId="0" applyFont="1" applyBorder="1" applyAlignment="1">
      <alignment horizontal="center" vertical="center"/>
    </xf>
    <xf numFmtId="0" fontId="208" fillId="0" borderId="5" xfId="0" applyFont="1" applyBorder="1" applyAlignment="1">
      <alignment horizontal="center" vertical="center"/>
    </xf>
    <xf numFmtId="0" fontId="208" fillId="0" borderId="6" xfId="0" applyFont="1" applyBorder="1" applyAlignment="1">
      <alignment horizontal="center" vertical="center"/>
    </xf>
    <xf numFmtId="0" fontId="208" fillId="0" borderId="0" xfId="0" applyFont="1" applyAlignment="1">
      <alignment horizontal="center" vertical="center" wrapText="1"/>
    </xf>
    <xf numFmtId="0" fontId="213" fillId="0" borderId="0" xfId="0" applyFont="1" applyAlignment="1">
      <alignment vertical="center"/>
    </xf>
    <xf numFmtId="14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vertical="center"/>
    </xf>
    <xf numFmtId="14" fontId="208" fillId="0" borderId="0" xfId="0" applyNumberFormat="1" applyFont="1" applyAlignment="1">
      <alignment vertical="center"/>
    </xf>
    <xf numFmtId="0" fontId="207" fillId="0" borderId="0" xfId="0" applyFont="1" applyAlignment="1">
      <alignment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10" fontId="207" fillId="0" borderId="0" xfId="0" applyNumberFormat="1" applyFont="1" applyAlignment="1">
      <alignment vertical="center"/>
    </xf>
    <xf numFmtId="0" fontId="206" fillId="0" borderId="0" xfId="0" applyFont="1" applyAlignment="1">
      <alignment vertical="center"/>
    </xf>
    <xf numFmtId="0" fontId="206" fillId="0" borderId="0" xfId="0" applyFont="1" applyAlignment="1">
      <alignment horizontal="center" vertical="center"/>
    </xf>
    <xf numFmtId="16" fontId="206" fillId="0" borderId="0" xfId="0" applyNumberFormat="1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4" fontId="206" fillId="0" borderId="0" xfId="0" applyNumberFormat="1" applyFont="1" applyAlignment="1">
      <alignment vertical="center"/>
    </xf>
    <xf numFmtId="10" fontId="206" fillId="0" borderId="0" xfId="1" applyNumberFormat="1" applyFont="1" applyAlignment="1">
      <alignment vertical="center"/>
    </xf>
    <xf numFmtId="0" fontId="206" fillId="0" borderId="0" xfId="0" applyFont="1"/>
    <xf numFmtId="16" fontId="206" fillId="0" borderId="0" xfId="0" applyNumberFormat="1" applyFont="1" applyAlignment="1">
      <alignment vertical="center"/>
    </xf>
    <xf numFmtId="10" fontId="206" fillId="0" borderId="0" xfId="1" applyNumberFormat="1" applyFont="1" applyAlignment="1">
      <alignment horizontal="center" vertical="center"/>
    </xf>
    <xf numFmtId="165" fontId="206" fillId="0" borderId="0" xfId="1" applyNumberFormat="1" applyFont="1" applyAlignment="1">
      <alignment vertical="center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10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horizontal="center" vertical="center"/>
    </xf>
    <xf numFmtId="0" fontId="205" fillId="0" borderId="0" xfId="0" applyFont="1" applyAlignment="1">
      <alignment horizontal="center" vertical="center"/>
    </xf>
    <xf numFmtId="14" fontId="206" fillId="0" borderId="0" xfId="0" applyNumberFormat="1" applyFont="1" applyAlignment="1">
      <alignment vertical="center"/>
    </xf>
    <xf numFmtId="0" fontId="210" fillId="0" borderId="2" xfId="0" applyFont="1" applyBorder="1" applyAlignment="1">
      <alignment horizontal="center" vertical="center"/>
    </xf>
    <xf numFmtId="0" fontId="210" fillId="0" borderId="0" xfId="0" applyFont="1" applyBorder="1" applyAlignment="1">
      <alignment horizontal="center" vertical="center"/>
    </xf>
    <xf numFmtId="0" fontId="210" fillId="0" borderId="3" xfId="0" applyFont="1" applyBorder="1" applyAlignment="1">
      <alignment horizontal="center" vertical="center"/>
    </xf>
    <xf numFmtId="3" fontId="213" fillId="0" borderId="0" xfId="0" applyNumberFormat="1" applyFont="1" applyAlignment="1">
      <alignment vertical="center"/>
    </xf>
    <xf numFmtId="3" fontId="213" fillId="0" borderId="0" xfId="0" applyNumberFormat="1" applyFont="1" applyBorder="1" applyAlignment="1">
      <alignment vertical="center"/>
    </xf>
    <xf numFmtId="0" fontId="204" fillId="0" borderId="0" xfId="0" applyFont="1" applyAlignment="1">
      <alignment horizontal="center"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3" fontId="204" fillId="0" borderId="0" xfId="0" applyNumberFormat="1" applyFont="1" applyAlignment="1">
      <alignment vertical="center"/>
    </xf>
    <xf numFmtId="14" fontId="204" fillId="0" borderId="0" xfId="0" applyNumberFormat="1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164" fontId="204" fillId="0" borderId="0" xfId="0" applyNumberFormat="1" applyFont="1" applyAlignment="1">
      <alignment horizontal="center" vertical="center"/>
    </xf>
    <xf numFmtId="10" fontId="204" fillId="0" borderId="0" xfId="1" applyNumberFormat="1" applyFont="1" applyAlignment="1">
      <alignment horizontal="center" vertical="center"/>
    </xf>
    <xf numFmtId="3" fontId="204" fillId="0" borderId="0" xfId="0" applyNumberFormat="1" applyFont="1" applyAlignment="1">
      <alignment horizontal="center"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3" fontId="203" fillId="0" borderId="0" xfId="0" applyNumberFormat="1" applyFont="1" applyAlignment="1">
      <alignment vertical="center"/>
    </xf>
    <xf numFmtId="0" fontId="202" fillId="0" borderId="0" xfId="0" applyFont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16" fontId="213" fillId="0" borderId="0" xfId="0" applyNumberFormat="1" applyFont="1" applyAlignment="1">
      <alignment horizontal="center"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3" fontId="200" fillId="0" borderId="0" xfId="0" applyNumberFormat="1" applyFont="1" applyAlignment="1">
      <alignment vertical="center"/>
    </xf>
    <xf numFmtId="0" fontId="200" fillId="0" borderId="0" xfId="0" applyFont="1" applyAlignment="1">
      <alignment horizontal="center" vertical="center"/>
    </xf>
    <xf numFmtId="0" fontId="199" fillId="0" borderId="0" xfId="0" applyFont="1" applyAlignment="1">
      <alignment horizontal="center" vertical="center"/>
    </xf>
    <xf numFmtId="4" fontId="208" fillId="0" borderId="0" xfId="0" applyNumberFormat="1" applyFont="1" applyFill="1" applyAlignment="1">
      <alignment horizontal="center"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3" fontId="198" fillId="0" borderId="0" xfId="0" applyNumberFormat="1" applyFont="1" applyAlignment="1">
      <alignment vertical="center"/>
    </xf>
    <xf numFmtId="0" fontId="198" fillId="0" borderId="0" xfId="0" applyFont="1" applyAlignment="1">
      <alignment horizontal="center" vertical="center"/>
    </xf>
    <xf numFmtId="14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164" fontId="198" fillId="0" borderId="0" xfId="0" applyNumberFormat="1" applyFont="1" applyAlignment="1">
      <alignment horizontal="center" vertical="center"/>
    </xf>
    <xf numFmtId="10" fontId="198" fillId="0" borderId="0" xfId="1" applyNumberFormat="1" applyFont="1" applyAlignment="1">
      <alignment horizontal="center" vertical="center"/>
    </xf>
    <xf numFmtId="3" fontId="198" fillId="0" borderId="0" xfId="0" applyNumberFormat="1" applyFont="1" applyAlignment="1">
      <alignment horizontal="center" vertical="center"/>
    </xf>
    <xf numFmtId="0" fontId="208" fillId="4" borderId="0" xfId="0" applyFont="1" applyFill="1" applyAlignment="1">
      <alignment horizontal="center" vertical="center"/>
    </xf>
    <xf numFmtId="0" fontId="208" fillId="4" borderId="5" xfId="0" applyFont="1" applyFill="1" applyBorder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0" fontId="196" fillId="0" borderId="0" xfId="0" applyFont="1" applyAlignment="1">
      <alignment horizontal="center" vertical="center"/>
    </xf>
    <xf numFmtId="9" fontId="208" fillId="4" borderId="0" xfId="0" applyNumberFormat="1" applyFont="1" applyFill="1" applyAlignment="1">
      <alignment horizontal="center" vertical="center"/>
    </xf>
    <xf numFmtId="0" fontId="195" fillId="0" borderId="0" xfId="0" applyFont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16" fontId="214" fillId="0" borderId="0" xfId="0" applyNumberFormat="1" applyFont="1" applyAlignment="1">
      <alignment horizontal="center" vertical="center"/>
    </xf>
    <xf numFmtId="4" fontId="214" fillId="0" borderId="0" xfId="0" applyNumberFormat="1" applyFont="1" applyAlignment="1">
      <alignment horizontal="center" vertical="center"/>
    </xf>
    <xf numFmtId="0" fontId="214" fillId="0" borderId="0" xfId="0" applyFont="1" applyAlignment="1">
      <alignment horizontal="center" vertical="center"/>
    </xf>
    <xf numFmtId="0" fontId="193" fillId="0" borderId="0" xfId="0" applyFont="1" applyAlignment="1">
      <alignment horizontal="center" vertical="center"/>
    </xf>
    <xf numFmtId="4" fontId="208" fillId="0" borderId="11" xfId="0" applyNumberFormat="1" applyFont="1" applyBorder="1" applyAlignment="1">
      <alignment horizontal="center" vertical="center"/>
    </xf>
    <xf numFmtId="166" fontId="208" fillId="0" borderId="11" xfId="0" applyNumberFormat="1" applyFont="1" applyBorder="1" applyAlignment="1">
      <alignment horizontal="center" vertical="center"/>
    </xf>
    <xf numFmtId="0" fontId="208" fillId="0" borderId="11" xfId="0" applyFont="1" applyBorder="1" applyAlignment="1">
      <alignment horizontal="center" vertical="center"/>
    </xf>
    <xf numFmtId="165" fontId="208" fillId="0" borderId="11" xfId="1" applyNumberFormat="1" applyFont="1" applyBorder="1" applyAlignment="1">
      <alignment horizontal="center" vertical="center"/>
    </xf>
    <xf numFmtId="0" fontId="193" fillId="0" borderId="13" xfId="0" applyFont="1" applyBorder="1" applyAlignment="1">
      <alignment horizontal="center" vertical="center" wrapText="1"/>
    </xf>
    <xf numFmtId="0" fontId="208" fillId="0" borderId="0" xfId="0" applyFont="1" applyBorder="1" applyAlignment="1">
      <alignment horizontal="center" vertical="center" wrapText="1"/>
    </xf>
    <xf numFmtId="0" fontId="193" fillId="0" borderId="0" xfId="0" applyFont="1" applyBorder="1" applyAlignment="1">
      <alignment horizontal="center" vertical="center" wrapText="1"/>
    </xf>
    <xf numFmtId="0" fontId="208" fillId="0" borderId="14" xfId="0" applyFont="1" applyBorder="1" applyAlignment="1">
      <alignment horizontal="center" vertical="center" wrapText="1"/>
    </xf>
    <xf numFmtId="0" fontId="208" fillId="0" borderId="13" xfId="0" applyFont="1" applyBorder="1" applyAlignment="1">
      <alignment horizontal="center" vertical="center" wrapText="1"/>
    </xf>
    <xf numFmtId="0" fontId="193" fillId="0" borderId="14" xfId="0" applyFont="1" applyBorder="1" applyAlignment="1">
      <alignment horizontal="center" vertical="center" wrapText="1"/>
    </xf>
    <xf numFmtId="0" fontId="210" fillId="5" borderId="8" xfId="0" applyFont="1" applyFill="1" applyBorder="1" applyAlignment="1">
      <alignment horizontal="center" vertical="center" wrapText="1"/>
    </xf>
    <xf numFmtId="0" fontId="210" fillId="6" borderId="15" xfId="0" applyFont="1" applyFill="1" applyBorder="1" applyAlignment="1">
      <alignment horizontal="center" vertical="center" wrapText="1"/>
    </xf>
    <xf numFmtId="0" fontId="210" fillId="6" borderId="9" xfId="0" applyFont="1" applyFill="1" applyBorder="1" applyAlignment="1">
      <alignment horizontal="center" vertical="center" wrapText="1"/>
    </xf>
    <xf numFmtId="0" fontId="210" fillId="6" borderId="8" xfId="0" applyFont="1" applyFill="1" applyBorder="1" applyAlignment="1">
      <alignment horizontal="center" vertical="center" wrapText="1"/>
    </xf>
    <xf numFmtId="4" fontId="208" fillId="0" borderId="12" xfId="0" applyNumberFormat="1" applyFont="1" applyBorder="1" applyAlignment="1">
      <alignment horizontal="center" vertical="center"/>
    </xf>
    <xf numFmtId="0" fontId="210" fillId="0" borderId="7" xfId="0" applyFont="1" applyBorder="1" applyAlignment="1">
      <alignment horizontal="center" vertical="center" wrapText="1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16" fontId="190" fillId="0" borderId="0" xfId="0" applyNumberFormat="1" applyFont="1" applyAlignment="1">
      <alignment horizontal="center" vertical="center"/>
    </xf>
    <xf numFmtId="4" fontId="190" fillId="0" borderId="0" xfId="0" applyNumberFormat="1" applyFont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0" fontId="185" fillId="0" borderId="0" xfId="0" applyFont="1" applyAlignment="1">
      <alignment vertical="center"/>
    </xf>
    <xf numFmtId="2" fontId="209" fillId="0" borderId="0" xfId="0" applyNumberFormat="1" applyFont="1" applyAlignment="1">
      <alignment vertical="center"/>
    </xf>
    <xf numFmtId="2" fontId="213" fillId="0" borderId="0" xfId="0" applyNumberFormat="1" applyFont="1" applyAlignment="1">
      <alignment vertical="center"/>
    </xf>
    <xf numFmtId="2" fontId="207" fillId="0" borderId="0" xfId="0" applyNumberFormat="1" applyFont="1" applyAlignment="1">
      <alignment vertical="center"/>
    </xf>
    <xf numFmtId="2" fontId="203" fillId="0" borderId="0" xfId="0" applyNumberFormat="1" applyFont="1" applyAlignment="1">
      <alignment vertical="center"/>
    </xf>
    <xf numFmtId="2" fontId="201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4" fillId="0" borderId="0" xfId="0" applyNumberFormat="1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9" fillId="0" borderId="0" xfId="0" applyNumberFormat="1" applyFont="1" applyAlignment="1">
      <alignment vertical="center"/>
    </xf>
    <xf numFmtId="2" fontId="187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0" fontId="184" fillId="0" borderId="0" xfId="0" applyFont="1" applyBorder="1" applyAlignment="1">
      <alignment horizontal="center" vertical="center" wrapText="1"/>
    </xf>
    <xf numFmtId="0" fontId="184" fillId="0" borderId="14" xfId="0" applyFont="1" applyBorder="1" applyAlignment="1">
      <alignment horizontal="center" vertical="center" wrapText="1"/>
    </xf>
    <xf numFmtId="16" fontId="215" fillId="0" borderId="0" xfId="0" applyNumberFormat="1" applyFont="1" applyAlignment="1">
      <alignment horizontal="center" vertical="center"/>
    </xf>
    <xf numFmtId="4" fontId="215" fillId="0" borderId="0" xfId="0" applyNumberFormat="1" applyFont="1" applyAlignment="1">
      <alignment horizontal="center" vertical="center"/>
    </xf>
    <xf numFmtId="0" fontId="215" fillId="0" borderId="0" xfId="0" applyFont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0" fontId="208" fillId="0" borderId="11" xfId="0" applyFont="1" applyFill="1" applyBorder="1" applyAlignment="1">
      <alignment horizontal="center"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0" fontId="182" fillId="0" borderId="0" xfId="0" applyFont="1" applyAlignment="1">
      <alignment horizontal="left" vertical="center"/>
    </xf>
    <xf numFmtId="0" fontId="208" fillId="0" borderId="16" xfId="0" applyFont="1" applyBorder="1" applyAlignment="1">
      <alignment horizontal="center" vertical="center"/>
    </xf>
    <xf numFmtId="0" fontId="208" fillId="0" borderId="17" xfId="0" applyFont="1" applyBorder="1" applyAlignment="1">
      <alignment horizontal="center" vertical="center"/>
    </xf>
    <xf numFmtId="0" fontId="208" fillId="0" borderId="18" xfId="0" applyFont="1" applyBorder="1" applyAlignment="1">
      <alignment horizontal="center" vertical="center"/>
    </xf>
    <xf numFmtId="0" fontId="208" fillId="0" borderId="10" xfId="0" applyFont="1" applyBorder="1" applyAlignment="1">
      <alignment horizontal="center" vertical="center"/>
    </xf>
    <xf numFmtId="0" fontId="208" fillId="0" borderId="12" xfId="0" applyFont="1" applyBorder="1" applyAlignment="1">
      <alignment horizontal="center" vertical="center"/>
    </xf>
    <xf numFmtId="0" fontId="208" fillId="0" borderId="19" xfId="0" applyFont="1" applyBorder="1" applyAlignment="1">
      <alignment horizontal="center" vertical="center"/>
    </xf>
    <xf numFmtId="0" fontId="208" fillId="0" borderId="20" xfId="0" applyFont="1" applyBorder="1" applyAlignment="1">
      <alignment horizontal="center" vertical="center"/>
    </xf>
    <xf numFmtId="0" fontId="208" fillId="0" borderId="21" xfId="0" applyFont="1" applyBorder="1" applyAlignment="1">
      <alignment horizontal="center" vertical="center"/>
    </xf>
    <xf numFmtId="166" fontId="208" fillId="0" borderId="11" xfId="0" applyNumberFormat="1" applyFont="1" applyFill="1" applyBorder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4" fontId="208" fillId="0" borderId="11" xfId="0" applyNumberFormat="1" applyFont="1" applyFill="1" applyBorder="1" applyAlignment="1">
      <alignment horizontal="center" vertical="center"/>
    </xf>
    <xf numFmtId="0" fontId="210" fillId="0" borderId="8" xfId="0" applyFont="1" applyBorder="1" applyAlignment="1">
      <alignment horizontal="center" vertical="center" wrapText="1"/>
    </xf>
    <xf numFmtId="0" fontId="210" fillId="0" borderId="11" xfId="0" applyFont="1" applyBorder="1" applyAlignment="1">
      <alignment horizontal="center" vertical="center"/>
    </xf>
    <xf numFmtId="16" fontId="208" fillId="0" borderId="10" xfId="0" applyNumberFormat="1" applyFont="1" applyBorder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4" fontId="179" fillId="0" borderId="11" xfId="0" applyNumberFormat="1" applyFont="1" applyBorder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4" fontId="178" fillId="0" borderId="11" xfId="0" applyNumberFormat="1" applyFont="1" applyBorder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10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7" fillId="0" borderId="0" xfId="0" applyFont="1" applyAlignment="1">
      <alignment vertical="center"/>
    </xf>
    <xf numFmtId="3" fontId="216" fillId="0" borderId="0" xfId="0" applyNumberFormat="1" applyFont="1" applyAlignment="1">
      <alignment vertical="center"/>
    </xf>
    <xf numFmtId="3" fontId="216" fillId="0" borderId="0" xfId="0" applyNumberFormat="1" applyFont="1" applyBorder="1" applyAlignment="1">
      <alignment vertical="center"/>
    </xf>
    <xf numFmtId="0" fontId="216" fillId="0" borderId="0" xfId="0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2" fillId="0" borderId="0" xfId="0" applyFont="1" applyAlignment="1">
      <alignment horizontal="center" vertical="center"/>
    </xf>
    <xf numFmtId="9" fontId="162" fillId="0" borderId="0" xfId="1" applyFont="1" applyAlignment="1">
      <alignment horizontal="center" vertical="center"/>
    </xf>
    <xf numFmtId="4" fontId="162" fillId="0" borderId="0" xfId="0" applyNumberFormat="1" applyFont="1" applyAlignment="1">
      <alignment horizontal="center" vertical="center"/>
    </xf>
    <xf numFmtId="0" fontId="162" fillId="7" borderId="0" xfId="0" applyFont="1" applyFill="1" applyAlignment="1">
      <alignment horizontal="center" vertical="center"/>
    </xf>
    <xf numFmtId="0" fontId="210" fillId="0" borderId="0" xfId="0" applyFont="1" applyFill="1" applyAlignment="1">
      <alignment horizontal="center" vertical="center"/>
    </xf>
    <xf numFmtId="0" fontId="162" fillId="0" borderId="0" xfId="0" applyFont="1" applyFill="1" applyAlignment="1">
      <alignment horizontal="center" vertical="center"/>
    </xf>
    <xf numFmtId="9" fontId="162" fillId="0" borderId="0" xfId="0" applyNumberFormat="1" applyFont="1" applyAlignment="1">
      <alignment horizontal="center" vertical="center"/>
    </xf>
    <xf numFmtId="0" fontId="162" fillId="8" borderId="0" xfId="0" applyFont="1" applyFill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0" fontId="167" fillId="0" borderId="0" xfId="0" applyFont="1" applyFill="1" applyAlignment="1">
      <alignment vertical="center"/>
    </xf>
    <xf numFmtId="0" fontId="0" fillId="0" borderId="0" xfId="0" applyFill="1"/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1" fillId="0" borderId="0" xfId="0" applyNumberFormat="1" applyFont="1" applyBorder="1" applyAlignment="1">
      <alignment vertical="center"/>
    </xf>
    <xf numFmtId="4" fontId="131" fillId="0" borderId="0" xfId="0" applyNumberFormat="1" applyFont="1" applyBorder="1" applyAlignment="1">
      <alignment vertical="center"/>
    </xf>
    <xf numFmtId="10" fontId="177" fillId="0" borderId="0" xfId="0" applyNumberFormat="1" applyFont="1" applyBorder="1" applyAlignment="1">
      <alignment vertical="center"/>
    </xf>
    <xf numFmtId="3" fontId="131" fillId="0" borderId="0" xfId="0" applyNumberFormat="1" applyFont="1" applyBorder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4" fontId="129" fillId="0" borderId="0" xfId="0" applyNumberFormat="1" applyFont="1" applyBorder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2" applyFont="1" applyAlignment="1">
      <alignment vertical="center"/>
    </xf>
    <xf numFmtId="0" fontId="210" fillId="0" borderId="0" xfId="2" applyFont="1" applyAlignment="1">
      <alignment horizontal="center" vertical="center"/>
    </xf>
    <xf numFmtId="0" fontId="126" fillId="0" borderId="0" xfId="2" applyFont="1" applyAlignment="1">
      <alignment horizontal="center" vertical="center"/>
    </xf>
    <xf numFmtId="4" fontId="126" fillId="0" borderId="0" xfId="2" applyNumberFormat="1" applyFont="1" applyAlignment="1">
      <alignment horizontal="center" vertical="center"/>
    </xf>
    <xf numFmtId="165" fontId="126" fillId="0" borderId="0" xfId="2" applyNumberFormat="1" applyFont="1" applyAlignment="1">
      <alignment horizontal="center" vertical="center"/>
    </xf>
    <xf numFmtId="165" fontId="126" fillId="0" borderId="0" xfId="3" applyNumberFormat="1" applyFont="1" applyAlignment="1">
      <alignment horizontal="center" vertical="center"/>
    </xf>
    <xf numFmtId="165" fontId="126" fillId="0" borderId="0" xfId="1" applyNumberFormat="1" applyFont="1" applyAlignment="1">
      <alignment horizontal="center" vertical="center"/>
    </xf>
    <xf numFmtId="4" fontId="126" fillId="0" borderId="0" xfId="1" applyNumberFormat="1" applyFont="1" applyAlignment="1">
      <alignment horizontal="center" vertical="center"/>
    </xf>
    <xf numFmtId="0" fontId="125" fillId="0" borderId="0" xfId="0" applyFont="1" applyAlignment="1">
      <alignment vertical="center"/>
    </xf>
    <xf numFmtId="0" fontId="210" fillId="9" borderId="22" xfId="0" applyFont="1" applyFill="1" applyBorder="1" applyAlignment="1">
      <alignment horizontal="right" vertical="center"/>
    </xf>
    <xf numFmtId="4" fontId="125" fillId="0" borderId="0" xfId="0" applyNumberFormat="1" applyFont="1" applyAlignment="1">
      <alignment vertical="center"/>
    </xf>
    <xf numFmtId="165" fontId="125" fillId="0" borderId="0" xfId="0" applyNumberFormat="1" applyFont="1" applyAlignment="1">
      <alignment vertical="center"/>
    </xf>
    <xf numFmtId="4" fontId="210" fillId="9" borderId="23" xfId="0" applyNumberFormat="1" applyFont="1" applyFill="1" applyBorder="1" applyAlignment="1">
      <alignment vertical="center"/>
    </xf>
    <xf numFmtId="165" fontId="210" fillId="9" borderId="23" xfId="0" applyNumberFormat="1" applyFont="1" applyFill="1" applyBorder="1" applyAlignment="1">
      <alignment vertical="center"/>
    </xf>
    <xf numFmtId="14" fontId="124" fillId="0" borderId="0" xfId="0" applyNumberFormat="1" applyFont="1" applyAlignment="1">
      <alignment vertical="center"/>
    </xf>
    <xf numFmtId="0" fontId="124" fillId="0" borderId="0" xfId="0" applyFont="1" applyAlignment="1">
      <alignment horizontal="center" vertical="center"/>
    </xf>
    <xf numFmtId="14" fontId="124" fillId="0" borderId="0" xfId="0" applyNumberFormat="1" applyFont="1" applyAlignment="1">
      <alignment horizontal="center" vertical="center"/>
    </xf>
    <xf numFmtId="4" fontId="124" fillId="0" borderId="0" xfId="0" applyNumberFormat="1" applyFont="1" applyAlignment="1">
      <alignment horizontal="center" vertical="center"/>
    </xf>
    <xf numFmtId="167" fontId="124" fillId="0" borderId="0" xfId="0" applyNumberFormat="1" applyFont="1" applyAlignment="1">
      <alignment horizontal="center" vertical="center"/>
    </xf>
    <xf numFmtId="165" fontId="124" fillId="0" borderId="0" xfId="1" applyNumberFormat="1" applyFont="1" applyAlignment="1">
      <alignment horizontal="center" vertical="center"/>
    </xf>
    <xf numFmtId="0" fontId="124" fillId="0" borderId="0" xfId="0" applyFont="1" applyAlignment="1">
      <alignment horizontal="center" vertical="center" wrapText="1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3" fillId="0" borderId="0" xfId="0" applyFont="1" applyAlignment="1">
      <alignment horizontal="center" vertical="center"/>
    </xf>
    <xf numFmtId="4" fontId="123" fillId="0" borderId="0" xfId="0" applyNumberFormat="1" applyFont="1" applyAlignment="1">
      <alignment horizontal="center" vertical="center"/>
    </xf>
    <xf numFmtId="4" fontId="124" fillId="10" borderId="0" xfId="0" applyNumberFormat="1" applyFont="1" applyFill="1" applyAlignment="1">
      <alignment horizontal="center"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2" fillId="0" borderId="0" xfId="0" applyFont="1" applyAlignment="1">
      <alignment horizontal="center"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20" fillId="0" borderId="0" xfId="0" applyFont="1" applyAlignment="1">
      <alignment horizontal="center"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10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8" fillId="0" borderId="0" xfId="0" applyFont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/>
    <xf numFmtId="0" fontId="116" fillId="0" borderId="0" xfId="0" applyFont="1" applyAlignment="1">
      <alignment horizontal="center" vertical="center"/>
    </xf>
    <xf numFmtId="16" fontId="116" fillId="0" borderId="0" xfId="0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4" fontId="210" fillId="0" borderId="0" xfId="0" applyNumberFormat="1" applyFont="1" applyAlignment="1">
      <alignment horizontal="center" vertical="center"/>
    </xf>
    <xf numFmtId="4" fontId="115" fillId="0" borderId="0" xfId="1" applyNumberFormat="1" applyFont="1" applyAlignment="1">
      <alignment horizontal="center" vertical="center"/>
    </xf>
    <xf numFmtId="10" fontId="115" fillId="0" borderId="0" xfId="1" applyNumberFormat="1" applyFont="1" applyAlignment="1">
      <alignment horizontal="center" vertical="center"/>
    </xf>
    <xf numFmtId="0" fontId="115" fillId="0" borderId="0" xfId="0" applyFont="1" applyAlignment="1">
      <alignment horizontal="center"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4" fontId="114" fillId="0" borderId="0" xfId="0" applyNumberFormat="1" applyFont="1" applyAlignment="1">
      <alignment horizontal="center" vertical="center"/>
    </xf>
    <xf numFmtId="16" fontId="114" fillId="0" borderId="0" xfId="0" applyNumberFormat="1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4" fontId="114" fillId="0" borderId="0" xfId="1" applyNumberFormat="1" applyFont="1" applyAlignment="1">
      <alignment horizontal="center" vertical="center"/>
    </xf>
    <xf numFmtId="10" fontId="114" fillId="0" borderId="0" xfId="1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0" fontId="113" fillId="0" borderId="0" xfId="0" applyFont="1"/>
    <xf numFmtId="165" fontId="116" fillId="0" borderId="0" xfId="1" applyNumberFormat="1" applyFont="1"/>
    <xf numFmtId="4" fontId="116" fillId="0" borderId="0" xfId="0" applyNumberFormat="1" applyFont="1"/>
    <xf numFmtId="16" fontId="217" fillId="0" borderId="0" xfId="0" applyNumberFormat="1" applyFont="1" applyAlignment="1">
      <alignment horizontal="center" vertical="center"/>
    </xf>
    <xf numFmtId="0" fontId="217" fillId="0" borderId="0" xfId="0" applyFont="1" applyAlignment="1">
      <alignment horizontal="center" vertical="center"/>
    </xf>
    <xf numFmtId="4" fontId="217" fillId="0" borderId="0" xfId="0" applyNumberFormat="1" applyFont="1" applyAlignment="1">
      <alignment horizontal="center" vertical="center"/>
    </xf>
    <xf numFmtId="4" fontId="217" fillId="0" borderId="0" xfId="1" applyNumberFormat="1" applyFont="1" applyAlignment="1">
      <alignment horizontal="center" vertical="center"/>
    </xf>
    <xf numFmtId="10" fontId="217" fillId="0" borderId="0" xfId="1" applyNumberFormat="1" applyFont="1" applyAlignment="1">
      <alignment horizontal="center" vertical="center"/>
    </xf>
    <xf numFmtId="4" fontId="218" fillId="0" borderId="0" xfId="0" applyNumberFormat="1" applyFont="1" applyAlignment="1">
      <alignment horizontal="center" vertical="center" wrapText="1"/>
    </xf>
    <xf numFmtId="20" fontId="114" fillId="0" borderId="0" xfId="0" applyNumberFormat="1" applyFont="1" applyAlignment="1">
      <alignment horizontal="center" vertical="center"/>
    </xf>
    <xf numFmtId="20" fontId="116" fillId="0" borderId="0" xfId="0" applyNumberFormat="1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0" fontId="112" fillId="0" borderId="0" xfId="0" applyFont="1" applyAlignment="1">
      <alignment horizontal="center" vertical="center"/>
    </xf>
    <xf numFmtId="20" fontId="217" fillId="0" borderId="0" xfId="0" applyNumberFormat="1" applyFont="1" applyAlignment="1">
      <alignment horizontal="center" vertical="center"/>
    </xf>
    <xf numFmtId="16" fontId="116" fillId="0" borderId="0" xfId="0" applyNumberFormat="1" applyFont="1"/>
    <xf numFmtId="16" fontId="112" fillId="0" borderId="0" xfId="0" applyNumberFormat="1" applyFont="1" applyAlignment="1">
      <alignment horizontal="center" vertical="center"/>
    </xf>
    <xf numFmtId="10" fontId="112" fillId="0" borderId="0" xfId="1" applyNumberFormat="1" applyFont="1" applyAlignment="1">
      <alignment horizontal="center" vertical="center"/>
    </xf>
    <xf numFmtId="4" fontId="112" fillId="0" borderId="0" xfId="1" applyNumberFormat="1" applyFont="1" applyAlignment="1">
      <alignment horizontal="center" vertical="center"/>
    </xf>
    <xf numFmtId="20" fontId="112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4" fontId="110" fillId="0" borderId="0" xfId="0" applyNumberFormat="1" applyFont="1" applyAlignment="1">
      <alignment horizontal="center" vertical="center"/>
    </xf>
    <xf numFmtId="0" fontId="109" fillId="0" borderId="0" xfId="0" applyFont="1"/>
    <xf numFmtId="16" fontId="217" fillId="10" borderId="0" xfId="0" applyNumberFormat="1" applyFont="1" applyFill="1" applyAlignment="1">
      <alignment horizontal="center" vertical="center"/>
    </xf>
    <xf numFmtId="0" fontId="217" fillId="10" borderId="0" xfId="0" applyFont="1" applyFill="1" applyAlignment="1">
      <alignment horizontal="center" vertical="center"/>
    </xf>
    <xf numFmtId="0" fontId="116" fillId="10" borderId="0" xfId="0" applyFont="1" applyFill="1" applyAlignment="1">
      <alignment horizontal="center" vertical="center"/>
    </xf>
    <xf numFmtId="4" fontId="217" fillId="10" borderId="0" xfId="0" applyNumberFormat="1" applyFont="1" applyFill="1" applyAlignment="1">
      <alignment horizontal="center" vertical="center"/>
    </xf>
    <xf numFmtId="10" fontId="217" fillId="10" borderId="0" xfId="1" applyNumberFormat="1" applyFont="1" applyFill="1" applyAlignment="1">
      <alignment horizontal="center" vertical="center"/>
    </xf>
    <xf numFmtId="4" fontId="217" fillId="10" borderId="0" xfId="1" applyNumberFormat="1" applyFont="1" applyFill="1" applyAlignment="1">
      <alignment horizontal="center" vertical="center"/>
    </xf>
    <xf numFmtId="0" fontId="108" fillId="0" borderId="0" xfId="0" applyFont="1"/>
    <xf numFmtId="4" fontId="108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7" fillId="0" borderId="0" xfId="0" applyFont="1" applyAlignment="1">
      <alignment horizontal="center" vertical="center"/>
    </xf>
    <xf numFmtId="164" fontId="124" fillId="0" borderId="0" xfId="0" applyNumberFormat="1" applyFont="1" applyAlignment="1">
      <alignment horizontal="center" vertical="center"/>
    </xf>
    <xf numFmtId="0" fontId="107" fillId="0" borderId="0" xfId="2" applyFont="1" applyAlignment="1">
      <alignment horizontal="center" vertical="center"/>
    </xf>
    <xf numFmtId="0" fontId="106" fillId="0" borderId="0" xfId="0" applyFont="1" applyAlignment="1">
      <alignment horizontal="center" vertical="center"/>
    </xf>
    <xf numFmtId="10" fontId="124" fillId="0" borderId="0" xfId="0" applyNumberFormat="1" applyFont="1" applyAlignment="1">
      <alignment horizontal="center" vertical="center"/>
    </xf>
    <xf numFmtId="10" fontId="124" fillId="0" borderId="0" xfId="1" applyNumberFormat="1" applyFont="1" applyAlignment="1">
      <alignment horizontal="center" vertical="center"/>
    </xf>
    <xf numFmtId="4" fontId="124" fillId="3" borderId="0" xfId="0" applyNumberFormat="1" applyFont="1" applyFill="1" applyAlignment="1">
      <alignment horizontal="center" vertical="center"/>
    </xf>
    <xf numFmtId="10" fontId="124" fillId="3" borderId="0" xfId="0" applyNumberFormat="1" applyFont="1" applyFill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105" fillId="0" borderId="0" xfId="0" applyNumberFormat="1" applyFont="1" applyAlignment="1">
      <alignment horizontal="center" vertical="center"/>
    </xf>
    <xf numFmtId="0" fontId="105" fillId="0" borderId="0" xfId="0" applyFont="1" applyAlignment="1">
      <alignment horizontal="center" vertical="center"/>
    </xf>
    <xf numFmtId="164" fontId="105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4" fillId="0" borderId="0" xfId="0" applyNumberFormat="1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164" fontId="104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165" fontId="104" fillId="0" borderId="0" xfId="1" applyNumberFormat="1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3" fillId="0" borderId="0" xfId="0" applyNumberFormat="1" applyFont="1" applyAlignment="1">
      <alignment horizontal="center" vertical="center"/>
    </xf>
    <xf numFmtId="0" fontId="103" fillId="0" borderId="0" xfId="0" applyFont="1" applyAlignment="1">
      <alignment horizontal="center" vertical="center"/>
    </xf>
    <xf numFmtId="164" fontId="103" fillId="0" borderId="0" xfId="0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165" fontId="103" fillId="0" borderId="0" xfId="1" applyNumberFormat="1" applyFont="1" applyAlignment="1">
      <alignment horizontal="center" vertical="center"/>
    </xf>
    <xf numFmtId="4" fontId="103" fillId="3" borderId="0" xfId="0" applyNumberFormat="1" applyFont="1" applyFill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1" fillId="0" borderId="0" xfId="0" applyNumberFormat="1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164" fontId="101" fillId="0" borderId="0" xfId="0" applyNumberFormat="1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165" fontId="101" fillId="0" borderId="0" xfId="1" applyNumberFormat="1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64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65" fontId="99" fillId="0" borderId="0" xfId="1" applyNumberFormat="1" applyFont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horizontal="center" vertical="center"/>
    </xf>
    <xf numFmtId="14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65" fontId="97" fillId="0" borderId="0" xfId="1" applyNumberFormat="1" applyFont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219" fillId="0" borderId="0" xfId="0" applyNumberFormat="1" applyFont="1" applyAlignment="1">
      <alignment horizontal="center" vertical="center"/>
    </xf>
    <xf numFmtId="0" fontId="219" fillId="0" borderId="0" xfId="0" applyFont="1" applyAlignment="1">
      <alignment horizontal="center" vertical="center"/>
    </xf>
    <xf numFmtId="164" fontId="219" fillId="0" borderId="0" xfId="0" applyNumberFormat="1" applyFont="1" applyAlignment="1">
      <alignment horizontal="center" vertical="center"/>
    </xf>
    <xf numFmtId="4" fontId="219" fillId="0" borderId="0" xfId="0" applyNumberFormat="1" applyFont="1" applyAlignment="1">
      <alignment horizontal="center" vertical="center"/>
    </xf>
    <xf numFmtId="165" fontId="219" fillId="0" borderId="0" xfId="1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219" fillId="0" borderId="0" xfId="0" applyNumberFormat="1" applyFont="1" applyAlignment="1">
      <alignment vertical="center"/>
    </xf>
    <xf numFmtId="4" fontId="219" fillId="0" borderId="0" xfId="0" applyNumberFormat="1" applyFont="1" applyAlignment="1">
      <alignment vertical="center"/>
    </xf>
    <xf numFmtId="10" fontId="219" fillId="0" borderId="0" xfId="0" applyNumberFormat="1" applyFont="1" applyBorder="1" applyAlignment="1">
      <alignment vertical="center"/>
    </xf>
    <xf numFmtId="3" fontId="219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0" fontId="219" fillId="0" borderId="0" xfId="0" applyFont="1" applyFill="1" applyAlignment="1">
      <alignment vertical="center"/>
    </xf>
    <xf numFmtId="4" fontId="219" fillId="0" borderId="0" xfId="0" applyNumberFormat="1" applyFont="1" applyFill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90" fillId="0" borderId="0" xfId="0" applyNumberFormat="1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164" fontId="90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90" fillId="0" borderId="0" xfId="0" applyFont="1" applyAlignment="1">
      <alignment horizontal="left" vertical="center"/>
    </xf>
    <xf numFmtId="0" fontId="97" fillId="0" borderId="0" xfId="0" applyFont="1" applyAlignment="1">
      <alignment horizontal="left" vertical="center"/>
    </xf>
    <xf numFmtId="0" fontId="90" fillId="0" borderId="0" xfId="4" applyFont="1" applyAlignment="1">
      <alignment vertical="center"/>
    </xf>
    <xf numFmtId="4" fontId="90" fillId="3" borderId="0" xfId="4" applyNumberFormat="1" applyFont="1" applyFill="1" applyAlignment="1">
      <alignment vertical="center"/>
    </xf>
    <xf numFmtId="165" fontId="90" fillId="3" borderId="0" xfId="4" applyNumberFormat="1" applyFont="1" applyFill="1" applyAlignment="1">
      <alignment vertical="center"/>
    </xf>
    <xf numFmtId="4" fontId="90" fillId="0" borderId="0" xfId="4" applyNumberFormat="1" applyFont="1" applyAlignment="1">
      <alignment vertical="center"/>
    </xf>
    <xf numFmtId="9" fontId="90" fillId="0" borderId="0" xfId="4" applyNumberFormat="1" applyFont="1" applyAlignment="1">
      <alignment vertical="center"/>
    </xf>
    <xf numFmtId="165" fontId="90" fillId="0" borderId="0" xfId="4" applyNumberFormat="1" applyFont="1" applyAlignment="1">
      <alignment vertical="center"/>
    </xf>
    <xf numFmtId="168" fontId="90" fillId="0" borderId="0" xfId="4" applyNumberFormat="1" applyFont="1" applyAlignment="1">
      <alignment vertical="center"/>
    </xf>
    <xf numFmtId="10" fontId="90" fillId="0" borderId="0" xfId="5" applyNumberFormat="1" applyFont="1" applyAlignment="1">
      <alignment vertical="center"/>
    </xf>
    <xf numFmtId="0" fontId="90" fillId="3" borderId="0" xfId="4" applyFont="1" applyFill="1" applyAlignment="1">
      <alignment vertical="center"/>
    </xf>
    <xf numFmtId="4" fontId="90" fillId="0" borderId="0" xfId="4" applyNumberFormat="1" applyFont="1" applyFill="1" applyAlignment="1">
      <alignment vertical="center"/>
    </xf>
    <xf numFmtId="165" fontId="90" fillId="0" borderId="0" xfId="5" applyNumberFormat="1" applyFont="1" applyFill="1" applyAlignment="1">
      <alignment vertical="center"/>
    </xf>
    <xf numFmtId="0" fontId="210" fillId="11" borderId="24" xfId="4" applyFont="1" applyFill="1" applyBorder="1" applyAlignment="1">
      <alignment vertical="center"/>
    </xf>
    <xf numFmtId="10" fontId="210" fillId="11" borderId="25" xfId="5" applyNumberFormat="1" applyFont="1" applyFill="1" applyBorder="1" applyAlignment="1">
      <alignment vertical="center"/>
    </xf>
    <xf numFmtId="0" fontId="210" fillId="11" borderId="26" xfId="4" applyFont="1" applyFill="1" applyBorder="1" applyAlignment="1">
      <alignment vertical="center"/>
    </xf>
    <xf numFmtId="4" fontId="210" fillId="11" borderId="27" xfId="4" applyNumberFormat="1" applyFont="1" applyFill="1" applyBorder="1" applyAlignment="1">
      <alignment vertical="center"/>
    </xf>
    <xf numFmtId="0" fontId="210" fillId="12" borderId="4" xfId="4" applyFont="1" applyFill="1" applyBorder="1" applyAlignment="1">
      <alignment vertical="center"/>
    </xf>
    <xf numFmtId="10" fontId="210" fillId="12" borderId="6" xfId="5" applyNumberFormat="1" applyFont="1" applyFill="1" applyBorder="1" applyAlignment="1">
      <alignment vertical="center"/>
    </xf>
    <xf numFmtId="0" fontId="210" fillId="13" borderId="24" xfId="4" applyFont="1" applyFill="1" applyBorder="1" applyAlignment="1">
      <alignment vertical="center"/>
    </xf>
    <xf numFmtId="10" fontId="210" fillId="13" borderId="25" xfId="5" applyNumberFormat="1" applyFont="1" applyFill="1" applyBorder="1" applyAlignment="1">
      <alignment vertical="center"/>
    </xf>
    <xf numFmtId="0" fontId="210" fillId="13" borderId="26" xfId="4" applyFont="1" applyFill="1" applyBorder="1" applyAlignment="1">
      <alignment vertical="center"/>
    </xf>
    <xf numFmtId="10" fontId="210" fillId="13" borderId="27" xfId="5" applyNumberFormat="1" applyFont="1" applyFill="1" applyBorder="1" applyAlignment="1">
      <alignment vertical="center"/>
    </xf>
    <xf numFmtId="166" fontId="90" fillId="3" borderId="0" xfId="4" applyNumberFormat="1" applyFont="1" applyFill="1" applyAlignment="1">
      <alignment vertical="center"/>
    </xf>
    <xf numFmtId="0" fontId="89" fillId="0" borderId="0" xfId="4" applyFont="1" applyAlignment="1">
      <alignment vertical="center"/>
    </xf>
    <xf numFmtId="0" fontId="90" fillId="3" borderId="25" xfId="4" applyFont="1" applyFill="1" applyBorder="1" applyAlignment="1">
      <alignment vertical="center"/>
    </xf>
    <xf numFmtId="0" fontId="210" fillId="0" borderId="24" xfId="4" applyFont="1" applyBorder="1" applyAlignment="1">
      <alignment vertical="center"/>
    </xf>
    <xf numFmtId="0" fontId="210" fillId="0" borderId="26" xfId="4" applyFont="1" applyBorder="1" applyAlignment="1">
      <alignment vertical="center"/>
    </xf>
    <xf numFmtId="165" fontId="90" fillId="0" borderId="27" xfId="1" applyNumberFormat="1" applyFont="1" applyBorder="1" applyAlignment="1">
      <alignment vertical="center"/>
    </xf>
    <xf numFmtId="4" fontId="90" fillId="3" borderId="25" xfId="4" applyNumberFormat="1" applyFont="1" applyFill="1" applyBorder="1" applyAlignment="1">
      <alignment vertical="center"/>
    </xf>
    <xf numFmtId="4" fontId="90" fillId="0" borderId="27" xfId="4" applyNumberFormat="1" applyFont="1" applyBorder="1" applyAlignment="1">
      <alignment vertical="center"/>
    </xf>
    <xf numFmtId="165" fontId="90" fillId="0" borderId="0" xfId="1" applyNumberFormat="1" applyFont="1" applyAlignment="1">
      <alignment vertical="center"/>
    </xf>
    <xf numFmtId="4" fontId="90" fillId="0" borderId="0" xfId="4" applyNumberFormat="1" applyFont="1" applyBorder="1" applyAlignment="1">
      <alignment vertical="center"/>
    </xf>
    <xf numFmtId="0" fontId="88" fillId="0" borderId="0" xfId="4" applyFont="1" applyAlignment="1">
      <alignment vertical="center"/>
    </xf>
    <xf numFmtId="4" fontId="90" fillId="0" borderId="0" xfId="1" applyNumberFormat="1" applyFont="1" applyAlignment="1">
      <alignment vertical="center"/>
    </xf>
    <xf numFmtId="4" fontId="88" fillId="0" borderId="0" xfId="4" applyNumberFormat="1" applyFont="1" applyAlignment="1">
      <alignment vertical="center"/>
    </xf>
    <xf numFmtId="165" fontId="90" fillId="3" borderId="0" xfId="1" applyNumberFormat="1" applyFont="1" applyFill="1" applyAlignment="1">
      <alignment vertical="center"/>
    </xf>
    <xf numFmtId="0" fontId="210" fillId="0" borderId="0" xfId="4" applyFont="1" applyBorder="1" applyAlignment="1">
      <alignment vertical="center"/>
    </xf>
    <xf numFmtId="165" fontId="87" fillId="3" borderId="0" xfId="4" applyNumberFormat="1" applyFont="1" applyFill="1" applyAlignment="1">
      <alignment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/>
    <xf numFmtId="0" fontId="86" fillId="0" borderId="0" xfId="0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0" fontId="86" fillId="0" borderId="0" xfId="0" applyFont="1" applyAlignment="1">
      <alignment horizontal="center" vertical="center"/>
    </xf>
    <xf numFmtId="0" fontId="209" fillId="0" borderId="0" xfId="0" applyFont="1" applyFill="1" applyBorder="1" applyAlignment="1">
      <alignment vertical="center"/>
    </xf>
    <xf numFmtId="0" fontId="208" fillId="0" borderId="0" xfId="0" applyFont="1" applyFill="1" applyAlignment="1">
      <alignment vertical="center"/>
    </xf>
    <xf numFmtId="0" fontId="213" fillId="0" borderId="0" xfId="0" applyFont="1" applyFill="1" applyAlignment="1">
      <alignment vertical="center"/>
    </xf>
    <xf numFmtId="0" fontId="207" fillId="0" borderId="0" xfId="0" applyFont="1" applyFill="1" applyAlignment="1">
      <alignment vertical="center"/>
    </xf>
    <xf numFmtId="0" fontId="205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1" fillId="0" borderId="0" xfId="0" applyFont="1" applyFill="1" applyBorder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4" fontId="209" fillId="0" borderId="0" xfId="0" applyNumberFormat="1" applyFont="1" applyFill="1" applyAlignment="1">
      <alignment vertical="center"/>
    </xf>
    <xf numFmtId="4" fontId="209" fillId="0" borderId="0" xfId="0" applyNumberFormat="1" applyFont="1" applyFill="1" applyBorder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13" fillId="0" borderId="0" xfId="0" applyNumberFormat="1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1" fillId="0" borderId="0" xfId="0" applyNumberFormat="1" applyFont="1" applyFill="1" applyBorder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209" fillId="0" borderId="0" xfId="0" applyFont="1" applyAlignment="1">
      <alignment horizontal="center" vertical="center" wrapText="1"/>
    </xf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16" fontId="210" fillId="0" borderId="0" xfId="0" applyNumberFormat="1" applyFont="1" applyFill="1" applyAlignment="1">
      <alignment horizontal="center" vertical="center"/>
    </xf>
    <xf numFmtId="4" fontId="209" fillId="0" borderId="0" xfId="0" applyNumberFormat="1" applyFont="1" applyFill="1" applyAlignment="1">
      <alignment horizontal="center" vertical="center"/>
    </xf>
    <xf numFmtId="0" fontId="209" fillId="0" borderId="0" xfId="0" applyFont="1" applyFill="1" applyAlignment="1">
      <alignment horizontal="center" vertical="center"/>
    </xf>
    <xf numFmtId="0" fontId="84" fillId="0" borderId="0" xfId="4" applyFont="1" applyAlignment="1">
      <alignment vertical="center"/>
    </xf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209" fillId="3" borderId="0" xfId="0" applyFont="1" applyFill="1"/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0" fontId="210" fillId="0" borderId="0" xfId="0" applyFont="1"/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8" fillId="0" borderId="0" xfId="0" applyFont="1" applyAlignment="1">
      <alignment horizontal="center" vertical="center"/>
    </xf>
    <xf numFmtId="0" fontId="78" fillId="0" borderId="0" xfId="0" applyFont="1" applyAlignment="1">
      <alignment horizontal="left" vertical="center"/>
    </xf>
    <xf numFmtId="4" fontId="78" fillId="0" borderId="0" xfId="0" applyNumberFormat="1" applyFont="1" applyAlignment="1">
      <alignment horizontal="center" vertical="center"/>
    </xf>
    <xf numFmtId="3" fontId="97" fillId="0" borderId="0" xfId="0" applyNumberFormat="1" applyFont="1" applyAlignment="1">
      <alignment horizontal="center"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0" fontId="75" fillId="0" borderId="0" xfId="0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horizontal="center" vertical="center"/>
    </xf>
    <xf numFmtId="4" fontId="210" fillId="0" borderId="0" xfId="0" applyNumberFormat="1" applyFont="1" applyFill="1" applyAlignment="1">
      <alignment horizontal="center"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221" fillId="15" borderId="1" xfId="0" applyFont="1" applyFill="1" applyBorder="1" applyAlignment="1">
      <alignment horizontal="center" vertical="center" wrapText="1"/>
    </xf>
    <xf numFmtId="0" fontId="221" fillId="15" borderId="1" xfId="0" applyFont="1" applyFill="1" applyBorder="1" applyAlignment="1">
      <alignment vertical="center" wrapText="1"/>
    </xf>
    <xf numFmtId="22" fontId="221" fillId="15" borderId="1" xfId="0" applyNumberFormat="1" applyFont="1" applyFill="1" applyBorder="1" applyAlignment="1">
      <alignment horizontal="center" vertical="center" wrapText="1"/>
    </xf>
    <xf numFmtId="8" fontId="222" fillId="15" borderId="1" xfId="0" applyNumberFormat="1" applyFont="1" applyFill="1" applyBorder="1" applyAlignment="1">
      <alignment horizontal="right" vertical="center" wrapText="1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Alignment="1">
      <alignment horizontal="center" vertical="center"/>
    </xf>
    <xf numFmtId="14" fontId="71" fillId="0" borderId="0" xfId="0" applyNumberFormat="1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4" fontId="70" fillId="0" borderId="0" xfId="0" applyNumberFormat="1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Fill="1" applyBorder="1" applyAlignment="1">
      <alignment horizontal="center" vertical="center"/>
    </xf>
    <xf numFmtId="0" fontId="67" fillId="0" borderId="0" xfId="0" applyFont="1" applyFill="1" applyBorder="1" applyAlignment="1">
      <alignment horizontal="center" vertical="center"/>
    </xf>
    <xf numFmtId="164" fontId="67" fillId="0" borderId="0" xfId="0" applyNumberFormat="1" applyFont="1" applyFill="1" applyBorder="1" applyAlignment="1">
      <alignment horizontal="center" vertical="center"/>
    </xf>
    <xf numFmtId="4" fontId="67" fillId="0" borderId="0" xfId="0" applyNumberFormat="1" applyFont="1" applyFill="1" applyBorder="1" applyAlignment="1">
      <alignment horizontal="center" vertical="center"/>
    </xf>
    <xf numFmtId="165" fontId="67" fillId="0" borderId="0" xfId="1" applyNumberFormat="1" applyFont="1" applyFill="1" applyBorder="1" applyAlignment="1">
      <alignment horizontal="center" vertical="center"/>
    </xf>
    <xf numFmtId="14" fontId="66" fillId="0" borderId="0" xfId="0" applyNumberFormat="1" applyFont="1" applyBorder="1" applyAlignment="1">
      <alignment horizontal="center" vertical="center"/>
    </xf>
    <xf numFmtId="164" fontId="66" fillId="0" borderId="0" xfId="0" applyNumberFormat="1" applyFont="1" applyBorder="1" applyAlignment="1">
      <alignment horizontal="center" vertical="center"/>
    </xf>
    <xf numFmtId="4" fontId="66" fillId="0" borderId="0" xfId="0" applyNumberFormat="1" applyFont="1" applyBorder="1" applyAlignment="1">
      <alignment horizontal="center" vertical="center"/>
    </xf>
    <xf numFmtId="165" fontId="66" fillId="0" borderId="0" xfId="1" applyNumberFormat="1" applyFont="1" applyBorder="1" applyAlignment="1">
      <alignment horizontal="center" vertical="center"/>
    </xf>
    <xf numFmtId="0" fontId="66" fillId="0" borderId="0" xfId="0" applyFont="1" applyFill="1" applyBorder="1" applyAlignment="1">
      <alignment horizontal="center"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/>
    <xf numFmtId="0" fontId="62" fillId="0" borderId="0" xfId="0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165" fontId="62" fillId="0" borderId="0" xfId="0" applyNumberFormat="1" applyFont="1" applyAlignment="1">
      <alignment horizontal="center" vertical="center"/>
    </xf>
    <xf numFmtId="4" fontId="62" fillId="0" borderId="0" xfId="1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top"/>
    </xf>
    <xf numFmtId="0" fontId="61" fillId="0" borderId="0" xfId="0" applyFont="1" applyAlignment="1">
      <alignment horizontal="center" vertical="center"/>
    </xf>
    <xf numFmtId="165" fontId="62" fillId="3" borderId="0" xfId="1" applyNumberFormat="1" applyFont="1" applyFill="1" applyAlignment="1">
      <alignment horizontal="center" vertical="center"/>
    </xf>
    <xf numFmtId="3" fontId="62" fillId="0" borderId="0" xfId="1" applyNumberFormat="1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60" fillId="0" borderId="0" xfId="0" applyFont="1"/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0" fontId="59" fillId="0" borderId="0" xfId="0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Alignment="1">
      <alignment vertical="center"/>
    </xf>
    <xf numFmtId="4" fontId="58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Alignment="1">
      <alignment horizontal="center" vertical="center"/>
    </xf>
    <xf numFmtId="0" fontId="57" fillId="0" borderId="0" xfId="0" applyFont="1"/>
    <xf numFmtId="0" fontId="57" fillId="0" borderId="0" xfId="0" applyFont="1" applyAlignment="1">
      <alignment vertical="center"/>
    </xf>
    <xf numFmtId="3" fontId="57" fillId="0" borderId="0" xfId="0" applyNumberFormat="1" applyFont="1" applyAlignment="1">
      <alignment vertical="center"/>
    </xf>
    <xf numFmtId="3" fontId="57" fillId="0" borderId="0" xfId="0" applyNumberFormat="1" applyFont="1" applyBorder="1" applyAlignment="1">
      <alignment vertical="center"/>
    </xf>
    <xf numFmtId="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horizontal="center" vertical="center"/>
    </xf>
    <xf numFmtId="0" fontId="210" fillId="3" borderId="0" xfId="0" applyFont="1" applyFill="1" applyAlignment="1">
      <alignment horizontal="center" vertical="center" wrapText="1"/>
    </xf>
    <xf numFmtId="0" fontId="210" fillId="0" borderId="0" xfId="0" applyFont="1" applyAlignment="1">
      <alignment horizontal="center" vertical="top" wrapText="1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horizontal="center" vertical="center"/>
    </xf>
    <xf numFmtId="4" fontId="55" fillId="0" borderId="0" xfId="0" applyNumberFormat="1" applyFont="1" applyAlignment="1">
      <alignment horizontal="center"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4" fontId="52" fillId="0" borderId="0" xfId="0" applyNumberFormat="1" applyFont="1" applyAlignment="1">
      <alignment vertical="center"/>
    </xf>
    <xf numFmtId="1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4" fontId="52" fillId="0" borderId="0" xfId="0" applyNumberFormat="1" applyFont="1" applyFill="1" applyAlignment="1">
      <alignment vertical="center"/>
    </xf>
    <xf numFmtId="0" fontId="51" fillId="0" borderId="0" xfId="0" applyFont="1" applyAlignment="1">
      <alignment horizontal="center"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Alignment="1">
      <alignment horizontal="center"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4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4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169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169" fontId="32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169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169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4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49" fontId="209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203" fillId="0" borderId="0" xfId="0" applyNumberFormat="1" applyFont="1" applyAlignment="1">
      <alignment vertical="center"/>
    </xf>
    <xf numFmtId="49" fontId="208" fillId="0" borderId="0" xfId="0" applyNumberFormat="1" applyFont="1" applyAlignment="1">
      <alignment vertical="center"/>
    </xf>
    <xf numFmtId="49" fontId="213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21" fillId="0" borderId="0" xfId="0" quotePrefix="1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0" fillId="0" borderId="0" xfId="0" quotePrefix="1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8" fontId="223" fillId="15" borderId="1" xfId="0" applyNumberFormat="1" applyFont="1" applyFill="1" applyBorder="1" applyAlignment="1">
      <alignment horizontal="right" vertical="center" wrapText="1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7" fillId="0" borderId="0" xfId="0" pivotButton="1" applyFont="1"/>
    <xf numFmtId="0" fontId="7" fillId="0" borderId="0" xfId="0" applyFont="1"/>
    <xf numFmtId="4" fontId="7" fillId="0" borderId="0" xfId="0" applyNumberFormat="1" applyFont="1"/>
    <xf numFmtId="4" fontId="7" fillId="0" borderId="0" xfId="0" applyNumberFormat="1" applyFont="1" applyAlignment="1">
      <alignment horizontal="left"/>
    </xf>
    <xf numFmtId="3" fontId="7" fillId="0" borderId="0" xfId="0" applyNumberFormat="1" applyFont="1"/>
    <xf numFmtId="16" fontId="7" fillId="0" borderId="0" xfId="0" applyNumberFormat="1" applyFont="1"/>
    <xf numFmtId="0" fontId="7" fillId="0" borderId="0" xfId="0" pivotButton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4" fontId="7" fillId="0" borderId="0" xfId="0" applyNumberFormat="1" applyFont="1" applyAlignment="1">
      <alignment horizontal="left" vertical="center" indent="1"/>
    </xf>
    <xf numFmtId="165" fontId="7" fillId="0" borderId="0" xfId="0" applyNumberFormat="1" applyFont="1" applyAlignment="1">
      <alignment vertical="center"/>
    </xf>
    <xf numFmtId="0" fontId="7" fillId="0" borderId="0" xfId="0" applyFont="1" applyFill="1" applyAlignment="1">
      <alignment horizontal="left" vertical="center"/>
    </xf>
    <xf numFmtId="4" fontId="7" fillId="0" borderId="0" xfId="0" applyNumberFormat="1" applyFont="1" applyFill="1" applyAlignment="1">
      <alignment horizontal="left" vertical="center"/>
    </xf>
    <xf numFmtId="165" fontId="7" fillId="0" borderId="0" xfId="0" applyNumberFormat="1" applyFont="1" applyFill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224" fillId="0" borderId="0" xfId="0" applyFont="1" applyFill="1" applyAlignment="1">
      <alignment vertical="center"/>
    </xf>
    <xf numFmtId="14" fontId="224" fillId="0" borderId="0" xfId="0" applyNumberFormat="1" applyFont="1" applyAlignment="1">
      <alignment vertical="center"/>
    </xf>
    <xf numFmtId="4" fontId="224" fillId="0" borderId="0" xfId="0" applyNumberFormat="1" applyFont="1" applyFill="1" applyAlignment="1">
      <alignment vertical="center"/>
    </xf>
    <xf numFmtId="4" fontId="224" fillId="0" borderId="0" xfId="0" applyNumberFormat="1" applyFont="1" applyAlignment="1">
      <alignment vertical="center"/>
    </xf>
    <xf numFmtId="49" fontId="224" fillId="0" borderId="0" xfId="0" applyNumberFormat="1" applyFont="1" applyAlignment="1">
      <alignment vertical="center"/>
    </xf>
    <xf numFmtId="3" fontId="224" fillId="0" borderId="0" xfId="0" applyNumberFormat="1" applyFont="1" applyAlignment="1">
      <alignment vertical="center"/>
    </xf>
    <xf numFmtId="169" fontId="22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 indent="1"/>
    </xf>
    <xf numFmtId="165" fontId="2" fillId="0" borderId="0" xfId="0" applyNumberFormat="1" applyFont="1"/>
    <xf numFmtId="0" fontId="210" fillId="0" borderId="4" xfId="4" applyFont="1" applyBorder="1" applyAlignment="1">
      <alignment horizontal="center" vertical="center"/>
    </xf>
    <xf numFmtId="0" fontId="210" fillId="0" borderId="6" xfId="4" applyFont="1" applyBorder="1" applyAlignment="1">
      <alignment horizontal="center" vertical="center"/>
    </xf>
    <xf numFmtId="0" fontId="220" fillId="14" borderId="4" xfId="4" applyFont="1" applyFill="1" applyBorder="1" applyAlignment="1">
      <alignment horizontal="center" vertical="center"/>
    </xf>
    <xf numFmtId="0" fontId="220" fillId="14" borderId="6" xfId="4" applyFont="1" applyFill="1" applyBorder="1" applyAlignment="1">
      <alignment horizontal="center" vertical="center"/>
    </xf>
    <xf numFmtId="0" fontId="210" fillId="0" borderId="2" xfId="0" applyFont="1" applyBorder="1" applyAlignment="1">
      <alignment horizontal="center" vertical="center"/>
    </xf>
    <xf numFmtId="0" fontId="210" fillId="0" borderId="0" xfId="0" applyFont="1" applyBorder="1" applyAlignment="1">
      <alignment horizontal="center" vertical="center"/>
    </xf>
    <xf numFmtId="0" fontId="210" fillId="0" borderId="3" xfId="0" applyFont="1" applyBorder="1" applyAlignment="1">
      <alignment horizontal="center" vertical="center"/>
    </xf>
    <xf numFmtId="0" fontId="188" fillId="0" borderId="13" xfId="0" applyFont="1" applyBorder="1" applyAlignment="1">
      <alignment horizontal="center" vertical="center"/>
    </xf>
    <xf numFmtId="0" fontId="208" fillId="0" borderId="0" xfId="0" applyFont="1" applyBorder="1" applyAlignment="1">
      <alignment horizontal="center" vertical="center"/>
    </xf>
    <xf numFmtId="0" fontId="208" fillId="0" borderId="14" xfId="0" applyFont="1" applyBorder="1" applyAlignment="1">
      <alignment horizontal="center" vertical="center"/>
    </xf>
    <xf numFmtId="0" fontId="188" fillId="0" borderId="0" xfId="0" applyFont="1" applyBorder="1" applyAlignment="1">
      <alignment horizontal="center" vertical="center"/>
    </xf>
    <xf numFmtId="0" fontId="188" fillId="0" borderId="14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1.8306229166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1.830623148147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1.83062361110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1.830623842594" createdVersion="6" refreshedVersion="6" minRefreshableVersion="3" recordCount="3908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7T18:02:31" count="35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6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0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8T00:00:00" count="25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4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</sharedItems>
    </cacheField>
    <cacheField name="Visitante" numFmtId="3">
      <sharedItems count="1234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7T18:02:31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6.365372453707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6.365373611108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6.365374652778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66.365375694448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66.365377199072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66.365378240742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66.365379282404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6.36537083333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7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6.36537129629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8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90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1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2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3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4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0"/>
    <x v="130"/>
    <x v="299"/>
    <s v="FC Barcelona vs Athletic Bilbao"/>
    <d v="2026-08-27T18:02: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7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101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2"/>
        <item x="36"/>
        <item m="1" x="104"/>
        <item x="54"/>
        <item x="55"/>
        <item x="76"/>
        <item x="44"/>
        <item x="30"/>
        <item m="1" x="98"/>
        <item m="1" x="96"/>
        <item m="1" x="99"/>
        <item m="1" x="93"/>
        <item m="1" x="94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0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5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3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3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84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843">
      <pivotArea dataOnly="0" labelOnly="1" fieldPosition="0">
        <references count="1">
          <reference field="7" count="2">
            <x v="90"/>
            <x v="102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90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2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2"/>
          </reference>
        </references>
      </pivotArea>
    </format>
    <format dxfId="833">
      <pivotArea dataOnly="0" labelOnly="1" fieldPosition="0">
        <references count="1">
          <reference field="7" count="1">
            <x v="87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831">
      <pivotArea dataOnly="0" labelOnly="1" fieldPosition="0">
        <references count="1">
          <reference field="7" count="1">
            <x v="91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2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axis="axisRow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dataFiel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47">
      <pivotArea type="all" dataOnly="0" outline="0" fieldPosition="0"/>
    </format>
    <format dxfId="746">
      <pivotArea field="7" type="button" dataOnly="0" labelOnly="1" outline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324"/>
    </i>
    <i r="1">
      <x v="854"/>
    </i>
    <i r="1">
      <x v="796"/>
    </i>
    <i r="1">
      <x v="886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689"/>
    </i>
    <i r="1">
      <x v="84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704"/>
    </i>
    <i r="1">
      <x v="377"/>
    </i>
    <i r="1">
      <x v="326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8"/>
        <item h="1" x="26"/>
        <item h="1" x="27"/>
        <item h="1" x="28"/>
        <item x="29"/>
        <item m="1" x="93"/>
        <item h="1" m="1" x="99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x="68"/>
        <item h="1" x="84"/>
        <item h="1" m="1" x="100"/>
        <item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5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46"/>
    </i>
    <i r="1">
      <x/>
    </i>
    <i r="1">
      <x v="53"/>
    </i>
    <i r="1">
      <x v="7"/>
    </i>
    <i r="1">
      <x v="34"/>
    </i>
    <i r="1">
      <x v="6"/>
    </i>
    <i r="1">
      <x v="18"/>
    </i>
    <i r="1">
      <x v="52"/>
    </i>
    <i r="1">
      <x v="50"/>
    </i>
    <i r="1">
      <x v="12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3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 axis="axisRow" fieldPosition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 axis="axisRow" fieldPosition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Row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Row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Row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Row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 axis="axisRow" fieldPosition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axis="axisRow" showAll="0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default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564">
      <pivotArea type="all" dataOnly="0" outline="0" fieldPosition="0"/>
    </format>
    <format dxfId="563">
      <pivotArea field="7" type="button" dataOnly="0" labelOnly="1" outline="0"/>
    </format>
    <format dxfId="562">
      <pivotArea dataOnly="0" labelOnly="1" grandRow="1" outline="0" fieldPosition="0"/>
    </format>
    <format dxfId="561">
      <pivotArea type="all" dataOnly="0" outline="0" fieldPosition="0"/>
    </format>
    <format dxfId="560">
      <pivotArea field="7" type="button" dataOnly="0" labelOnly="1" outline="0"/>
    </format>
    <format dxfId="559">
      <pivotArea dataOnly="0" labelOnly="1" grandRow="1" outline="0" fieldPosition="0"/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7" type="button" dataOnly="0" labelOnly="1" outline="0"/>
    </format>
    <format dxfId="555">
      <pivotArea dataOnly="0" labelOnly="1" outline="0" axis="axisValues" fieldPosition="0"/>
    </format>
    <format dxfId="554">
      <pivotArea dataOnly="0" labelOnly="1" grandRow="1" outline="0" fieldPosition="0"/>
    </format>
    <format dxfId="553">
      <pivotArea dataOnly="0" labelOnly="1" outline="0" axis="axisValues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field="7" type="button" dataOnly="0" labelOnly="1" outline="0"/>
    </format>
    <format dxfId="549">
      <pivotArea dataOnly="0" labelOnly="1" outline="0" axis="axisValues" fieldPosition="0"/>
    </format>
    <format dxfId="548">
      <pivotArea dataOnly="0" labelOnly="1" grandRow="1" outline="0" fieldPosition="0"/>
    </format>
    <format dxfId="547">
      <pivotArea dataOnly="0" labelOnly="1" outline="0" axis="axisValues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7" type="button" dataOnly="0" labelOnly="1" outline="0"/>
    </format>
    <format dxfId="543">
      <pivotArea dataOnly="0" labelOnly="1" outline="0" axis="axisValues" fieldPosition="0"/>
    </format>
    <format dxfId="542">
      <pivotArea dataOnly="0" labelOnly="1" grandRow="1" outline="0" fieldPosition="0"/>
    </format>
    <format dxfId="541">
      <pivotArea dataOnly="0" labelOnly="1" outline="0" axis="axisValues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7" type="button" dataOnly="0" labelOnly="1" outline="0"/>
    </format>
    <format dxfId="537">
      <pivotArea dataOnly="0" labelOnly="1" outline="0" axis="axisValues" fieldPosition="0"/>
    </format>
    <format dxfId="536">
      <pivotArea dataOnly="0" labelOnly="1" grandRow="1" outline="0" fieldPosition="0"/>
    </format>
    <format dxfId="535">
      <pivotArea dataOnly="0" labelOnly="1" outline="0" axis="axisValues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7" type="button" dataOnly="0" labelOnly="1" outline="0"/>
    </format>
    <format dxfId="531">
      <pivotArea dataOnly="0" labelOnly="1" outline="0" axis="axisValues" fieldPosition="0"/>
    </format>
    <format dxfId="530">
      <pivotArea dataOnly="0" labelOnly="1" grandRow="1" outline="0" fieldPosition="0"/>
    </format>
    <format dxfId="529">
      <pivotArea dataOnly="0" labelOnly="1" outline="0" axis="axisValues" fieldPosition="0"/>
    </format>
    <format dxfId="528">
      <pivotArea outline="0" collapsedLevelsAreSubtotals="1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7" type="button" dataOnly="0" labelOnly="1" outline="0"/>
    </format>
    <format dxfId="523">
      <pivotArea field="-2" type="button" dataOnly="0" labelOnly="1" outline="0" axis="axisCol" fieldPosition="0"/>
    </format>
    <format dxfId="522">
      <pivotArea type="topRight" dataOnly="0" labelOnly="1" outline="0" fieldPosition="0"/>
    </format>
    <format dxfId="521">
      <pivotArea field="16" type="button" dataOnly="0" labelOnly="1" outline="0"/>
    </format>
    <format dxfId="520">
      <pivotArea dataOnly="0" labelOnly="1" grandRow="1" outline="0" fieldPosition="0"/>
    </format>
    <format dxfId="51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1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1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dataField="1"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5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32">
      <pivotArea type="all" dataOnly="0" outline="0" fieldPosition="0"/>
    </format>
    <format dxfId="631">
      <pivotArea field="7" type="button" dataOnly="0" labelOnly="1" outline="0" axis="axisCol" fieldPosition="0"/>
    </format>
    <format dxfId="630">
      <pivotArea dataOnly="0" labelOnly="1" grandRow="1" outline="0" fieldPosition="0"/>
    </format>
    <format dxfId="629">
      <pivotArea type="all" dataOnly="0" outline="0" fieldPosition="0"/>
    </format>
    <format dxfId="628">
      <pivotArea field="7" type="button" dataOnly="0" labelOnly="1" outline="0" axis="axisCol" fieldPosition="0"/>
    </format>
    <format dxfId="627">
      <pivotArea dataOnly="0" labelOnly="1" grandRow="1" outline="0" fieldPosition="0"/>
    </format>
    <format dxfId="626">
      <pivotArea type="all" dataOnly="0" outline="0" fieldPosition="0"/>
    </format>
    <format dxfId="625">
      <pivotArea outline="0" collapsedLevelsAreSubtotals="1" fieldPosition="0"/>
    </format>
    <format dxfId="624">
      <pivotArea field="7" type="button" dataOnly="0" labelOnly="1" outline="0" axis="axisCol" fieldPosition="0"/>
    </format>
    <format dxfId="623">
      <pivotArea dataOnly="0" labelOnly="1" outline="0" axis="axisValues" fieldPosition="0"/>
    </format>
    <format dxfId="622">
      <pivotArea dataOnly="0" labelOnly="1" grandRow="1" outline="0" fieldPosition="0"/>
    </format>
    <format dxfId="621">
      <pivotArea dataOnly="0" labelOnly="1" outline="0" axis="axisValues" fieldPosition="0"/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7" type="button" dataOnly="0" labelOnly="1" outline="0" axis="axisCol" fieldPosition="0"/>
    </format>
    <format dxfId="617">
      <pivotArea dataOnly="0" labelOnly="1" outline="0" axis="axisValues" fieldPosition="0"/>
    </format>
    <format dxfId="616">
      <pivotArea dataOnly="0" labelOnly="1" grandRow="1" outline="0" fieldPosition="0"/>
    </format>
    <format dxfId="615">
      <pivotArea dataOnly="0" labelOnly="1" outline="0" axis="axisValues" fieldPosition="0"/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field="7" type="button" dataOnly="0" labelOnly="1" outline="0" axis="axisCol" fieldPosition="0"/>
    </format>
    <format dxfId="611">
      <pivotArea dataOnly="0" labelOnly="1" outline="0" axis="axisValues" fieldPosition="0"/>
    </format>
    <format dxfId="610">
      <pivotArea dataOnly="0" labelOnly="1" grandRow="1" outline="0" fieldPosition="0"/>
    </format>
    <format dxfId="609">
      <pivotArea dataOnly="0" labelOnly="1" outline="0" axis="axisValues" fieldPosition="0"/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7" type="button" dataOnly="0" labelOnly="1" outline="0" axis="axisCol" fieldPosition="0"/>
    </format>
    <format dxfId="605">
      <pivotArea dataOnly="0" labelOnly="1" outline="0" axis="axisValues" fieldPosition="0"/>
    </format>
    <format dxfId="604">
      <pivotArea dataOnly="0" labelOnly="1" grandRow="1" outline="0" fieldPosition="0"/>
    </format>
    <format dxfId="603">
      <pivotArea dataOnly="0" labelOnly="1" outline="0" axis="axisValues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field="7" type="button" dataOnly="0" labelOnly="1" outline="0" axis="axisCol" fieldPosition="0"/>
    </format>
    <format dxfId="599">
      <pivotArea dataOnly="0" labelOnly="1" outline="0" axis="axisValues" fieldPosition="0"/>
    </format>
    <format dxfId="598">
      <pivotArea dataOnly="0" labelOnly="1" grandRow="1" outline="0" fieldPosition="0"/>
    </format>
    <format dxfId="597">
      <pivotArea dataOnly="0" labelOnly="1" outline="0" axis="axisValues" fieldPosition="0"/>
    </format>
    <format dxfId="596">
      <pivotArea outline="0" collapsedLevelsAreSubtotals="1" fieldPosition="0"/>
    </format>
    <format dxfId="59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9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9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90">
      <pivotArea dataOnly="0" labelOnly="1" fieldPosition="0">
        <references count="1">
          <reference field="16" count="1">
            <x v="352"/>
          </reference>
        </references>
      </pivotArea>
    </format>
    <format dxfId="58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88">
      <pivotArea dataOnly="0" labelOnly="1" fieldPosition="0">
        <references count="1">
          <reference field="16" count="1">
            <x v="433"/>
          </reference>
        </references>
      </pivotArea>
    </format>
    <format dxfId="58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86">
      <pivotArea dataOnly="0" labelOnly="1" fieldPosition="0">
        <references count="1">
          <reference field="16" count="1">
            <x v="448"/>
          </reference>
        </references>
      </pivotArea>
    </format>
    <format dxfId="58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84">
      <pivotArea dataOnly="0" labelOnly="1" fieldPosition="0">
        <references count="1">
          <reference field="16" count="1">
            <x v="104"/>
          </reference>
        </references>
      </pivotArea>
    </format>
    <format dxfId="58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82">
      <pivotArea dataOnly="0" labelOnly="1" fieldPosition="0">
        <references count="1">
          <reference field="16" count="1">
            <x v="68"/>
          </reference>
        </references>
      </pivotArea>
    </format>
    <format dxfId="58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80">
      <pivotArea dataOnly="0" labelOnly="1" fieldPosition="0">
        <references count="1">
          <reference field="16" count="1">
            <x v="409"/>
          </reference>
        </references>
      </pivotArea>
    </format>
    <format dxfId="57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7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7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type="origin" dataOnly="0" labelOnly="1" outline="0" fieldPosition="0"/>
    </format>
    <format dxfId="573">
      <pivotArea field="7" type="button" dataOnly="0" labelOnly="1" outline="0" axis="axisCol" fieldPosition="0"/>
    </format>
    <format dxfId="572">
      <pivotArea field="-2" type="button" dataOnly="0" labelOnly="1" outline="0" axis="axisCol" fieldPosition="1"/>
    </format>
    <format dxfId="571">
      <pivotArea type="topRight" dataOnly="0" labelOnly="1" outline="0" fieldPosition="0"/>
    </format>
    <format dxfId="570">
      <pivotArea field="16" type="button" dataOnly="0" labelOnly="1" outline="0" axis="axisRow" fieldPosition="0"/>
    </format>
    <format dxfId="56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68">
      <pivotArea dataOnly="0" labelOnly="1" grandRow="1" outline="0" fieldPosition="0"/>
    </format>
    <format dxfId="567">
      <pivotArea dataOnly="0" labelOnly="1" fieldPosition="0">
        <references count="1">
          <reference field="7" count="0"/>
        </references>
      </pivotArea>
    </format>
    <format dxfId="5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71">
      <pivotArea type="all" dataOnly="0" outline="0" fieldPosition="0"/>
    </format>
    <format dxfId="670">
      <pivotArea field="7" type="button" dataOnly="0" labelOnly="1" outline="0" axis="axisPage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Page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Page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Page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Page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Page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Page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382">
      <pivotArea outline="0" collapsedLevelsAreSubtotals="1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dataOnly="0" labelOnly="1" grandRow="1" outline="0" fieldPosition="0"/>
    </format>
    <format dxfId="377">
      <pivotArea dataOnly="0" labelOnly="1" outline="0" axis="axisValues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axis="axisValues" fieldPosition="0"/>
    </format>
    <format dxfId="373">
      <pivotArea dataOnly="0" labelOnly="1" grandRow="1" outline="0" fieldPosition="0"/>
    </format>
    <format dxfId="372">
      <pivotArea dataOnly="0" labelOnly="1" outline="0" axis="axisValues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outline="0" axis="axisValues" fieldPosition="0"/>
    </format>
    <format dxfId="392">
      <pivotArea dataOnly="0" labelOnly="1" fieldPosition="0">
        <references count="1">
          <reference field="1" count="0"/>
        </references>
      </pivotArea>
    </format>
    <format dxfId="391">
      <pivotArea dataOnly="0" labelOnly="1" grandRow="1" outline="0" fieldPosition="0"/>
    </format>
    <format dxfId="390">
      <pivotArea dataOnly="0" labelOnly="1" outline="0" axis="axisValues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1" type="button" dataOnly="0" labelOnly="1" outline="0" axis="axisRow" fieldPosition="0"/>
    </format>
    <format dxfId="386">
      <pivotArea dataOnly="0" labelOnly="1" outline="0" axis="axisValues" fieldPosition="0"/>
    </format>
    <format dxfId="385">
      <pivotArea dataOnly="0" labelOnly="1" fieldPosition="0">
        <references count="1">
          <reference field="1" count="0"/>
        </references>
      </pivotArea>
    </format>
    <format dxfId="384">
      <pivotArea dataOnly="0" labelOnly="1" grandRow="1" outline="0" fieldPosition="0"/>
    </format>
    <format dxfId="38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6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26">
      <pivotArea outline="0" collapsedLevelsAreSubtotals="1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1" count="0"/>
        </references>
      </pivotArea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field="1" type="button" dataOnly="0" labelOnly="1" outline="0" axis="axisRow" fieldPosition="0"/>
    </format>
    <format dxfId="415">
      <pivotArea dataOnly="0" labelOnly="1" outline="0" axis="axisValues" fieldPosition="0"/>
    </format>
    <format dxfId="414">
      <pivotArea dataOnly="0" labelOnly="1" fieldPosition="0">
        <references count="1">
          <reference field="1" count="0"/>
        </references>
      </pivotArea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field="1" type="button" dataOnly="0" labelOnly="1" outline="0" axis="axisRow" fieldPosition="0"/>
    </format>
    <format dxfId="408">
      <pivotArea dataOnly="0" labelOnly="1" outline="0" axis="axisValues" fieldPosition="0"/>
    </format>
    <format dxfId="407">
      <pivotArea dataOnly="0" labelOnly="1" fieldPosition="0">
        <references count="1">
          <reference field="1" count="0"/>
        </references>
      </pivotArea>
    </format>
    <format dxfId="406">
      <pivotArea dataOnly="0" labelOnly="1" grandRow="1" outline="0" fieldPosition="0"/>
    </format>
    <format dxfId="405">
      <pivotArea dataOnly="0" labelOnly="1" outline="0" axis="axisValues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field="1" type="button" dataOnly="0" labelOnly="1" outline="0" axis="axisRow" fieldPosition="0"/>
    </format>
    <format dxfId="401">
      <pivotArea dataOnly="0" labelOnly="1" outline="0" axis="axisValues" fieldPosition="0"/>
    </format>
    <format dxfId="400">
      <pivotArea dataOnly="0" labelOnly="1" fieldPosition="0">
        <references count="1">
          <reference field="1" count="0"/>
        </references>
      </pivotArea>
    </format>
    <format dxfId="399">
      <pivotArea dataOnly="0" labelOnly="1" grandRow="1" outline="0" fieldPosition="0"/>
    </format>
    <format dxfId="39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9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dataOnly="0" labelOnly="1" outline="0" axis="axisValues" fieldPosition="0"/>
    </format>
    <format dxfId="447">
      <pivotArea dataOnly="0" labelOnly="1" grandRow="1" outline="0" fieldPosition="0"/>
    </format>
    <format dxfId="446">
      <pivotArea dataOnly="0" labelOnly="1" outline="0" axis="axisValues" fieldPosition="0"/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dataOnly="0" labelOnly="1" outline="0" axis="axisValues" fieldPosition="0"/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1" type="button" dataOnly="0" labelOnly="1" outline="0" axis="axisRow" fieldPosition="0"/>
    </format>
    <format dxfId="437">
      <pivotArea dataOnly="0" labelOnly="1" outline="0" axis="axisValues" fieldPosition="0"/>
    </format>
    <format dxfId="436">
      <pivotArea dataOnly="0" labelOnly="1" fieldPosition="0">
        <references count="1">
          <reference field="1" count="0"/>
        </references>
      </pivotArea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1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1" count="0"/>
        </references>
      </pivotArea>
    </format>
    <format dxfId="428">
      <pivotArea dataOnly="0" labelOnly="1" grandRow="1" outline="0" fieldPosition="0"/>
    </format>
    <format dxfId="42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85">
      <pivotArea outline="0" collapsedLevelsAreSubtotals="1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dataOnly="0" labelOnly="1" outline="0" axis="axisValues" fieldPosition="0"/>
    </format>
    <format dxfId="481">
      <pivotArea dataOnly="0" labelOnly="1" grandRow="1" outline="0" fieldPosition="0"/>
    </format>
    <format dxfId="480">
      <pivotArea dataOnly="0" labelOnly="1" outline="0" axis="axisValues" fieldPosition="0"/>
    </format>
    <format dxfId="479">
      <pivotArea type="all" dataOnly="0" outline="0" fieldPosition="0"/>
    </format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dataOnly="0" labelOnly="1" grandRow="1" outline="0" fieldPosition="0"/>
    </format>
    <format dxfId="475">
      <pivotArea dataOnly="0" labelOnly="1" outline="0" axis="axisValues" fieldPosition="0"/>
    </format>
    <format dxfId="474">
      <pivotArea outline="0" collapsedLevelsAreSubtotals="1" fieldPosition="0"/>
    </format>
    <format dxfId="473">
      <pivotArea outline="0" collapsedLevelsAreSubtotals="1" fieldPosition="0"/>
    </format>
    <format dxfId="472">
      <pivotArea outline="0" collapsedLevelsAreSubtotals="1" fieldPosition="0"/>
    </format>
    <format dxfId="4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0" type="button" dataOnly="0" labelOnly="1" outline="0" axis="axisRow" fieldPosition="0"/>
    </format>
    <format dxfId="46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65">
      <pivotArea dataOnly="0" labelOnly="1" grandRow="1" outline="0" fieldPosition="0"/>
    </format>
    <format dxfId="46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6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6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56">
      <pivotArea dataOnly="0" labelOnly="1" grandRow="1" outline="0" fieldPosition="0"/>
    </format>
    <format dxfId="45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5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5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00">
      <pivotArea outline="0" collapsedLevelsAreSubtotals="1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0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0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fieldPosition="0">
        <references count="1">
          <reference field="0" count="0"/>
        </references>
      </pivotArea>
    </format>
    <format dxfId="487">
      <pivotArea dataOnly="0" labelOnly="1" grandRow="1" outline="0" fieldPosition="0"/>
    </format>
    <format dxfId="48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1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0" type="button" dataOnly="0" labelOnly="1" outline="0" axis="axisRow" fieldPosition="0"/>
    </format>
    <format dxfId="513">
      <pivotArea dataOnly="0" labelOnly="1" outline="0" axis="axisValues" fieldPosition="0"/>
    </format>
    <format dxfId="512">
      <pivotArea dataOnly="0" labelOnly="1" fieldPosition="0">
        <references count="1">
          <reference field="0" count="0"/>
        </references>
      </pivotArea>
    </format>
    <format dxfId="511">
      <pivotArea dataOnly="0" labelOnly="1" grandRow="1" outline="0" fieldPosition="0"/>
    </format>
    <format dxfId="510">
      <pivotArea dataOnly="0" labelOnly="1" fieldPosition="0">
        <references count="2">
          <reference field="0" count="0" selected="0"/>
          <reference field="2" count="0"/>
        </references>
      </pivotArea>
    </format>
    <format dxfId="509">
      <pivotArea dataOnly="0" labelOnly="1" outline="0" axis="axisValues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dataOnly="0" labelOnly="1" outline="0" axis="axisValues" fieldPosition="0"/>
    </format>
    <format dxfId="504">
      <pivotArea dataOnly="0" labelOnly="1" fieldPosition="0">
        <references count="1">
          <reference field="0" count="0"/>
        </references>
      </pivotArea>
    </format>
    <format dxfId="503">
      <pivotArea dataOnly="0" labelOnly="1" grandRow="1" outline="0" fieldPosition="0"/>
    </format>
    <format dxfId="502">
      <pivotArea dataOnly="0" labelOnly="1" fieldPosition="0">
        <references count="2">
          <reference field="0" count="0" selected="0"/>
          <reference field="2" count="0"/>
        </references>
      </pivotArea>
    </format>
    <format dxfId="50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10" type="button" dataOnly="0" labelOnly="1" outline="0" axis="axisRow" fieldPosition="0"/>
    </format>
    <format dxfId="142">
      <pivotArea dataOnly="0" labelOnly="1" fieldPosition="0">
        <references count="1">
          <reference field="10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10" type="button" dataOnly="0" labelOnly="1" outline="0" axis="axisRow" fieldPosition="0"/>
    </format>
    <format dxfId="136">
      <pivotArea dataOnly="0" labelOnly="1" fieldPosition="0">
        <references count="1">
          <reference field="10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99">
      <pivotArea type="all" dataOnly="0" outline="0" fieldPosition="0"/>
    </format>
    <format dxfId="198">
      <pivotArea outline="0" collapsedLevelsAreSubtotals="1" fieldPosition="0"/>
    </format>
    <format dxfId="197">
      <pivotArea field="3" type="button" dataOnly="0" labelOnly="1" outline="0"/>
    </format>
    <format dxfId="196">
      <pivotArea dataOnly="0" labelOnly="1" outline="0" axis="axisValues" fieldPosition="0"/>
    </format>
    <format dxfId="195">
      <pivotArea dataOnly="0" labelOnly="1" grandRow="1" outline="0" fieldPosition="0"/>
    </format>
    <format dxfId="194">
      <pivotArea dataOnly="0" labelOnly="1" outline="0" axis="axisValues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3" type="button" dataOnly="0" labelOnly="1" outline="0"/>
    </format>
    <format dxfId="190">
      <pivotArea dataOnly="0" labelOnly="1" outline="0" axis="axisValues" fieldPosition="0"/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outline="0" collapsedLevelsAreSubtotals="1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3" type="button" dataOnly="0" labelOnly="1" outline="0"/>
    </format>
    <format dxfId="183">
      <pivotArea dataOnly="0" labelOnly="1" outline="0" axis="axisValues" fieldPosition="0"/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9" type="button" dataOnly="0" labelOnly="1" outline="0" axis="axisRow" fieldPosition="0"/>
    </format>
    <format dxfId="175">
      <pivotArea dataOnly="0" labelOnly="1" fieldPosition="0">
        <references count="1">
          <reference field="9" count="0"/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9" type="button" dataOnly="0" labelOnly="1" outline="0" axis="axisRow" fieldPosition="0"/>
    </format>
    <format dxfId="169">
      <pivotArea dataOnly="0" labelOnly="1" fieldPosition="0">
        <references count="1">
          <reference field="9" count="0"/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3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3" type="button" dataOnly="0" labelOnly="1" outline="0"/>
    </format>
    <format dxfId="229">
      <pivotArea dataOnly="0" labelOnly="1" outline="0" axis="axisValues" fieldPosition="0"/>
    </format>
    <format dxfId="228">
      <pivotArea dataOnly="0" labelOnly="1" grandRow="1" outline="0" fieldPosition="0"/>
    </format>
    <format dxfId="227">
      <pivotArea dataOnly="0" labelOnly="1" outline="0" axis="axisValues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3" type="button" dataOnly="0" labelOnly="1" outline="0"/>
    </format>
    <format dxfId="216">
      <pivotArea dataOnly="0" labelOnly="1" outline="0" axis="axisValues" fieldPosition="0"/>
    </format>
    <format dxfId="215">
      <pivotArea dataOnly="0" labelOnly="1" grandRow="1" outline="0" fieldPosition="0"/>
    </format>
    <format dxfId="214">
      <pivotArea dataOnly="0" labelOnly="1" outline="0" axis="axisValues" fieldPosition="0"/>
    </format>
    <format dxfId="2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7" type="button" dataOnly="0" labelOnly="1" outline="0" axis="axisRow" fieldPosition="0"/>
    </format>
    <format dxfId="208">
      <pivotArea dataOnly="0" labelOnly="1" fieldPosition="0">
        <references count="1">
          <reference field="7" count="0"/>
        </references>
      </pivotArea>
    </format>
    <format dxfId="207">
      <pivotArea dataOnly="0" labelOnly="1" grandRow="1" outline="0" fieldPosition="0"/>
    </format>
    <format dxfId="2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7" type="button" dataOnly="0" labelOnly="1" outline="0" axis="axisRow" fieldPosition="0"/>
    </format>
    <format dxfId="202">
      <pivotArea dataOnly="0" labelOnly="1" fieldPosition="0">
        <references count="1">
          <reference field="7" count="0"/>
        </references>
      </pivotArea>
    </format>
    <format dxfId="201">
      <pivotArea dataOnly="0" labelOnly="1" grandRow="1" outline="0" fieldPosition="0"/>
    </format>
    <format dxfId="2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3" type="button" dataOnly="0" labelOnly="1" outline="0" axis="axisRow" fieldPosition="1"/>
    </format>
    <format dxfId="266">
      <pivotArea dataOnly="0" labelOnly="1" outline="0" axis="axisValues" fieldPosition="0"/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3" type="button" dataOnly="0" labelOnly="1" outline="0" axis="axisRow" fieldPosition="1"/>
    </format>
    <format dxfId="260">
      <pivotArea dataOnly="0" labelOnly="1" outline="0" axis="axisValues" fieldPosition="0"/>
    </format>
    <format dxfId="259">
      <pivotArea dataOnly="0" labelOnly="1" grandRow="1" outline="0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3" type="button" dataOnly="0" labelOnly="1" outline="0" axis="axisRow" fieldPosition="1"/>
    </format>
    <format dxfId="253">
      <pivotArea dataOnly="0" labelOnly="1" outline="0" axis="axisValues" fieldPosition="0"/>
    </format>
    <format dxfId="252">
      <pivotArea dataOnly="0" labelOnly="1" grandRow="1" outline="0" fieldPosition="0"/>
    </format>
    <format dxfId="251">
      <pivotArea dataOnly="0" labelOnly="1" outline="0" axis="axisValues" fieldPosition="0"/>
    </format>
    <format dxfId="250">
      <pivotArea type="all" dataOnly="0" outline="0" fieldPosition="0"/>
    </format>
    <format dxfId="249">
      <pivotArea outline="0" collapsedLevelsAreSubtotals="1" fieldPosition="0"/>
    </format>
    <format dxfId="248">
      <pivotArea field="7" type="button" dataOnly="0" labelOnly="1" outline="0" axis="axisRow" fieldPosition="0"/>
    </format>
    <format dxfId="247">
      <pivotArea dataOnly="0" labelOnly="1" outline="0" axis="axisValues" fieldPosition="0"/>
    </format>
    <format dxfId="246">
      <pivotArea dataOnly="0" labelOnly="1" fieldPosition="0">
        <references count="1">
          <reference field="7" count="0"/>
        </references>
      </pivotArea>
    </format>
    <format dxfId="245">
      <pivotArea dataOnly="0" labelOnly="1" grandRow="1" outline="0" fieldPosition="0"/>
    </format>
    <format dxfId="244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43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42">
      <pivotArea dataOnly="0" labelOnly="1" outline="0" axis="axisValues" fieldPosition="0"/>
    </format>
    <format dxfId="241">
      <pivotArea type="all" dataOnly="0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Row" fieldPosition="0"/>
    </format>
    <format dxfId="238">
      <pivotArea dataOnly="0" labelOnly="1" outline="0" axis="axisValues" fieldPosition="0"/>
    </format>
    <format dxfId="237">
      <pivotArea dataOnly="0" labelOnly="1" fieldPosition="0">
        <references count="1">
          <reference field="7" count="0"/>
        </references>
      </pivotArea>
    </format>
    <format dxfId="236">
      <pivotArea dataOnly="0" labelOnly="1" grandRow="1" outline="0" fieldPosition="0"/>
    </format>
    <format dxfId="23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3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3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9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7" type="button" dataOnly="0" labelOnly="1" outline="0" axis="axisPage" fieldPosition="0"/>
    </format>
    <format dxfId="278">
      <pivotArea dataOnly="0" labelOnly="1" fieldPosition="0">
        <references count="1">
          <reference field="7" count="0"/>
        </references>
      </pivotArea>
    </format>
    <format dxfId="277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7" type="button" dataOnly="0" labelOnly="1" outline="0" axis="axisPage" fieldPosition="0"/>
    </format>
    <format dxfId="272">
      <pivotArea dataOnly="0" labelOnly="1" fieldPosition="0">
        <references count="1">
          <reference field="7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7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6" type="button" dataOnly="0" labelOnly="1" outline="0" axis="axisRow" fieldPosition="0"/>
    </format>
    <format dxfId="311">
      <pivotArea dataOnly="0" labelOnly="1" fieldPosition="0">
        <references count="1">
          <reference field="6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6" type="button" dataOnly="0" labelOnly="1" outline="0" axis="axisRow" fieldPosition="0"/>
    </format>
    <format dxfId="305">
      <pivotArea dataOnly="0" labelOnly="1" fieldPosition="0">
        <references count="1">
          <reference field="6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" type="button" dataOnly="0" labelOnly="1" outline="0" axis="axisRow" fieldPosition="0"/>
    </format>
    <format dxfId="30">
      <pivotArea dataOnly="0" labelOnly="1" outline="0" axis="axisValues" fieldPosition="0"/>
    </format>
    <format dxfId="2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outline="0" axis="axisValues" fieldPosition="0"/>
    </format>
    <format dxfId="2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1" type="button" dataOnly="0" labelOnly="1" outline="0" axis="axisRow" fieldPosition="0"/>
    </format>
    <format dxfId="16">
      <pivotArea dataOnly="0" labelOnly="1" outline="0" axis="axisValues" fieldPosition="0"/>
    </format>
    <format dxfId="1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outline="0" axis="axisValues" fieldPosition="0"/>
    </format>
    <format dxfId="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76">
      <pivotArea outline="0" collapsedLevelsAreSubtotals="1" fieldPosition="0"/>
    </format>
    <format dxfId="75">
      <pivotArea outline="0" collapsedLevelsAreSubtotals="1" fieldPosition="0"/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" type="button" dataOnly="0" labelOnly="1" outline="0" axis="axisRow" fieldPosition="0"/>
    </format>
    <format dxfId="6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0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1" type="button" dataOnly="0" labelOnly="1" outline="0" axis="axisRow" fieldPosition="0"/>
    </format>
    <format dxfId="5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" type="button" dataOnly="0" labelOnly="1" outline="0" axis="axisRow" fieldPosition="0"/>
    </format>
    <format dxfId="4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" type="button" dataOnly="0" labelOnly="1" outline="0" axis="axisRow" fieldPosition="0"/>
    </format>
    <format dxfId="4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1" type="button" dataOnly="0" labelOnly="1" outline="0" axis="axisRow" fieldPosition="0"/>
    </format>
    <format dxfId="3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79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8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4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3" s="1" nd="1"/>
        <i x="169" s="1" nd="1"/>
        <i x="283" s="1" nd="1"/>
        <i x="370" s="1" nd="1"/>
        <i x="401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402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5" s="1" nd="1"/>
        <i x="406" s="1" nd="1"/>
        <i x="40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6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101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2" nd="1"/>
        <i x="36" nd="1"/>
        <i x="104" nd="1"/>
        <i x="54" nd="1"/>
        <i x="55" nd="1"/>
        <i x="76" nd="1"/>
        <i x="44" nd="1"/>
        <i x="30" nd="1"/>
        <i x="98" nd="1"/>
        <i x="96" nd="1"/>
        <i x="99" nd="1"/>
        <i x="93" nd="1"/>
        <i x="94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0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5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92" totalsRowShown="0" headerRowDxfId="357" dataDxfId="356">
  <autoFilter ref="B2:T3992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18:02:31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80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 x14ac:dyDescent="0.25"/>
  <cols>
    <col min="1" max="16384" width="8.796875" style="42"/>
  </cols>
  <sheetData>
    <row r="1" ht="13.2" x14ac:dyDescent="0.25"/>
    <row r="2" ht="13.2" x14ac:dyDescent="0.25"/>
    <row r="3" ht="13.2" x14ac:dyDescent="0.25"/>
    <row r="4" ht="13.2" x14ac:dyDescent="0.25"/>
    <row r="5" ht="13.2" x14ac:dyDescent="0.25"/>
    <row r="6" ht="13.2" x14ac:dyDescent="0.25"/>
    <row r="7" ht="13.2" x14ac:dyDescent="0.25"/>
    <row r="8" ht="13.2" x14ac:dyDescent="0.25"/>
    <row r="9" ht="13.2" x14ac:dyDescent="0.25"/>
    <row r="10" ht="13.2" x14ac:dyDescent="0.25"/>
    <row r="11" ht="13.2" x14ac:dyDescent="0.25"/>
    <row r="12" ht="13.2" x14ac:dyDescent="0.25"/>
    <row r="13" ht="13.2" x14ac:dyDescent="0.25"/>
    <row r="14" ht="13.2" x14ac:dyDescent="0.25"/>
    <row r="15" ht="13.2" x14ac:dyDescent="0.25"/>
    <row r="16" ht="13.2" x14ac:dyDescent="0.25"/>
    <row r="17" ht="13.2" x14ac:dyDescent="0.25"/>
    <row r="18" ht="13.2" x14ac:dyDescent="0.25"/>
    <row r="19" ht="13.2" x14ac:dyDescent="0.25"/>
    <row r="20" ht="13.2" x14ac:dyDescent="0.25"/>
    <row r="21" ht="13.2" x14ac:dyDescent="0.25"/>
    <row r="22" ht="13.2" x14ac:dyDescent="0.25"/>
    <row r="23" ht="13.2" x14ac:dyDescent="0.25"/>
    <row r="24" ht="13.2" x14ac:dyDescent="0.25"/>
    <row r="25" ht="13.2" x14ac:dyDescent="0.25"/>
    <row r="26" ht="13.2" x14ac:dyDescent="0.25"/>
    <row r="27" ht="13.2" x14ac:dyDescent="0.25"/>
    <row r="28" ht="13.2" x14ac:dyDescent="0.25"/>
    <row r="29" ht="13.2" x14ac:dyDescent="0.25"/>
    <row r="30" ht="13.2" x14ac:dyDescent="0.25"/>
    <row r="31" ht="13.2" x14ac:dyDescent="0.25"/>
    <row r="32" ht="13.2" x14ac:dyDescent="0.25"/>
    <row r="33" ht="13.2" x14ac:dyDescent="0.25"/>
    <row r="34" ht="13.2" x14ac:dyDescent="0.25"/>
    <row r="35" ht="13.2" x14ac:dyDescent="0.25"/>
    <row r="36" ht="13.2" x14ac:dyDescent="0.25"/>
    <row r="37" ht="13.2" x14ac:dyDescent="0.25"/>
    <row r="38" ht="13.2" x14ac:dyDescent="0.25"/>
    <row r="39" ht="13.2" x14ac:dyDescent="0.25"/>
    <row r="40" ht="13.2" x14ac:dyDescent="0.25"/>
    <row r="41" ht="13.2" x14ac:dyDescent="0.25"/>
    <row r="42" ht="13.2" x14ac:dyDescent="0.25"/>
    <row r="43" ht="13.2" x14ac:dyDescent="0.25"/>
    <row r="44" ht="13.2" x14ac:dyDescent="0.25"/>
    <row r="45" ht="13.2" x14ac:dyDescent="0.25"/>
    <row r="46" ht="13.2" x14ac:dyDescent="0.25"/>
    <row r="47" ht="13.2" x14ac:dyDescent="0.25"/>
    <row r="48" ht="13.2" x14ac:dyDescent="0.25"/>
    <row r="49" ht="13.2" x14ac:dyDescent="0.25"/>
    <row r="50" ht="13.2" x14ac:dyDescent="0.25"/>
    <row r="51" ht="13.2" x14ac:dyDescent="0.25"/>
    <row r="52" ht="13.2" x14ac:dyDescent="0.25"/>
    <row r="53" ht="13.2" x14ac:dyDescent="0.25"/>
    <row r="54" ht="13.2" x14ac:dyDescent="0.25"/>
    <row r="55" ht="13.2" x14ac:dyDescent="0.25"/>
    <row r="56" ht="13.2" x14ac:dyDescent="0.25"/>
    <row r="57" ht="13.2" x14ac:dyDescent="0.25"/>
    <row r="58" ht="13.2" x14ac:dyDescent="0.25"/>
    <row r="59" ht="13.2" x14ac:dyDescent="0.25"/>
    <row r="60" ht="13.2" x14ac:dyDescent="0.25"/>
    <row r="61" ht="13.2" x14ac:dyDescent="0.25"/>
    <row r="62" ht="13.2" x14ac:dyDescent="0.25"/>
    <row r="63" ht="13.2" x14ac:dyDescent="0.25"/>
    <row r="64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 x14ac:dyDescent="0.25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 x14ac:dyDescent="0.25">
      <c r="B2" s="1389" t="s">
        <v>3</v>
      </c>
      <c r="C2" s="1390" t="s">
        <v>1646</v>
      </c>
    </row>
    <row r="4" spans="2:12" ht="13.2" x14ac:dyDescent="0.25">
      <c r="B4" s="1389" t="s">
        <v>266</v>
      </c>
      <c r="C4" s="1390" t="s">
        <v>3972</v>
      </c>
      <c r="D4" s="1390" t="s">
        <v>1738</v>
      </c>
      <c r="E4" s="1390" t="s">
        <v>385</v>
      </c>
      <c r="F4" s="1390" t="s">
        <v>839</v>
      </c>
      <c r="G4" s="1390" t="s">
        <v>1783</v>
      </c>
      <c r="H4" s="1390" t="s">
        <v>1784</v>
      </c>
      <c r="I4" s="1390" t="s">
        <v>1788</v>
      </c>
      <c r="J4" s="388" t="s">
        <v>1785</v>
      </c>
      <c r="K4" s="388" t="s">
        <v>1786</v>
      </c>
      <c r="L4" s="388" t="s">
        <v>1787</v>
      </c>
    </row>
    <row r="5" spans="2:12" ht="13.2" x14ac:dyDescent="0.25">
      <c r="B5" s="1394" t="s">
        <v>2274</v>
      </c>
      <c r="C5" s="1381">
        <v>54</v>
      </c>
      <c r="D5" s="1380">
        <v>2.4865968586387588</v>
      </c>
      <c r="E5" s="1380">
        <v>-9.9535000000000053</v>
      </c>
      <c r="F5" s="1380">
        <v>1.5694000000000004</v>
      </c>
      <c r="G5" s="1380">
        <v>1.5274074074074075</v>
      </c>
      <c r="H5" s="1393">
        <v>-1.2458070491639137E-2</v>
      </c>
      <c r="I5" s="1393">
        <v>0.68518518518518523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 x14ac:dyDescent="0.25">
      <c r="B6" s="1394" t="s">
        <v>2534</v>
      </c>
      <c r="C6" s="1381">
        <v>9</v>
      </c>
      <c r="D6" s="1380">
        <v>-1.0581675392670151</v>
      </c>
      <c r="E6" s="1380">
        <v>-1.3705499999999997</v>
      </c>
      <c r="F6" s="1380">
        <v>-0.68527499999999986</v>
      </c>
      <c r="G6" s="1380">
        <v>1.73</v>
      </c>
      <c r="H6" s="1393">
        <v>-7.6141666666666649E-2</v>
      </c>
      <c r="I6" s="1393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 x14ac:dyDescent="0.25">
      <c r="B7" s="1394" t="s">
        <v>1737</v>
      </c>
      <c r="C7" s="1381">
        <v>23</v>
      </c>
      <c r="D7" s="1380">
        <v>-9.7172774869109926</v>
      </c>
      <c r="E7" s="1380">
        <v>-10.54</v>
      </c>
      <c r="F7" s="1380">
        <v>-5.2302083333333318</v>
      </c>
      <c r="G7" s="1380">
        <v>2.09</v>
      </c>
      <c r="H7" s="1393">
        <v>-0.22952961672473865</v>
      </c>
      <c r="I7" s="1393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 x14ac:dyDescent="0.25">
      <c r="B8" s="1394" t="s">
        <v>1735</v>
      </c>
      <c r="C8" s="1381">
        <v>33</v>
      </c>
      <c r="D8" s="1380">
        <v>-10.555287958115183</v>
      </c>
      <c r="E8" s="1380">
        <v>-11.790300000000002</v>
      </c>
      <c r="F8" s="1380">
        <v>-5.883129797979799</v>
      </c>
      <c r="G8" s="1380">
        <v>1.9912121212121214</v>
      </c>
      <c r="H8" s="1393">
        <v>-0.17869505910882091</v>
      </c>
      <c r="I8" s="1393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 x14ac:dyDescent="0.25">
      <c r="B9" s="1394" t="s">
        <v>2851</v>
      </c>
      <c r="C9" s="1381">
        <v>63</v>
      </c>
      <c r="D9" s="1380">
        <v>-9.0452879581151748</v>
      </c>
      <c r="E9" s="1380">
        <v>-14.173250000000003</v>
      </c>
      <c r="F9" s="1380">
        <v>-2.7326499999999996</v>
      </c>
      <c r="G9" s="1380">
        <v>1.7058730158730162</v>
      </c>
      <c r="H9" s="1393">
        <v>-5.0259751773049657E-2</v>
      </c>
      <c r="I9" s="1393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 x14ac:dyDescent="0.25">
      <c r="B10" s="1394" t="s">
        <v>2334</v>
      </c>
      <c r="C10" s="1381">
        <v>26</v>
      </c>
      <c r="D10" s="1380">
        <v>0.26884816753926533</v>
      </c>
      <c r="E10" s="1380">
        <v>-0.28324999999999978</v>
      </c>
      <c r="F10" s="1380">
        <v>0.32267499999999982</v>
      </c>
      <c r="G10" s="1380">
        <v>1.1015384615384614</v>
      </c>
      <c r="H10" s="1393">
        <v>-1.9670138888888875E-3</v>
      </c>
      <c r="I10" s="1393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 x14ac:dyDescent="0.25">
      <c r="B11" s="1394" t="s">
        <v>1645</v>
      </c>
      <c r="C11" s="1381">
        <v>35</v>
      </c>
      <c r="D11" s="1380">
        <v>-3.0106282722513051</v>
      </c>
      <c r="E11" s="1380">
        <v>-6.129999999999999</v>
      </c>
      <c r="F11" s="1380">
        <v>0.12400000000000055</v>
      </c>
      <c r="G11" s="1380">
        <v>2.2642857142857133</v>
      </c>
      <c r="H11" s="1393">
        <v>-3.7378048780487796E-2</v>
      </c>
      <c r="I11" s="1393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 x14ac:dyDescent="0.25">
      <c r="B12" s="1394" t="s">
        <v>2335</v>
      </c>
      <c r="C12" s="1381">
        <v>17</v>
      </c>
      <c r="D12" s="1380">
        <v>-7.9133992987175166</v>
      </c>
      <c r="E12" s="1380">
        <v>-8.34</v>
      </c>
      <c r="F12" s="1380">
        <v>-4.2650000000000006</v>
      </c>
      <c r="G12" s="1380">
        <v>4.6647058823529415</v>
      </c>
      <c r="H12" s="1393">
        <v>-0.24667258207630877</v>
      </c>
      <c r="I12" s="1393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 x14ac:dyDescent="0.25">
      <c r="B13" s="1394" t="s">
        <v>1542</v>
      </c>
      <c r="C13" s="1381">
        <v>224</v>
      </c>
      <c r="D13" s="1380">
        <v>-10.514816753926654</v>
      </c>
      <c r="E13" s="1380">
        <v>-41.210000000000129</v>
      </c>
      <c r="F13" s="1380">
        <v>7.8835781777518692</v>
      </c>
      <c r="G13" s="1380">
        <v>9.2225892857142835</v>
      </c>
      <c r="H13" s="1393">
        <v>-2.355153219261857E-2</v>
      </c>
      <c r="I13" s="1393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 x14ac:dyDescent="0.25">
      <c r="B14" s="1394" t="s">
        <v>2917</v>
      </c>
      <c r="C14" s="1381">
        <v>19</v>
      </c>
      <c r="D14" s="1380">
        <v>-164.9350261780105</v>
      </c>
      <c r="E14" s="1380">
        <v>-168.81739999999999</v>
      </c>
      <c r="F14" s="1380">
        <v>-3.3479177745386086</v>
      </c>
      <c r="G14" s="1380">
        <v>9.189473684210526</v>
      </c>
      <c r="H14" s="1393">
        <v>-0.17757915553405001</v>
      </c>
      <c r="I14" s="1393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 x14ac:dyDescent="0.25">
      <c r="B15" s="1394" t="s">
        <v>2916</v>
      </c>
      <c r="C15" s="1381">
        <v>39</v>
      </c>
      <c r="D15" s="1380">
        <v>107.58026178010473</v>
      </c>
      <c r="E15" s="1380">
        <v>97.259050000000002</v>
      </c>
      <c r="F15" s="1380">
        <v>2.092878968033681</v>
      </c>
      <c r="G15" s="1380">
        <v>10.082051282051282</v>
      </c>
      <c r="H15" s="1393">
        <v>4.6028892569805975E-2</v>
      </c>
      <c r="I15" s="1393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 x14ac:dyDescent="0.25">
      <c r="B16" s="1394" t="s">
        <v>2918</v>
      </c>
      <c r="C16" s="1381">
        <v>13</v>
      </c>
      <c r="D16" s="1380">
        <v>-5.7905759162303658</v>
      </c>
      <c r="E16" s="1380">
        <v>-5.9799999999999995</v>
      </c>
      <c r="F16" s="1380">
        <v>-1.0309999999999997</v>
      </c>
      <c r="G16" s="1380">
        <v>1.2461538461538462</v>
      </c>
      <c r="H16" s="1393">
        <v>-0.10678571428571428</v>
      </c>
      <c r="I16" s="1393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 x14ac:dyDescent="0.25">
      <c r="B17" s="1394" t="s">
        <v>1697</v>
      </c>
      <c r="C17" s="1381">
        <v>44</v>
      </c>
      <c r="D17" s="1380">
        <v>5.3654973821989405</v>
      </c>
      <c r="E17" s="1380">
        <v>-1.3172500000000005</v>
      </c>
      <c r="F17" s="1380">
        <v>-8.2642525034007125E-2</v>
      </c>
      <c r="G17" s="1380">
        <v>11.34909090909091</v>
      </c>
      <c r="H17" s="1393">
        <v>-7.7117850242960028E-4</v>
      </c>
      <c r="I17" s="1393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 x14ac:dyDescent="0.25">
      <c r="B18" s="1394" t="s">
        <v>1695</v>
      </c>
      <c r="C18" s="1381">
        <v>133</v>
      </c>
      <c r="D18" s="1380">
        <v>-119.1501047120418</v>
      </c>
      <c r="E18" s="1380">
        <v>-136.55609999999996</v>
      </c>
      <c r="F18" s="1380">
        <v>0.39007825383179201</v>
      </c>
      <c r="G18" s="1380">
        <v>21.408646616541354</v>
      </c>
      <c r="H18" s="1393">
        <v>-1.7356700810790545E-2</v>
      </c>
      <c r="I18" s="1393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 x14ac:dyDescent="0.25">
      <c r="B19" s="1394" t="s">
        <v>1698</v>
      </c>
      <c r="C19" s="1381">
        <v>14</v>
      </c>
      <c r="D19" s="1380">
        <v>-6.4263350785340281</v>
      </c>
      <c r="E19" s="1380">
        <v>-6.8395999999999972</v>
      </c>
      <c r="F19" s="1380">
        <v>0.11180093288071344</v>
      </c>
      <c r="G19" s="1380">
        <v>3.5642857142857136</v>
      </c>
      <c r="H19" s="1393">
        <v>-3.246594199458868E-2</v>
      </c>
      <c r="I19" s="1393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 x14ac:dyDescent="0.25">
      <c r="B20" s="1394" t="s">
        <v>2204</v>
      </c>
      <c r="C20" s="1381">
        <v>10</v>
      </c>
      <c r="D20" s="1380">
        <v>-7.1578534031413605</v>
      </c>
      <c r="E20" s="1380">
        <v>-7.3599999999999994</v>
      </c>
      <c r="F20" s="1380">
        <v>-0.73599999999999977</v>
      </c>
      <c r="G20" s="1380">
        <v>1.8679999999999999</v>
      </c>
      <c r="H20" s="1393">
        <v>-7.3599999999999999E-2</v>
      </c>
      <c r="I20" s="1393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 x14ac:dyDescent="0.25">
      <c r="B21" s="1394" t="s">
        <v>1771</v>
      </c>
      <c r="C21" s="1381">
        <v>35</v>
      </c>
      <c r="D21" s="1380">
        <v>-10.007748691099476</v>
      </c>
      <c r="E21" s="1380">
        <v>-11.087399999999999</v>
      </c>
      <c r="F21" s="1380">
        <v>-5.5436999999999994</v>
      </c>
      <c r="G21" s="1380">
        <v>1.6742857142857146</v>
      </c>
      <c r="H21" s="1393">
        <v>-0.15839142857142854</v>
      </c>
      <c r="I21" s="1393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 x14ac:dyDescent="0.25">
      <c r="B22" s="1394" t="s">
        <v>1736</v>
      </c>
      <c r="C22" s="1381">
        <v>123</v>
      </c>
      <c r="D22" s="1380">
        <v>102.25670157068068</v>
      </c>
      <c r="E22" s="1380">
        <v>76.903399999999976</v>
      </c>
      <c r="F22" s="1380">
        <v>1.4940411031135592</v>
      </c>
      <c r="G22" s="1380">
        <v>22.187073170731708</v>
      </c>
      <c r="H22" s="1393">
        <v>7.3432327319914899E-3</v>
      </c>
      <c r="I22" s="1393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 x14ac:dyDescent="0.25">
      <c r="B23" s="1394" t="s">
        <v>1753</v>
      </c>
      <c r="C23" s="1381">
        <v>31</v>
      </c>
      <c r="D23" s="1380">
        <v>-34.778219895287954</v>
      </c>
      <c r="E23" s="1380">
        <v>-42.445400000000006</v>
      </c>
      <c r="F23" s="1380">
        <v>-0.16024369539091321</v>
      </c>
      <c r="G23" s="1380">
        <v>2.5438709677419356</v>
      </c>
      <c r="H23" s="1393">
        <v>-9.5468735942420169E-2</v>
      </c>
      <c r="I23" s="1393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 x14ac:dyDescent="0.25">
      <c r="B24" s="1394" t="s">
        <v>1643</v>
      </c>
      <c r="C24" s="1381">
        <v>51</v>
      </c>
      <c r="D24" s="1380">
        <v>-31.429319371727747</v>
      </c>
      <c r="E24" s="1380">
        <v>-34.290000000000006</v>
      </c>
      <c r="F24" s="1380">
        <v>-0.7453333333333334</v>
      </c>
      <c r="G24" s="1380">
        <v>1.4664705882352937</v>
      </c>
      <c r="H24" s="1393">
        <v>-8.4250614250614267E-2</v>
      </c>
      <c r="I24" s="1393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 x14ac:dyDescent="0.25">
      <c r="B25" s="1394" t="s">
        <v>1696</v>
      </c>
      <c r="C25" s="1381">
        <v>20</v>
      </c>
      <c r="D25" s="1380">
        <v>-0.43554973821989185</v>
      </c>
      <c r="E25" s="1380">
        <v>-1.4999999999999976</v>
      </c>
      <c r="F25" s="1380">
        <v>-0.12234641548927228</v>
      </c>
      <c r="G25" s="1380">
        <v>2.1914999999999996</v>
      </c>
      <c r="H25" s="1393">
        <v>-1.8752344043005346E-2</v>
      </c>
      <c r="I25" s="1393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 x14ac:dyDescent="0.25">
      <c r="B26" s="1394" t="s">
        <v>3293</v>
      </c>
      <c r="C26" s="1381">
        <v>24</v>
      </c>
      <c r="D26" s="1380">
        <v>2.0942408376963355</v>
      </c>
      <c r="E26" s="1380">
        <v>1.1899999999999995</v>
      </c>
      <c r="F26" s="1380">
        <v>0.59499999999999975</v>
      </c>
      <c r="G26" s="1380">
        <v>1.6745833333333333</v>
      </c>
      <c r="H26" s="1393">
        <v>2.4791666666666656E-2</v>
      </c>
      <c r="I26" s="1393">
        <v>0.625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 x14ac:dyDescent="0.25">
      <c r="B27" s="1394" t="s">
        <v>2304</v>
      </c>
      <c r="C27" s="1381">
        <v>34</v>
      </c>
      <c r="D27" s="1380">
        <v>-43.963350785340324</v>
      </c>
      <c r="E27" s="1380">
        <v>-47.384999999999991</v>
      </c>
      <c r="F27" s="1380">
        <v>-0.58592857142857191</v>
      </c>
      <c r="G27" s="1380">
        <v>1.0458823529411765</v>
      </c>
      <c r="H27" s="1393">
        <v>-2.692329545454545E-2</v>
      </c>
      <c r="I27" s="1393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 x14ac:dyDescent="0.25">
      <c r="B28" s="1391" t="s">
        <v>267</v>
      </c>
      <c r="C28" s="1381">
        <v>1074</v>
      </c>
      <c r="D28" s="1380">
        <v>-255.83680244007843</v>
      </c>
      <c r="E28" s="1380">
        <v>-392.01655000000073</v>
      </c>
      <c r="F28" s="1380">
        <v>-16.567923010916271</v>
      </c>
      <c r="G28" s="1380">
        <v>8.9687895716945967</v>
      </c>
      <c r="H28" s="1393">
        <v>-1.3247924438651368E-2</v>
      </c>
      <c r="I28" s="1393">
        <v>0.6983240223463687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 x14ac:dyDescent="0.25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 x14ac:dyDescent="0.25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 x14ac:dyDescent="0.25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 x14ac:dyDescent="0.25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 x14ac:dyDescent="0.25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 x14ac:dyDescent="0.25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 x14ac:dyDescent="0.25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 x14ac:dyDescent="0.25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 x14ac:dyDescent="0.25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 x14ac:dyDescent="0.25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 x14ac:dyDescent="0.25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 x14ac:dyDescent="0.25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 x14ac:dyDescent="0.25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 x14ac:dyDescent="0.25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 x14ac:dyDescent="0.25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 x14ac:dyDescent="0.25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 x14ac:dyDescent="0.25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 x14ac:dyDescent="0.25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 x14ac:dyDescent="0.25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 x14ac:dyDescent="0.25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 x14ac:dyDescent="0.25"/>
    <row r="2" spans="2:17" ht="13.8" x14ac:dyDescent="0.25">
      <c r="B2" s="1389" t="s">
        <v>266</v>
      </c>
      <c r="C2" s="1390" t="s">
        <v>1231</v>
      </c>
      <c r="D2" s="1390" t="s">
        <v>385</v>
      </c>
      <c r="E2"/>
      <c r="G2" s="1389" t="s">
        <v>266</v>
      </c>
      <c r="H2" s="1390" t="s">
        <v>1231</v>
      </c>
      <c r="I2" s="1390" t="s">
        <v>385</v>
      </c>
      <c r="J2"/>
      <c r="L2" s="1389" t="s">
        <v>266</v>
      </c>
      <c r="M2" s="1390" t="s">
        <v>1231</v>
      </c>
      <c r="N2" s="1390" t="s">
        <v>385</v>
      </c>
      <c r="O2"/>
    </row>
    <row r="3" spans="2:17" ht="13.8" x14ac:dyDescent="0.25">
      <c r="B3" s="1391" t="s">
        <v>390</v>
      </c>
      <c r="C3" s="1393">
        <v>0.8571428571428571</v>
      </c>
      <c r="D3" s="1380">
        <v>120.03315000000003</v>
      </c>
      <c r="E3"/>
      <c r="G3" s="1391">
        <v>8</v>
      </c>
      <c r="H3" s="1393">
        <v>0.75</v>
      </c>
      <c r="I3" s="1380">
        <v>-27.193049999999999</v>
      </c>
      <c r="J3"/>
      <c r="L3" s="1391" t="s">
        <v>391</v>
      </c>
      <c r="M3" s="1393">
        <v>0.91390728476821192</v>
      </c>
      <c r="N3" s="1380">
        <v>1324.7618999999995</v>
      </c>
      <c r="O3"/>
      <c r="P3" s="1390" t="s">
        <v>3972</v>
      </c>
      <c r="Q3" s="1390" t="s">
        <v>1232</v>
      </c>
    </row>
    <row r="4" spans="2:17" ht="13.8" x14ac:dyDescent="0.25">
      <c r="B4" s="1391" t="s">
        <v>1209</v>
      </c>
      <c r="C4" s="1393">
        <v>1</v>
      </c>
      <c r="D4" s="1380">
        <v>202.51000000000002</v>
      </c>
      <c r="E4"/>
      <c r="G4" s="1391">
        <v>8.1999999999999993</v>
      </c>
      <c r="H4" s="1393">
        <v>0.6</v>
      </c>
      <c r="I4" s="1380">
        <v>-204.76870000000002</v>
      </c>
      <c r="J4"/>
      <c r="L4" s="1391" t="s">
        <v>1475</v>
      </c>
      <c r="M4" s="1393">
        <v>1</v>
      </c>
      <c r="N4" s="1380">
        <v>197.69</v>
      </c>
      <c r="O4"/>
      <c r="P4" s="1380">
        <v>208</v>
      </c>
      <c r="Q4" s="1380">
        <v>13.409066220449334</v>
      </c>
    </row>
    <row r="5" spans="2:17" ht="13.8" x14ac:dyDescent="0.25">
      <c r="B5" s="1391" t="s">
        <v>1202</v>
      </c>
      <c r="C5" s="1393">
        <v>1</v>
      </c>
      <c r="D5" s="1380">
        <v>65.853149999999999</v>
      </c>
      <c r="E5"/>
      <c r="G5" s="1391">
        <v>8.4</v>
      </c>
      <c r="H5" s="1393">
        <v>1</v>
      </c>
      <c r="I5" s="1380">
        <v>249.8563</v>
      </c>
      <c r="J5"/>
      <c r="L5" s="1391" t="s">
        <v>4470</v>
      </c>
      <c r="M5" s="1393">
        <v>1</v>
      </c>
      <c r="N5" s="1380">
        <v>169.87855000000002</v>
      </c>
      <c r="O5"/>
    </row>
    <row r="6" spans="2:17" ht="13.8" x14ac:dyDescent="0.25">
      <c r="B6" s="1391" t="s">
        <v>1200</v>
      </c>
      <c r="C6" s="1393">
        <v>1</v>
      </c>
      <c r="D6" s="1380">
        <v>50.82</v>
      </c>
      <c r="E6"/>
      <c r="G6" s="1391">
        <v>8.6</v>
      </c>
      <c r="H6" s="1393">
        <v>1</v>
      </c>
      <c r="I6" s="1380">
        <v>235.23</v>
      </c>
      <c r="J6"/>
      <c r="L6" s="1391" t="s">
        <v>1219</v>
      </c>
      <c r="M6" s="1393">
        <v>1</v>
      </c>
      <c r="N6" s="1380">
        <v>167.35774999999998</v>
      </c>
      <c r="O6"/>
    </row>
    <row r="7" spans="2:17" ht="13.8" x14ac:dyDescent="0.25">
      <c r="B7" s="1391" t="s">
        <v>1199</v>
      </c>
      <c r="C7" s="1393">
        <v>1</v>
      </c>
      <c r="D7" s="1380">
        <v>40.69</v>
      </c>
      <c r="E7"/>
      <c r="G7" s="1391">
        <v>8.8000000000000007</v>
      </c>
      <c r="H7" s="1393">
        <v>0.83333333333333337</v>
      </c>
      <c r="I7" s="1380">
        <v>-178.13</v>
      </c>
      <c r="J7"/>
      <c r="L7" s="1391" t="s">
        <v>4469</v>
      </c>
      <c r="M7" s="1393">
        <v>1</v>
      </c>
      <c r="N7" s="1380">
        <v>137.41000000000003</v>
      </c>
      <c r="O7"/>
    </row>
    <row r="8" spans="2:17" ht="13.8" x14ac:dyDescent="0.25">
      <c r="B8" s="1391" t="s">
        <v>1359</v>
      </c>
      <c r="C8" s="1393">
        <v>1</v>
      </c>
      <c r="D8" s="1380">
        <v>36.08</v>
      </c>
      <c r="E8"/>
      <c r="G8" s="1391">
        <v>9</v>
      </c>
      <c r="H8" s="1393">
        <v>0.875</v>
      </c>
      <c r="I8" s="1380">
        <v>314.36999999999995</v>
      </c>
      <c r="J8"/>
      <c r="L8" s="1391" t="s">
        <v>4516</v>
      </c>
      <c r="M8" s="1393">
        <v>1</v>
      </c>
      <c r="N8" s="1380">
        <v>112.56129999999999</v>
      </c>
      <c r="O8"/>
    </row>
    <row r="9" spans="2:17" ht="13.8" x14ac:dyDescent="0.25">
      <c r="B9" s="1391" t="s">
        <v>1201</v>
      </c>
      <c r="C9" s="1393">
        <v>0.5</v>
      </c>
      <c r="D9" s="1380">
        <v>13.819999999999999</v>
      </c>
      <c r="E9"/>
      <c r="G9" s="1391">
        <v>9.0297787256731521</v>
      </c>
      <c r="H9" s="1393">
        <v>1</v>
      </c>
      <c r="I9" s="1380">
        <v>17.86</v>
      </c>
      <c r="J9"/>
      <c r="L9" s="1391" t="s">
        <v>4517</v>
      </c>
      <c r="M9" s="1393">
        <v>1</v>
      </c>
      <c r="N9" s="1380">
        <v>112.49999999999999</v>
      </c>
      <c r="O9"/>
    </row>
    <row r="10" spans="2:17" ht="13.8" x14ac:dyDescent="0.25">
      <c r="B10" s="1391" t="s">
        <v>1206</v>
      </c>
      <c r="C10" s="1393">
        <v>1</v>
      </c>
      <c r="D10" s="1380">
        <v>11.46</v>
      </c>
      <c r="E10"/>
      <c r="G10" s="1391">
        <v>9.1999999999999993</v>
      </c>
      <c r="H10" s="1393">
        <v>1</v>
      </c>
      <c r="I10" s="1380">
        <v>277.10999999999996</v>
      </c>
      <c r="J10"/>
      <c r="L10" s="1391" t="s">
        <v>4468</v>
      </c>
      <c r="M10" s="1393">
        <v>1</v>
      </c>
      <c r="N10" s="1380">
        <v>108.8566</v>
      </c>
      <c r="O10"/>
    </row>
    <row r="11" spans="2:17" ht="13.8" x14ac:dyDescent="0.25">
      <c r="B11" s="1391" t="s">
        <v>1217</v>
      </c>
      <c r="C11" s="1393">
        <v>0</v>
      </c>
      <c r="D11" s="1380">
        <v>-147.32</v>
      </c>
      <c r="E11"/>
      <c r="G11" s="1391">
        <v>9.4</v>
      </c>
      <c r="H11" s="1393">
        <v>1</v>
      </c>
      <c r="I11" s="1380">
        <v>78.010000000000005</v>
      </c>
      <c r="J11"/>
      <c r="L11" s="1391" t="s">
        <v>4518</v>
      </c>
      <c r="M11" s="1393">
        <v>1</v>
      </c>
      <c r="N11" s="1380">
        <v>100.09</v>
      </c>
      <c r="O11"/>
    </row>
    <row r="12" spans="2:17" ht="13.8" x14ac:dyDescent="0.25">
      <c r="B12" s="1391" t="s">
        <v>3767</v>
      </c>
      <c r="C12" s="1393">
        <v>0.5</v>
      </c>
      <c r="D12" s="1380">
        <v>-153.88</v>
      </c>
      <c r="E12"/>
      <c r="G12" s="1391">
        <v>9.6</v>
      </c>
      <c r="H12" s="1393">
        <v>0.75</v>
      </c>
      <c r="I12" s="1380">
        <v>-305.69</v>
      </c>
      <c r="J12"/>
      <c r="L12" s="1391" t="s">
        <v>4519</v>
      </c>
      <c r="M12" s="1393">
        <v>1</v>
      </c>
      <c r="N12" s="1380">
        <v>98.910550000000001</v>
      </c>
      <c r="O12"/>
    </row>
    <row r="13" spans="2:17" ht="13.8" x14ac:dyDescent="0.25">
      <c r="B13" s="1391" t="s">
        <v>391</v>
      </c>
      <c r="C13" s="1393">
        <v>0.91390728476821192</v>
      </c>
      <c r="D13" s="1380">
        <v>1324.7618999999988</v>
      </c>
      <c r="E13"/>
      <c r="G13" s="1391">
        <v>9.6883567567567574</v>
      </c>
      <c r="H13" s="1393">
        <v>1</v>
      </c>
      <c r="I13" s="1380">
        <v>40.69</v>
      </c>
      <c r="J13"/>
      <c r="L13" s="1391" t="s">
        <v>4520</v>
      </c>
      <c r="M13" s="1393">
        <v>1</v>
      </c>
      <c r="N13" s="1380">
        <v>98.800000000000011</v>
      </c>
      <c r="O13"/>
    </row>
    <row r="14" spans="2:17" ht="13.8" x14ac:dyDescent="0.25">
      <c r="B14" s="1391" t="s">
        <v>1359</v>
      </c>
      <c r="C14" s="1393">
        <v>1</v>
      </c>
      <c r="D14" s="1380">
        <v>445.88694999999996</v>
      </c>
      <c r="E14"/>
      <c r="G14" s="1391">
        <v>9.7999250018749517</v>
      </c>
      <c r="H14" s="1393">
        <v>1</v>
      </c>
      <c r="I14" s="1380">
        <v>43.48</v>
      </c>
      <c r="J14"/>
      <c r="L14" s="1391" t="s">
        <v>4521</v>
      </c>
      <c r="M14" s="1393">
        <v>1</v>
      </c>
      <c r="N14" s="1380">
        <v>98.75</v>
      </c>
      <c r="O14"/>
    </row>
    <row r="15" spans="2:17" ht="13.8" x14ac:dyDescent="0.25">
      <c r="B15" s="1391" t="s">
        <v>1206</v>
      </c>
      <c r="C15" s="1393">
        <v>1</v>
      </c>
      <c r="D15" s="1380">
        <v>338.73985000000005</v>
      </c>
      <c r="E15"/>
      <c r="G15" s="1391">
        <v>9.8000000000000007</v>
      </c>
      <c r="H15" s="1393">
        <v>0.8571428571428571</v>
      </c>
      <c r="I15" s="1380">
        <v>-152.39999999999995</v>
      </c>
      <c r="J15"/>
      <c r="L15" s="1391" t="s">
        <v>4522</v>
      </c>
      <c r="M15" s="1393">
        <v>1</v>
      </c>
      <c r="N15" s="1380">
        <v>94.75</v>
      </c>
      <c r="O15"/>
    </row>
    <row r="16" spans="2:17" ht="13.8" x14ac:dyDescent="0.25">
      <c r="B16" s="1391" t="s">
        <v>1200</v>
      </c>
      <c r="C16" s="1393">
        <v>1</v>
      </c>
      <c r="D16" s="1380">
        <v>295.46629999999999</v>
      </c>
      <c r="E16"/>
      <c r="G16" s="1391">
        <v>10</v>
      </c>
      <c r="H16" s="1393">
        <v>1</v>
      </c>
      <c r="I16" s="1380">
        <v>415.41999999999996</v>
      </c>
      <c r="J16"/>
      <c r="L16" s="1391" t="s">
        <v>1221</v>
      </c>
      <c r="M16" s="1393">
        <v>1</v>
      </c>
      <c r="N16" s="1380">
        <v>92.45</v>
      </c>
      <c r="O16"/>
    </row>
    <row r="17" spans="2:15" ht="13.8" x14ac:dyDescent="0.25">
      <c r="B17" s="1391" t="s">
        <v>1203</v>
      </c>
      <c r="C17" s="1393">
        <v>1</v>
      </c>
      <c r="D17" s="1380">
        <v>246.21999999999997</v>
      </c>
      <c r="E17"/>
      <c r="G17" s="1391">
        <v>10.247327524770684</v>
      </c>
      <c r="H17" s="1393">
        <v>1</v>
      </c>
      <c r="I17" s="1380">
        <v>44.96</v>
      </c>
      <c r="J17"/>
      <c r="L17" s="1391" t="s">
        <v>4523</v>
      </c>
      <c r="M17" s="1393">
        <v>1</v>
      </c>
      <c r="N17" s="1380">
        <v>79.14</v>
      </c>
      <c r="O17"/>
    </row>
    <row r="18" spans="2:15" ht="13.8" x14ac:dyDescent="0.25">
      <c r="B18" s="1391" t="s">
        <v>1202</v>
      </c>
      <c r="C18" s="1393">
        <v>0.88888888888888884</v>
      </c>
      <c r="D18" s="1380">
        <v>210.86519999999996</v>
      </c>
      <c r="E18"/>
      <c r="G18" s="1391">
        <v>10.5</v>
      </c>
      <c r="H18" s="1393">
        <v>1</v>
      </c>
      <c r="I18" s="1380">
        <v>284.24669999999998</v>
      </c>
      <c r="J18"/>
      <c r="L18" s="1391" t="s">
        <v>4524</v>
      </c>
      <c r="M18" s="1393">
        <v>0.75</v>
      </c>
      <c r="N18" s="1380">
        <v>76.031649999999999</v>
      </c>
      <c r="O18"/>
    </row>
    <row r="19" spans="2:15" ht="13.8" x14ac:dyDescent="0.25">
      <c r="B19" s="1391" t="s">
        <v>1209</v>
      </c>
      <c r="C19" s="1393">
        <v>1</v>
      </c>
      <c r="D19" s="1380">
        <v>173.85325</v>
      </c>
      <c r="E19"/>
      <c r="G19" s="1391">
        <v>11</v>
      </c>
      <c r="H19" s="1393">
        <v>1</v>
      </c>
      <c r="I19" s="1380">
        <v>348.79999999999995</v>
      </c>
      <c r="J19"/>
      <c r="L19" s="1391" t="s">
        <v>4525</v>
      </c>
      <c r="M19" s="1393">
        <v>1</v>
      </c>
      <c r="N19" s="1380">
        <v>75.16</v>
      </c>
      <c r="O19"/>
    </row>
    <row r="20" spans="2:15" ht="13.8" x14ac:dyDescent="0.25">
      <c r="B20" s="1391" t="s">
        <v>1213</v>
      </c>
      <c r="C20" s="1393">
        <v>1</v>
      </c>
      <c r="D20" s="1380">
        <v>159.94319999999999</v>
      </c>
      <c r="E20"/>
      <c r="G20" s="1391">
        <v>11.5</v>
      </c>
      <c r="H20" s="1393">
        <v>0.625</v>
      </c>
      <c r="I20" s="1380">
        <v>-349.64</v>
      </c>
      <c r="J20"/>
      <c r="L20" s="1391" t="s">
        <v>4526</v>
      </c>
      <c r="M20" s="1393">
        <v>0.75</v>
      </c>
      <c r="N20" s="1380">
        <v>74.274650000000008</v>
      </c>
      <c r="O20"/>
    </row>
    <row r="21" spans="2:15" ht="13.8" x14ac:dyDescent="0.25">
      <c r="B21" s="1391" t="s">
        <v>3292</v>
      </c>
      <c r="C21" s="1393">
        <v>1</v>
      </c>
      <c r="D21" s="1380">
        <v>144.3913</v>
      </c>
      <c r="E21"/>
      <c r="G21" s="1391">
        <v>12</v>
      </c>
      <c r="H21" s="1393">
        <v>0.9</v>
      </c>
      <c r="I21" s="1380">
        <v>-157.22000000000003</v>
      </c>
      <c r="J21"/>
      <c r="L21" s="1391" t="s">
        <v>4527</v>
      </c>
      <c r="M21" s="1393">
        <v>1</v>
      </c>
      <c r="N21" s="1380">
        <v>66.98</v>
      </c>
      <c r="O21"/>
    </row>
    <row r="22" spans="2:15" ht="13.8" x14ac:dyDescent="0.25">
      <c r="B22" s="1391" t="s">
        <v>1199</v>
      </c>
      <c r="C22" s="1393">
        <v>1</v>
      </c>
      <c r="D22" s="1380">
        <v>143.85</v>
      </c>
      <c r="E22"/>
      <c r="G22" s="1391">
        <v>12.5</v>
      </c>
      <c r="H22" s="1393">
        <v>1</v>
      </c>
      <c r="I22" s="1380">
        <v>385.94319999999999</v>
      </c>
      <c r="J22"/>
      <c r="L22" s="1391" t="s">
        <v>1220</v>
      </c>
      <c r="M22" s="1393">
        <v>1</v>
      </c>
      <c r="N22" s="1380">
        <v>65.050000000000011</v>
      </c>
      <c r="O22"/>
    </row>
    <row r="23" spans="2:15" ht="13.8" x14ac:dyDescent="0.25">
      <c r="B23" s="1391" t="s">
        <v>4464</v>
      </c>
      <c r="C23" s="1393">
        <v>1</v>
      </c>
      <c r="D23" s="1380">
        <v>135.31764999999999</v>
      </c>
      <c r="E23"/>
      <c r="G23" s="1391">
        <v>13</v>
      </c>
      <c r="H23" s="1393">
        <v>1</v>
      </c>
      <c r="I23" s="1380">
        <v>163.92999999999998</v>
      </c>
      <c r="J23"/>
      <c r="L23" s="1391" t="s">
        <v>4528</v>
      </c>
      <c r="M23" s="1393">
        <v>1</v>
      </c>
      <c r="N23" s="1380">
        <v>64.16</v>
      </c>
      <c r="O23"/>
    </row>
    <row r="24" spans="2:15" ht="13.8" x14ac:dyDescent="0.25">
      <c r="B24" s="1391" t="s">
        <v>1201</v>
      </c>
      <c r="C24" s="1393">
        <v>0.9</v>
      </c>
      <c r="D24" s="1380">
        <v>131.94995000000003</v>
      </c>
      <c r="E24"/>
      <c r="G24" s="1391">
        <v>13.5</v>
      </c>
      <c r="H24" s="1393">
        <v>0.90909090909090906</v>
      </c>
      <c r="I24" s="1380">
        <v>204.85999999999999</v>
      </c>
      <c r="J24"/>
      <c r="L24" s="1391" t="s">
        <v>2205</v>
      </c>
      <c r="M24" s="1393">
        <v>1</v>
      </c>
      <c r="N24" s="1380">
        <v>61.72</v>
      </c>
      <c r="O24"/>
    </row>
    <row r="25" spans="2:15" ht="13.8" x14ac:dyDescent="0.25">
      <c r="B25" s="1391" t="s">
        <v>2008</v>
      </c>
      <c r="C25" s="1393">
        <v>1</v>
      </c>
      <c r="D25" s="1380">
        <v>125.4666</v>
      </c>
      <c r="E25"/>
      <c r="G25" s="1391">
        <v>13.79</v>
      </c>
      <c r="H25" s="1393">
        <v>1</v>
      </c>
      <c r="I25" s="1380">
        <v>27.914649999999998</v>
      </c>
      <c r="J25"/>
      <c r="L25" s="1391" t="s">
        <v>1226</v>
      </c>
      <c r="M25" s="1393">
        <v>1</v>
      </c>
      <c r="N25" s="1380">
        <v>61</v>
      </c>
      <c r="O25"/>
    </row>
    <row r="26" spans="2:15" ht="13.8" x14ac:dyDescent="0.25">
      <c r="B26" s="1391" t="s">
        <v>1217</v>
      </c>
      <c r="C26" s="1393">
        <v>1</v>
      </c>
      <c r="D26" s="1380">
        <v>109.18</v>
      </c>
      <c r="E26"/>
      <c r="G26" s="1391">
        <v>13.82</v>
      </c>
      <c r="H26" s="1393">
        <v>1</v>
      </c>
      <c r="I26" s="1380">
        <v>11.02</v>
      </c>
      <c r="J26"/>
      <c r="L26" s="1391" t="s">
        <v>4529</v>
      </c>
      <c r="M26" s="1393">
        <v>1</v>
      </c>
      <c r="N26" s="1380">
        <v>60.95</v>
      </c>
      <c r="O26"/>
    </row>
    <row r="27" spans="2:15" ht="13.8" x14ac:dyDescent="0.25">
      <c r="B27" s="1391" t="s">
        <v>1208</v>
      </c>
      <c r="C27" s="1393">
        <v>0.8</v>
      </c>
      <c r="D27" s="1380">
        <v>107.86165</v>
      </c>
      <c r="E27"/>
      <c r="G27" s="1391">
        <v>14</v>
      </c>
      <c r="H27" s="1393">
        <v>0.9</v>
      </c>
      <c r="I27" s="1380">
        <v>-112.58999999999999</v>
      </c>
      <c r="J27"/>
      <c r="L27" s="1391" t="s">
        <v>4471</v>
      </c>
      <c r="M27" s="1393">
        <v>1</v>
      </c>
      <c r="N27" s="1380">
        <v>59.047649999999997</v>
      </c>
      <c r="O27"/>
    </row>
    <row r="28" spans="2:15" ht="13.8" x14ac:dyDescent="0.25">
      <c r="B28" s="1391" t="s">
        <v>3634</v>
      </c>
      <c r="C28" s="1393">
        <v>1</v>
      </c>
      <c r="D28" s="1380">
        <v>100.09</v>
      </c>
      <c r="E28"/>
      <c r="G28" s="1391">
        <v>14.5</v>
      </c>
      <c r="H28" s="1393">
        <v>1</v>
      </c>
      <c r="I28" s="1380">
        <v>271.52634999999998</v>
      </c>
      <c r="J28"/>
      <c r="L28" s="1391" t="s">
        <v>1229</v>
      </c>
      <c r="M28" s="1393">
        <v>1</v>
      </c>
      <c r="N28" s="1380">
        <v>56.120000000000005</v>
      </c>
      <c r="O28"/>
    </row>
    <row r="29" spans="2:15" ht="13.8" x14ac:dyDescent="0.25">
      <c r="B29" s="1391" t="s">
        <v>3598</v>
      </c>
      <c r="C29" s="1393">
        <v>1</v>
      </c>
      <c r="D29" s="1380">
        <v>84.08</v>
      </c>
      <c r="E29"/>
      <c r="G29" s="1391">
        <v>15</v>
      </c>
      <c r="H29" s="1393">
        <v>1</v>
      </c>
      <c r="I29" s="1380">
        <v>62.97</v>
      </c>
      <c r="J29"/>
      <c r="L29" s="1391" t="s">
        <v>4530</v>
      </c>
      <c r="M29" s="1393">
        <v>1</v>
      </c>
      <c r="N29" s="1380">
        <v>55.57</v>
      </c>
      <c r="O29"/>
    </row>
    <row r="30" spans="2:15" ht="13.8" x14ac:dyDescent="0.25">
      <c r="B30" s="1391" t="s">
        <v>1204</v>
      </c>
      <c r="C30" s="1393">
        <v>1</v>
      </c>
      <c r="D30" s="1380">
        <v>74.62</v>
      </c>
      <c r="E30"/>
      <c r="G30" s="1391">
        <v>15.5</v>
      </c>
      <c r="H30" s="1393">
        <v>1</v>
      </c>
      <c r="I30" s="1380">
        <v>121.33054999999999</v>
      </c>
      <c r="J30"/>
      <c r="L30" s="1391" t="s">
        <v>1246</v>
      </c>
      <c r="M30" s="1393">
        <v>1</v>
      </c>
      <c r="N30" s="1380">
        <v>54.873249999999999</v>
      </c>
      <c r="O30"/>
    </row>
    <row r="31" spans="2:15" ht="13.8" x14ac:dyDescent="0.25">
      <c r="B31" s="1391" t="s">
        <v>2126</v>
      </c>
      <c r="C31" s="1393">
        <v>1</v>
      </c>
      <c r="D31" s="1380">
        <v>61.72</v>
      </c>
      <c r="E31"/>
      <c r="G31" s="1391">
        <v>16</v>
      </c>
      <c r="H31" s="1393">
        <v>1</v>
      </c>
      <c r="I31" s="1380">
        <v>101.23984999999999</v>
      </c>
      <c r="J31"/>
      <c r="L31" s="1391" t="s">
        <v>1534</v>
      </c>
      <c r="M31" s="1393">
        <v>1</v>
      </c>
      <c r="N31" s="1380">
        <v>53.4</v>
      </c>
      <c r="O31"/>
    </row>
    <row r="32" spans="2:15" ht="13.8" x14ac:dyDescent="0.25">
      <c r="B32" s="1391" t="s">
        <v>2066</v>
      </c>
      <c r="C32" s="1393">
        <v>1</v>
      </c>
      <c r="D32" s="1380">
        <v>53.28</v>
      </c>
      <c r="E32"/>
      <c r="G32" s="1391">
        <v>16.5</v>
      </c>
      <c r="H32" s="1393">
        <v>1</v>
      </c>
      <c r="I32" s="1380">
        <v>209.72424999999998</v>
      </c>
      <c r="J32"/>
      <c r="L32" s="1391" t="s">
        <v>4531</v>
      </c>
      <c r="M32" s="1393">
        <v>1</v>
      </c>
      <c r="N32" s="1380">
        <v>53.28</v>
      </c>
      <c r="O32"/>
    </row>
    <row r="33" spans="2:15" ht="13.8" x14ac:dyDescent="0.25">
      <c r="B33" s="1391" t="s">
        <v>2920</v>
      </c>
      <c r="C33" s="1393">
        <v>1</v>
      </c>
      <c r="D33" s="1380">
        <v>51.85</v>
      </c>
      <c r="E33"/>
      <c r="G33" s="1391">
        <v>17</v>
      </c>
      <c r="H33" s="1393">
        <v>1</v>
      </c>
      <c r="I33" s="1380">
        <v>44.69</v>
      </c>
      <c r="J33"/>
      <c r="L33" s="1391" t="s">
        <v>4532</v>
      </c>
      <c r="M33" s="1393">
        <v>1</v>
      </c>
      <c r="N33" s="1380">
        <v>51.85</v>
      </c>
      <c r="O33"/>
    </row>
    <row r="34" spans="2:15" ht="13.8" x14ac:dyDescent="0.25">
      <c r="B34" s="1391" t="s">
        <v>2406</v>
      </c>
      <c r="C34" s="1393">
        <v>1</v>
      </c>
      <c r="D34" s="1380">
        <v>50.93</v>
      </c>
      <c r="E34"/>
      <c r="G34" s="1391">
        <v>17.5</v>
      </c>
      <c r="H34" s="1393">
        <v>0</v>
      </c>
      <c r="I34" s="1380">
        <v>-72.17</v>
      </c>
      <c r="J34"/>
      <c r="L34" s="1391" t="s">
        <v>4533</v>
      </c>
      <c r="M34" s="1393">
        <v>1</v>
      </c>
      <c r="N34" s="1380">
        <v>51.63</v>
      </c>
      <c r="O34"/>
    </row>
    <row r="35" spans="2:15" ht="13.8" x14ac:dyDescent="0.25">
      <c r="B35" s="1391" t="s">
        <v>4465</v>
      </c>
      <c r="C35" s="1393">
        <v>1</v>
      </c>
      <c r="D35" s="1380">
        <v>43.48</v>
      </c>
      <c r="E35"/>
      <c r="G35" s="1391">
        <v>18.5</v>
      </c>
      <c r="H35" s="1393">
        <v>1</v>
      </c>
      <c r="I35" s="1380">
        <v>36.03</v>
      </c>
      <c r="J35"/>
      <c r="L35" s="1391" t="s">
        <v>4534</v>
      </c>
      <c r="M35" s="1393">
        <v>1</v>
      </c>
      <c r="N35" s="1380">
        <v>50.93</v>
      </c>
      <c r="O35"/>
    </row>
    <row r="36" spans="2:15" ht="13.8" x14ac:dyDescent="0.25">
      <c r="B36" s="1391" t="s">
        <v>4466</v>
      </c>
      <c r="C36" s="1393">
        <v>1</v>
      </c>
      <c r="D36" s="1380">
        <v>42.5</v>
      </c>
      <c r="E36"/>
      <c r="G36" s="1391">
        <v>19</v>
      </c>
      <c r="H36" s="1393">
        <v>1</v>
      </c>
      <c r="I36" s="1380">
        <v>41.379999999999995</v>
      </c>
      <c r="J36"/>
      <c r="L36" s="1391" t="s">
        <v>4535</v>
      </c>
      <c r="M36" s="1393">
        <v>1</v>
      </c>
      <c r="N36" s="1380">
        <v>50.31</v>
      </c>
      <c r="O36"/>
    </row>
    <row r="37" spans="2:15" ht="13.8" x14ac:dyDescent="0.25">
      <c r="B37" s="1391" t="s">
        <v>1585</v>
      </c>
      <c r="C37" s="1393">
        <v>1</v>
      </c>
      <c r="D37" s="1380">
        <v>38.770000000000003</v>
      </c>
      <c r="E37"/>
      <c r="G37" s="1391">
        <v>21</v>
      </c>
      <c r="H37" s="1393">
        <v>1</v>
      </c>
      <c r="I37" s="1380">
        <v>97.65</v>
      </c>
      <c r="J37"/>
      <c r="L37" s="1391" t="s">
        <v>414</v>
      </c>
      <c r="M37" s="1393">
        <v>1</v>
      </c>
      <c r="N37" s="1380">
        <v>49.14</v>
      </c>
      <c r="O37"/>
    </row>
    <row r="38" spans="2:15" ht="13.8" x14ac:dyDescent="0.25">
      <c r="B38" s="1391" t="s">
        <v>3742</v>
      </c>
      <c r="C38" s="1393">
        <v>1</v>
      </c>
      <c r="D38" s="1380">
        <v>35.020000000000003</v>
      </c>
      <c r="E38"/>
      <c r="G38" s="1391">
        <v>22</v>
      </c>
      <c r="H38" s="1393">
        <v>1</v>
      </c>
      <c r="I38" s="1380">
        <v>37.39</v>
      </c>
      <c r="J38"/>
      <c r="L38" s="1391" t="s">
        <v>4536</v>
      </c>
      <c r="M38" s="1393">
        <v>1</v>
      </c>
      <c r="N38" s="1380">
        <v>47.75</v>
      </c>
      <c r="O38"/>
    </row>
    <row r="39" spans="2:15" ht="13.8" x14ac:dyDescent="0.25">
      <c r="B39" s="1391" t="s">
        <v>1496</v>
      </c>
      <c r="C39" s="1393">
        <v>1</v>
      </c>
      <c r="D39" s="1380">
        <v>33.85</v>
      </c>
      <c r="E39"/>
      <c r="G39" s="1391">
        <v>23</v>
      </c>
      <c r="H39" s="1393">
        <v>1</v>
      </c>
      <c r="I39" s="1380">
        <v>16.61</v>
      </c>
      <c r="J39"/>
      <c r="L39" s="1391" t="s">
        <v>4537</v>
      </c>
      <c r="M39" s="1393">
        <v>1</v>
      </c>
      <c r="N39" s="1380">
        <v>47.01</v>
      </c>
      <c r="O39"/>
    </row>
    <row r="40" spans="2:15" ht="13.8" x14ac:dyDescent="0.25">
      <c r="B40" s="1391" t="s">
        <v>1596</v>
      </c>
      <c r="C40" s="1393">
        <v>1</v>
      </c>
      <c r="D40" s="1380">
        <v>33.619999999999997</v>
      </c>
      <c r="E40"/>
      <c r="G40" s="1391">
        <v>25</v>
      </c>
      <c r="H40" s="1393">
        <v>1</v>
      </c>
      <c r="I40" s="1380">
        <v>31.32</v>
      </c>
      <c r="J40"/>
      <c r="L40" s="1391" t="s">
        <v>4472</v>
      </c>
      <c r="M40" s="1393">
        <v>1</v>
      </c>
      <c r="N40" s="1380">
        <v>46.69</v>
      </c>
      <c r="O40"/>
    </row>
    <row r="41" spans="2:15" ht="13.8" x14ac:dyDescent="0.25">
      <c r="B41" s="1391" t="s">
        <v>3483</v>
      </c>
      <c r="C41" s="1393">
        <v>1</v>
      </c>
      <c r="D41" s="1380">
        <v>31.83</v>
      </c>
      <c r="E41"/>
      <c r="G41" s="1391">
        <v>26</v>
      </c>
      <c r="H41" s="1393">
        <v>1</v>
      </c>
      <c r="I41" s="1380">
        <v>30.56</v>
      </c>
      <c r="J41"/>
      <c r="L41" s="1391" t="s">
        <v>4473</v>
      </c>
      <c r="M41" s="1393">
        <v>1</v>
      </c>
      <c r="N41" s="1380">
        <v>46.58</v>
      </c>
      <c r="O41"/>
    </row>
    <row r="42" spans="2:15" ht="13.8" x14ac:dyDescent="0.25">
      <c r="B42" s="1391" t="s">
        <v>2921</v>
      </c>
      <c r="C42" s="1393">
        <v>1</v>
      </c>
      <c r="D42" s="1380">
        <v>26.82</v>
      </c>
      <c r="E42"/>
      <c r="G42" s="1391">
        <v>28</v>
      </c>
      <c r="H42" s="1393">
        <v>1</v>
      </c>
      <c r="I42" s="1380">
        <v>14.14</v>
      </c>
      <c r="J42"/>
      <c r="L42" s="1391" t="s">
        <v>4538</v>
      </c>
      <c r="M42" s="1393">
        <v>1</v>
      </c>
      <c r="N42" s="1380">
        <v>43.48</v>
      </c>
      <c r="O42"/>
    </row>
    <row r="43" spans="2:15" ht="13.8" x14ac:dyDescent="0.25">
      <c r="B43" s="1391" t="s">
        <v>1216</v>
      </c>
      <c r="C43" s="1393">
        <v>1</v>
      </c>
      <c r="D43" s="1380">
        <v>22.48</v>
      </c>
      <c r="E43"/>
      <c r="G43" s="1391">
        <v>30</v>
      </c>
      <c r="H43" s="1393">
        <v>1</v>
      </c>
      <c r="I43" s="1380">
        <v>13.17</v>
      </c>
      <c r="J43"/>
      <c r="L43" s="1391" t="s">
        <v>4539</v>
      </c>
      <c r="M43" s="1393">
        <v>1</v>
      </c>
      <c r="N43" s="1380">
        <v>43.4</v>
      </c>
      <c r="O43"/>
    </row>
    <row r="44" spans="2:15" ht="13.8" x14ac:dyDescent="0.25">
      <c r="B44" s="1391" t="s">
        <v>1214</v>
      </c>
      <c r="C44" s="1393">
        <v>1</v>
      </c>
      <c r="D44" s="1380">
        <v>5.0199999999999996</v>
      </c>
      <c r="E44"/>
      <c r="G44" s="1391">
        <v>34</v>
      </c>
      <c r="H44" s="1393">
        <v>1</v>
      </c>
      <c r="I44" s="1380">
        <v>11</v>
      </c>
      <c r="J44"/>
      <c r="L44" s="1391" t="s">
        <v>4540</v>
      </c>
      <c r="M44" s="1393">
        <v>1</v>
      </c>
      <c r="N44" s="1380">
        <v>42.5</v>
      </c>
      <c r="O44"/>
    </row>
    <row r="45" spans="2:15" ht="13.8" x14ac:dyDescent="0.25">
      <c r="B45" s="1391" t="s">
        <v>1211</v>
      </c>
      <c r="C45" s="1393">
        <v>0</v>
      </c>
      <c r="D45" s="1380">
        <v>-1.04</v>
      </c>
      <c r="E45"/>
      <c r="G45" s="1391">
        <v>38</v>
      </c>
      <c r="H45" s="1393">
        <v>1</v>
      </c>
      <c r="I45" s="1380">
        <v>10.323550000000001</v>
      </c>
      <c r="J45"/>
      <c r="L45" s="1391" t="s">
        <v>4541</v>
      </c>
      <c r="M45" s="1393">
        <v>1</v>
      </c>
      <c r="N45" s="1380">
        <v>40.97</v>
      </c>
      <c r="O45"/>
    </row>
    <row r="46" spans="2:15" ht="13.8" x14ac:dyDescent="0.25">
      <c r="B46" s="1391" t="s">
        <v>3291</v>
      </c>
      <c r="C46" s="1393">
        <v>0.5</v>
      </c>
      <c r="D46" s="1380">
        <v>-41.61</v>
      </c>
      <c r="E46"/>
      <c r="G46" s="1391">
        <v>44</v>
      </c>
      <c r="H46" s="1393">
        <v>1</v>
      </c>
      <c r="I46" s="1380">
        <v>9.3000000000000007</v>
      </c>
      <c r="J46"/>
      <c r="L46" s="1391" t="s">
        <v>4543</v>
      </c>
      <c r="M46" s="1393">
        <v>1</v>
      </c>
      <c r="N46" s="1380">
        <v>40.32</v>
      </c>
      <c r="O46"/>
    </row>
    <row r="47" spans="2:15" ht="13.8" x14ac:dyDescent="0.25">
      <c r="B47" s="1391" t="s">
        <v>3767</v>
      </c>
      <c r="C47" s="1393">
        <v>0.8</v>
      </c>
      <c r="D47" s="1380">
        <v>-101.21000000000001</v>
      </c>
      <c r="E47"/>
      <c r="G47" s="1391">
        <v>50</v>
      </c>
      <c r="H47" s="1393">
        <v>1</v>
      </c>
      <c r="I47" s="1380">
        <v>7.7927999999999997</v>
      </c>
      <c r="J47"/>
      <c r="L47" s="1391" t="s">
        <v>4542</v>
      </c>
      <c r="M47" s="1393">
        <v>1</v>
      </c>
      <c r="N47" s="1380">
        <v>40.32</v>
      </c>
      <c r="O47"/>
    </row>
    <row r="48" spans="2:15" ht="13.8" x14ac:dyDescent="0.25">
      <c r="B48" s="1391" t="s">
        <v>1207</v>
      </c>
      <c r="C48" s="1393">
        <v>0.83333333333333337</v>
      </c>
      <c r="D48" s="1380">
        <v>-135.82000000000005</v>
      </c>
      <c r="E48"/>
      <c r="G48" s="1391">
        <v>15.066348655680832</v>
      </c>
      <c r="H48" s="1393">
        <v>1</v>
      </c>
      <c r="I48" s="1380">
        <v>38.36</v>
      </c>
      <c r="J48"/>
      <c r="L48" s="1391" t="s">
        <v>4544</v>
      </c>
      <c r="M48" s="1393">
        <v>1</v>
      </c>
      <c r="N48" s="1380">
        <v>39.79</v>
      </c>
      <c r="O48"/>
    </row>
    <row r="49" spans="2:15" ht="13.8" x14ac:dyDescent="0.25">
      <c r="B49" s="1391" t="s">
        <v>3023</v>
      </c>
      <c r="C49" s="1393">
        <v>0.8</v>
      </c>
      <c r="D49" s="1380">
        <v>-232.93000000000006</v>
      </c>
      <c r="E49"/>
      <c r="G49" s="1391">
        <v>31</v>
      </c>
      <c r="H49" s="1393">
        <v>0</v>
      </c>
      <c r="I49" s="1380">
        <v>-399.96</v>
      </c>
      <c r="J49"/>
      <c r="L49" s="1391" t="s">
        <v>4545</v>
      </c>
      <c r="M49" s="1393">
        <v>1</v>
      </c>
      <c r="N49" s="1380">
        <v>38.770000000000003</v>
      </c>
      <c r="O49"/>
    </row>
    <row r="50" spans="2:15" ht="13.8" x14ac:dyDescent="0.25">
      <c r="B50" s="1391" t="s">
        <v>2787</v>
      </c>
      <c r="C50" s="1393">
        <v>0.75</v>
      </c>
      <c r="D50" s="1380">
        <v>-308.86</v>
      </c>
      <c r="E50"/>
      <c r="G50" s="1391">
        <v>8.2190371887053004</v>
      </c>
      <c r="H50" s="1393">
        <v>1</v>
      </c>
      <c r="I50" s="1380">
        <v>55.57</v>
      </c>
      <c r="J50"/>
      <c r="L50" s="1391" t="s">
        <v>4546</v>
      </c>
      <c r="M50" s="1393">
        <v>1</v>
      </c>
      <c r="N50" s="1380">
        <v>37.07</v>
      </c>
      <c r="O50"/>
    </row>
    <row r="51" spans="2:15" ht="13.8" x14ac:dyDescent="0.25">
      <c r="B51" s="1391" t="s">
        <v>2128</v>
      </c>
      <c r="C51" s="1393">
        <v>0.75</v>
      </c>
      <c r="D51" s="1380">
        <v>-312.54000000000002</v>
      </c>
      <c r="E51"/>
      <c r="G51" s="1391">
        <v>10.525</v>
      </c>
      <c r="H51" s="1393">
        <v>1</v>
      </c>
      <c r="I51" s="1380">
        <v>40.11</v>
      </c>
      <c r="J51"/>
      <c r="L51" s="1391" t="s">
        <v>1249</v>
      </c>
      <c r="M51" s="1393">
        <v>1</v>
      </c>
      <c r="N51" s="1380">
        <v>36.29</v>
      </c>
      <c r="O51"/>
    </row>
    <row r="52" spans="2:15" ht="13.8" x14ac:dyDescent="0.25">
      <c r="B52" s="1391" t="s">
        <v>1205</v>
      </c>
      <c r="C52" s="1393">
        <v>0.5</v>
      </c>
      <c r="D52" s="1380">
        <v>-328.89</v>
      </c>
      <c r="E52"/>
      <c r="G52" s="1391" t="s">
        <v>267</v>
      </c>
      <c r="H52" s="1393">
        <v>0.92307692307692313</v>
      </c>
      <c r="I52" s="1380">
        <v>2486.1264499999993</v>
      </c>
      <c r="J52"/>
      <c r="L52" s="1391" t="s">
        <v>4547</v>
      </c>
      <c r="M52" s="1393">
        <v>1</v>
      </c>
      <c r="N52" s="1380">
        <v>36.130000000000003</v>
      </c>
      <c r="O52"/>
    </row>
    <row r="53" spans="2:15" ht="13.8" x14ac:dyDescent="0.25">
      <c r="B53" s="1391" t="s">
        <v>1438</v>
      </c>
      <c r="C53" s="1393">
        <v>0.5</v>
      </c>
      <c r="D53" s="1380">
        <v>-371.33000000000004</v>
      </c>
      <c r="E53"/>
      <c r="G53"/>
      <c r="H53"/>
      <c r="I53"/>
      <c r="J53"/>
      <c r="L53" s="1391" t="s">
        <v>4548</v>
      </c>
      <c r="M53" s="1393">
        <v>1</v>
      </c>
      <c r="N53" s="1380">
        <v>33.85</v>
      </c>
      <c r="O53"/>
    </row>
    <row r="54" spans="2:15" ht="13.8" x14ac:dyDescent="0.25">
      <c r="B54" s="1391" t="s">
        <v>3633</v>
      </c>
      <c r="C54" s="1393">
        <v>0</v>
      </c>
      <c r="D54" s="1380">
        <v>-399.96</v>
      </c>
      <c r="G54"/>
      <c r="H54"/>
      <c r="I54"/>
      <c r="J54"/>
      <c r="L54" s="1391" t="s">
        <v>4549</v>
      </c>
      <c r="M54" s="1393">
        <v>1</v>
      </c>
      <c r="N54" s="1380">
        <v>33.619999999999997</v>
      </c>
      <c r="O54"/>
    </row>
    <row r="55" spans="2:15" ht="13.8" x14ac:dyDescent="0.25">
      <c r="B55" s="1391" t="s">
        <v>1357</v>
      </c>
      <c r="C55" s="1393">
        <v>1</v>
      </c>
      <c r="D55" s="1380">
        <v>36.729999999999997</v>
      </c>
      <c r="G55"/>
      <c r="H55"/>
      <c r="I55"/>
      <c r="J55"/>
      <c r="L55" s="1391" t="s">
        <v>3026</v>
      </c>
      <c r="M55" s="1393">
        <v>1</v>
      </c>
      <c r="N55" s="1380">
        <v>33.08</v>
      </c>
      <c r="O55"/>
    </row>
    <row r="56" spans="2:15" ht="13.8" x14ac:dyDescent="0.25">
      <c r="B56" s="1391" t="s">
        <v>1359</v>
      </c>
      <c r="C56" s="1393">
        <v>1</v>
      </c>
      <c r="D56" s="1380">
        <v>36.729999999999997</v>
      </c>
      <c r="G56"/>
      <c r="H56"/>
      <c r="I56"/>
      <c r="J56"/>
      <c r="L56" s="1391" t="s">
        <v>1228</v>
      </c>
      <c r="M56" s="1393">
        <v>1</v>
      </c>
      <c r="N56" s="1380">
        <v>32.54</v>
      </c>
      <c r="O56"/>
    </row>
    <row r="57" spans="2:15" ht="13.8" x14ac:dyDescent="0.25">
      <c r="B57" s="1391" t="s">
        <v>1576</v>
      </c>
      <c r="C57" s="1393">
        <v>1</v>
      </c>
      <c r="D57" s="1380">
        <v>336.94000000000005</v>
      </c>
      <c r="G57"/>
      <c r="H57"/>
      <c r="I57"/>
      <c r="J57"/>
      <c r="L57" s="1391" t="s">
        <v>4550</v>
      </c>
      <c r="M57" s="1393">
        <v>1</v>
      </c>
      <c r="N57" s="1380">
        <v>31.83</v>
      </c>
      <c r="O57"/>
    </row>
    <row r="58" spans="2:15" ht="13.8" x14ac:dyDescent="0.25">
      <c r="B58" s="1391" t="s">
        <v>1359</v>
      </c>
      <c r="C58" s="1393">
        <v>1</v>
      </c>
      <c r="D58" s="1380">
        <v>166.35</v>
      </c>
      <c r="E58"/>
      <c r="G58"/>
      <c r="H58"/>
      <c r="I58"/>
      <c r="J58"/>
      <c r="L58" s="1391" t="s">
        <v>4551</v>
      </c>
      <c r="M58" s="1393">
        <v>1</v>
      </c>
      <c r="N58" s="1380">
        <v>31.83</v>
      </c>
      <c r="O58"/>
    </row>
    <row r="59" spans="2:15" ht="13.8" x14ac:dyDescent="0.25">
      <c r="B59" s="1391" t="s">
        <v>1210</v>
      </c>
      <c r="C59" s="1393">
        <v>1</v>
      </c>
      <c r="D59" s="1380">
        <v>63.59</v>
      </c>
      <c r="E59"/>
      <c r="G59"/>
      <c r="H59"/>
      <c r="I59"/>
      <c r="J59"/>
      <c r="L59" s="1391" t="s">
        <v>4552</v>
      </c>
      <c r="M59" s="1393">
        <v>1</v>
      </c>
      <c r="N59" s="1380">
        <v>31.553199999999997</v>
      </c>
      <c r="O59"/>
    </row>
    <row r="60" spans="2:15" ht="13.8" x14ac:dyDescent="0.25">
      <c r="B60" s="1391" t="s">
        <v>1200</v>
      </c>
      <c r="C60" s="1393">
        <v>1</v>
      </c>
      <c r="D60" s="1380">
        <v>40.32</v>
      </c>
      <c r="E60"/>
      <c r="G60"/>
      <c r="H60"/>
      <c r="I60"/>
      <c r="J60"/>
      <c r="L60" s="1391" t="s">
        <v>4553</v>
      </c>
      <c r="M60" s="1393">
        <v>1</v>
      </c>
      <c r="N60" s="1380">
        <v>30.56</v>
      </c>
      <c r="O60"/>
    </row>
    <row r="61" spans="2:15" ht="13.8" x14ac:dyDescent="0.25">
      <c r="B61" s="1391" t="s">
        <v>2008</v>
      </c>
      <c r="C61" s="1393">
        <v>1</v>
      </c>
      <c r="D61" s="1380">
        <v>36.29</v>
      </c>
      <c r="E61"/>
      <c r="G61"/>
      <c r="H61"/>
      <c r="I61"/>
      <c r="J61"/>
      <c r="L61" s="1391" t="s">
        <v>4554</v>
      </c>
      <c r="M61" s="1393">
        <v>1</v>
      </c>
      <c r="N61" s="1380">
        <v>28.65</v>
      </c>
      <c r="O61"/>
    </row>
    <row r="62" spans="2:15" ht="13.8" x14ac:dyDescent="0.25">
      <c r="B62" s="1391" t="s">
        <v>1207</v>
      </c>
      <c r="C62" s="1393">
        <v>1</v>
      </c>
      <c r="D62" s="1380">
        <v>30.39</v>
      </c>
      <c r="E62"/>
      <c r="G62"/>
      <c r="H62"/>
      <c r="I62"/>
      <c r="J62"/>
      <c r="L62" s="1391" t="s">
        <v>3599</v>
      </c>
      <c r="M62" s="1393">
        <v>1</v>
      </c>
      <c r="N62" s="1380">
        <v>26.82</v>
      </c>
      <c r="O62"/>
    </row>
    <row r="63" spans="2:15" ht="13.8" x14ac:dyDescent="0.25">
      <c r="B63" s="1391" t="s">
        <v>3350</v>
      </c>
      <c r="C63" s="1393">
        <v>1</v>
      </c>
      <c r="D63" s="1380">
        <v>639.3614</v>
      </c>
      <c r="E63"/>
      <c r="G63"/>
      <c r="H63"/>
      <c r="I63"/>
      <c r="J63"/>
      <c r="L63" s="1391" t="s">
        <v>1560</v>
      </c>
      <c r="M63" s="1393">
        <v>1</v>
      </c>
      <c r="N63" s="1380">
        <v>24.92</v>
      </c>
      <c r="O63"/>
    </row>
    <row r="64" spans="2:15" ht="13.8" x14ac:dyDescent="0.25">
      <c r="B64" s="1391" t="s">
        <v>3291</v>
      </c>
      <c r="C64" s="1393">
        <v>1</v>
      </c>
      <c r="D64" s="1380">
        <v>639.3614</v>
      </c>
      <c r="E64"/>
      <c r="G64"/>
      <c r="H64"/>
      <c r="I64"/>
      <c r="J64"/>
      <c r="L64" s="1391" t="s">
        <v>4555</v>
      </c>
      <c r="M64" s="1393">
        <v>1</v>
      </c>
      <c r="N64" s="1380">
        <v>24.64</v>
      </c>
      <c r="O64"/>
    </row>
    <row r="65" spans="2:15" ht="13.8" x14ac:dyDescent="0.25">
      <c r="B65" s="1391" t="s">
        <v>3743</v>
      </c>
      <c r="C65" s="1393">
        <v>1</v>
      </c>
      <c r="D65" s="1380">
        <v>28.3</v>
      </c>
      <c r="E65"/>
      <c r="G65"/>
      <c r="H65"/>
      <c r="I65"/>
      <c r="J65"/>
      <c r="L65" s="1391" t="s">
        <v>4556</v>
      </c>
      <c r="M65" s="1393">
        <v>1</v>
      </c>
      <c r="N65" s="1380">
        <v>23.34</v>
      </c>
      <c r="O65"/>
    </row>
    <row r="66" spans="2:15" ht="13.8" x14ac:dyDescent="0.25">
      <c r="B66" s="1391" t="s">
        <v>3291</v>
      </c>
      <c r="C66" s="1393">
        <v>1</v>
      </c>
      <c r="D66" s="1380">
        <v>28.3</v>
      </c>
      <c r="E66"/>
      <c r="G66"/>
      <c r="H66"/>
      <c r="I66"/>
      <c r="J66"/>
      <c r="L66" s="1391" t="s">
        <v>1222</v>
      </c>
      <c r="M66" s="1393">
        <v>1</v>
      </c>
      <c r="N66" s="1380">
        <v>17.059999999999999</v>
      </c>
      <c r="O66"/>
    </row>
    <row r="67" spans="2:15" ht="13.8" x14ac:dyDescent="0.25">
      <c r="B67" s="1391" t="s">
        <v>267</v>
      </c>
      <c r="C67" s="1393">
        <v>0.92307692307692313</v>
      </c>
      <c r="D67" s="1380">
        <v>2486.1264499999984</v>
      </c>
      <c r="E67"/>
      <c r="G67"/>
      <c r="H67"/>
      <c r="I67"/>
      <c r="J67"/>
      <c r="L67" s="1391" t="s">
        <v>4557</v>
      </c>
      <c r="M67" s="1393">
        <v>1</v>
      </c>
      <c r="N67" s="1380">
        <v>17.059999999999999</v>
      </c>
      <c r="O67"/>
    </row>
    <row r="68" spans="2:15" ht="13.8" x14ac:dyDescent="0.25">
      <c r="B68"/>
      <c r="C68"/>
      <c r="D68"/>
      <c r="E68"/>
      <c r="G68"/>
      <c r="H68"/>
      <c r="I68"/>
      <c r="J68"/>
      <c r="L68" s="1391" t="s">
        <v>1227</v>
      </c>
      <c r="M68" s="1393">
        <v>1</v>
      </c>
      <c r="N68" s="1380">
        <v>16.73</v>
      </c>
      <c r="O68"/>
    </row>
    <row r="69" spans="2:15" ht="13.8" x14ac:dyDescent="0.25">
      <c r="B69"/>
      <c r="C69"/>
      <c r="D69"/>
      <c r="E69"/>
      <c r="G69"/>
      <c r="H69"/>
      <c r="I69"/>
      <c r="J69"/>
      <c r="L69" s="1391" t="s">
        <v>4558</v>
      </c>
      <c r="M69" s="1393">
        <v>1</v>
      </c>
      <c r="N69" s="1380">
        <v>16.61</v>
      </c>
      <c r="O69"/>
    </row>
    <row r="70" spans="2:15" ht="13.8" x14ac:dyDescent="0.25">
      <c r="B70"/>
      <c r="C70"/>
      <c r="D70"/>
      <c r="E70"/>
      <c r="G70"/>
      <c r="H70"/>
      <c r="I70"/>
      <c r="J70"/>
      <c r="L70" s="1391" t="s">
        <v>4561</v>
      </c>
      <c r="M70" s="1393">
        <v>0.83333333333333337</v>
      </c>
      <c r="N70" s="1380">
        <v>15.229950000000017</v>
      </c>
      <c r="O70"/>
    </row>
    <row r="71" spans="2:15" ht="13.8" x14ac:dyDescent="0.25">
      <c r="B71"/>
      <c r="C71"/>
      <c r="D71"/>
      <c r="E71"/>
      <c r="G71"/>
      <c r="H71"/>
      <c r="I71"/>
      <c r="J71"/>
      <c r="L71" s="1391" t="s">
        <v>1224</v>
      </c>
      <c r="M71" s="1393">
        <v>1</v>
      </c>
      <c r="N71" s="1380">
        <v>7.64</v>
      </c>
      <c r="O71"/>
    </row>
    <row r="72" spans="2:15" ht="13.8" x14ac:dyDescent="0.25">
      <c r="B72"/>
      <c r="C72"/>
      <c r="D72"/>
      <c r="E72"/>
      <c r="G72"/>
      <c r="H72"/>
      <c r="I72"/>
      <c r="J72"/>
      <c r="L72" s="1391" t="s">
        <v>1223</v>
      </c>
      <c r="M72" s="1393">
        <v>1</v>
      </c>
      <c r="N72" s="1380">
        <v>6.82</v>
      </c>
      <c r="O72"/>
    </row>
    <row r="73" spans="2:15" ht="13.8" x14ac:dyDescent="0.25">
      <c r="B73"/>
      <c r="C73"/>
      <c r="D73"/>
      <c r="E73"/>
      <c r="G73"/>
      <c r="H73"/>
      <c r="I73"/>
      <c r="J73"/>
      <c r="L73" s="1391" t="s">
        <v>4559</v>
      </c>
      <c r="M73" s="1393">
        <v>1</v>
      </c>
      <c r="N73" s="1380">
        <v>5.0199999999999996</v>
      </c>
      <c r="O73"/>
    </row>
    <row r="74" spans="2:15" ht="13.8" x14ac:dyDescent="0.25">
      <c r="B74"/>
      <c r="C74"/>
      <c r="D74"/>
      <c r="E74"/>
      <c r="G74"/>
      <c r="H74"/>
      <c r="I74"/>
      <c r="J74"/>
      <c r="L74" s="1391" t="s">
        <v>4560</v>
      </c>
      <c r="M74" s="1393">
        <v>0</v>
      </c>
      <c r="N74" s="1380">
        <v>-1.04</v>
      </c>
      <c r="O74"/>
    </row>
    <row r="75" spans="2:15" ht="13.8" x14ac:dyDescent="0.25">
      <c r="B75"/>
      <c r="C75"/>
      <c r="D75"/>
      <c r="E75"/>
      <c r="G75"/>
      <c r="H75"/>
      <c r="I75"/>
      <c r="J75"/>
      <c r="L75" s="1391" t="s">
        <v>4562</v>
      </c>
      <c r="M75" s="1393">
        <v>0</v>
      </c>
      <c r="N75" s="1380">
        <v>-72.17</v>
      </c>
      <c r="O75"/>
    </row>
    <row r="76" spans="2:15" ht="13.8" x14ac:dyDescent="0.25">
      <c r="B76"/>
      <c r="C76"/>
      <c r="D76"/>
      <c r="E76"/>
      <c r="G76"/>
      <c r="H76"/>
      <c r="I76"/>
      <c r="J76"/>
      <c r="L76" s="1391" t="s">
        <v>1556</v>
      </c>
      <c r="M76" s="1393">
        <v>0.8</v>
      </c>
      <c r="N76" s="1380">
        <v>-92.510149999999996</v>
      </c>
      <c r="O76"/>
    </row>
    <row r="77" spans="2:15" ht="13.8" x14ac:dyDescent="0.25">
      <c r="B77"/>
      <c r="C77"/>
      <c r="D77"/>
      <c r="E77"/>
      <c r="G77"/>
      <c r="H77"/>
      <c r="I77"/>
      <c r="J77"/>
      <c r="L77" s="1391" t="s">
        <v>1388</v>
      </c>
      <c r="M77" s="1393">
        <v>0.75</v>
      </c>
      <c r="N77" s="1380">
        <v>-268.43305000000004</v>
      </c>
      <c r="O77"/>
    </row>
    <row r="78" spans="2:15" ht="13.8" x14ac:dyDescent="0.25">
      <c r="B78"/>
      <c r="C78"/>
      <c r="D78"/>
      <c r="E78"/>
      <c r="G78"/>
      <c r="H78"/>
      <c r="I78"/>
      <c r="J78"/>
      <c r="L78" s="1391" t="s">
        <v>4563</v>
      </c>
      <c r="M78" s="1393">
        <v>0.5</v>
      </c>
      <c r="N78" s="1380">
        <v>-272.19</v>
      </c>
      <c r="O78"/>
    </row>
    <row r="79" spans="2:15" ht="13.8" x14ac:dyDescent="0.25">
      <c r="B79"/>
      <c r="C79"/>
      <c r="D79"/>
      <c r="E79"/>
      <c r="G79"/>
      <c r="H79"/>
      <c r="I79"/>
      <c r="J79"/>
      <c r="L79" s="1391" t="s">
        <v>4564</v>
      </c>
      <c r="M79" s="1393">
        <v>0.5</v>
      </c>
      <c r="N79" s="1380">
        <v>-355.99</v>
      </c>
      <c r="O79"/>
    </row>
    <row r="80" spans="2:15" ht="13.8" x14ac:dyDescent="0.25">
      <c r="B80"/>
      <c r="C80"/>
      <c r="D80"/>
      <c r="E80"/>
      <c r="G80"/>
      <c r="H80"/>
      <c r="I80"/>
      <c r="J80"/>
      <c r="L80" s="1391" t="s">
        <v>4474</v>
      </c>
      <c r="M80" s="1393">
        <v>0</v>
      </c>
      <c r="N80" s="1380">
        <v>-365.02</v>
      </c>
      <c r="O80"/>
    </row>
    <row r="81" spans="2:15" ht="13.8" x14ac:dyDescent="0.25">
      <c r="B81"/>
      <c r="C81"/>
      <c r="D81"/>
      <c r="E81"/>
      <c r="G81"/>
      <c r="H81"/>
      <c r="I81"/>
      <c r="J81"/>
      <c r="L81" s="1391" t="s">
        <v>4565</v>
      </c>
      <c r="M81" s="1393">
        <v>0</v>
      </c>
      <c r="N81" s="1380">
        <v>-399.96</v>
      </c>
      <c r="O81"/>
    </row>
    <row r="82" spans="2:15" ht="13.8" x14ac:dyDescent="0.25">
      <c r="B82"/>
      <c r="C82"/>
      <c r="D82"/>
      <c r="E82"/>
      <c r="G82"/>
      <c r="H82"/>
      <c r="I82"/>
      <c r="J82"/>
      <c r="L82" s="1391" t="s">
        <v>4154</v>
      </c>
      <c r="M82" s="1393">
        <v>0</v>
      </c>
      <c r="N82" s="1380">
        <v>-399.98</v>
      </c>
      <c r="O82"/>
    </row>
    <row r="83" spans="2:15" ht="13.8" x14ac:dyDescent="0.25">
      <c r="B83"/>
      <c r="C83"/>
      <c r="G83"/>
      <c r="H83"/>
      <c r="I83"/>
      <c r="J83"/>
      <c r="L83" s="1391" t="s">
        <v>4566</v>
      </c>
      <c r="M83" s="1393">
        <v>0</v>
      </c>
      <c r="N83" s="1380">
        <v>-425.04</v>
      </c>
      <c r="O83"/>
    </row>
    <row r="84" spans="2:15" ht="13.8" x14ac:dyDescent="0.25">
      <c r="B84"/>
      <c r="C84"/>
      <c r="G84"/>
      <c r="H84"/>
      <c r="I84"/>
      <c r="J84"/>
      <c r="L84" s="1391" t="s">
        <v>1576</v>
      </c>
      <c r="M84" s="1393">
        <v>1</v>
      </c>
      <c r="N84" s="1380">
        <v>336.93999999999994</v>
      </c>
      <c r="O84"/>
    </row>
    <row r="85" spans="2:15" ht="13.8" x14ac:dyDescent="0.25">
      <c r="B85"/>
      <c r="C85"/>
      <c r="G85"/>
      <c r="H85"/>
      <c r="I85"/>
      <c r="J85"/>
      <c r="L85" s="1391" t="s">
        <v>1534</v>
      </c>
      <c r="M85" s="1393">
        <v>1</v>
      </c>
      <c r="N85" s="1380">
        <v>78.84</v>
      </c>
      <c r="O85"/>
    </row>
    <row r="86" spans="2:15" ht="13.8" x14ac:dyDescent="0.25">
      <c r="B86"/>
      <c r="C86"/>
      <c r="G86"/>
      <c r="H86"/>
      <c r="I86"/>
      <c r="J86"/>
      <c r="L86" s="1391" t="s">
        <v>4567</v>
      </c>
      <c r="M86" s="1393">
        <v>1</v>
      </c>
      <c r="N86" s="1380">
        <v>44.96</v>
      </c>
      <c r="O86"/>
    </row>
    <row r="87" spans="2:15" ht="13.8" x14ac:dyDescent="0.25">
      <c r="B87"/>
      <c r="C87"/>
      <c r="G87"/>
      <c r="H87"/>
      <c r="I87"/>
      <c r="J87"/>
      <c r="L87" s="1391" t="s">
        <v>4520</v>
      </c>
      <c r="M87" s="1393">
        <v>1</v>
      </c>
      <c r="N87" s="1380">
        <v>42.55</v>
      </c>
      <c r="O87"/>
    </row>
    <row r="88" spans="2:15" ht="13.8" x14ac:dyDescent="0.25">
      <c r="B88"/>
      <c r="C88"/>
      <c r="G88"/>
      <c r="H88"/>
      <c r="I88"/>
      <c r="J88"/>
      <c r="L88" s="1391" t="s">
        <v>2621</v>
      </c>
      <c r="M88" s="1393">
        <v>1</v>
      </c>
      <c r="N88" s="1380">
        <v>40.32</v>
      </c>
      <c r="O88"/>
    </row>
    <row r="89" spans="2:15" ht="13.8" x14ac:dyDescent="0.25">
      <c r="B89"/>
      <c r="C89"/>
      <c r="G89"/>
      <c r="H89"/>
      <c r="I89"/>
      <c r="J89"/>
      <c r="L89" s="1391" t="s">
        <v>4568</v>
      </c>
      <c r="M89" s="1393">
        <v>1</v>
      </c>
      <c r="N89" s="1380">
        <v>36.29</v>
      </c>
      <c r="O89"/>
    </row>
    <row r="90" spans="2:15" ht="13.8" x14ac:dyDescent="0.25">
      <c r="B90"/>
      <c r="C90"/>
      <c r="G90"/>
      <c r="H90"/>
      <c r="I90"/>
      <c r="J90"/>
      <c r="L90" s="1391" t="s">
        <v>4569</v>
      </c>
      <c r="M90" s="1393">
        <v>1</v>
      </c>
      <c r="N90" s="1380">
        <v>34.56</v>
      </c>
      <c r="O90"/>
    </row>
    <row r="91" spans="2:15" ht="13.8" x14ac:dyDescent="0.25">
      <c r="B91"/>
      <c r="C91"/>
      <c r="G91"/>
      <c r="H91"/>
      <c r="I91"/>
      <c r="J91"/>
      <c r="L91" s="1391" t="s">
        <v>4525</v>
      </c>
      <c r="M91" s="1393">
        <v>1</v>
      </c>
      <c r="N91" s="1380">
        <v>30.39</v>
      </c>
      <c r="O91"/>
    </row>
    <row r="92" spans="2:15" ht="13.8" x14ac:dyDescent="0.25">
      <c r="B92"/>
      <c r="C92"/>
      <c r="G92"/>
      <c r="H92"/>
      <c r="I92"/>
      <c r="J92"/>
      <c r="L92" s="1391" t="s">
        <v>4570</v>
      </c>
      <c r="M92" s="1393">
        <v>1</v>
      </c>
      <c r="N92" s="1380">
        <v>29.03</v>
      </c>
      <c r="O92"/>
    </row>
    <row r="93" spans="2:15" ht="13.8" x14ac:dyDescent="0.25">
      <c r="B93"/>
      <c r="C93"/>
      <c r="G93"/>
      <c r="H93"/>
      <c r="I93"/>
      <c r="J93"/>
      <c r="L93" s="1391" t="s">
        <v>267</v>
      </c>
      <c r="M93" s="1393">
        <v>0.91874999999999996</v>
      </c>
      <c r="N93" s="1380">
        <v>1661.7018999999996</v>
      </c>
      <c r="O93"/>
    </row>
    <row r="94" spans="2:15" ht="13.8" x14ac:dyDescent="0.25">
      <c r="B94"/>
      <c r="C94"/>
      <c r="G94"/>
      <c r="H94"/>
      <c r="I94"/>
      <c r="J94"/>
      <c r="L94"/>
      <c r="M94"/>
      <c r="N94"/>
      <c r="O94"/>
    </row>
    <row r="95" spans="2:15" ht="13.8" x14ac:dyDescent="0.25">
      <c r="B95"/>
      <c r="C95"/>
      <c r="G95"/>
      <c r="H95"/>
      <c r="I95"/>
      <c r="J95"/>
      <c r="L95"/>
      <c r="M95"/>
      <c r="N95"/>
      <c r="O95"/>
    </row>
    <row r="96" spans="2:15" ht="13.8" x14ac:dyDescent="0.25">
      <c r="B96"/>
      <c r="C96"/>
      <c r="G96"/>
      <c r="H96"/>
      <c r="I96"/>
      <c r="J96"/>
      <c r="L96"/>
      <c r="M96"/>
      <c r="N96"/>
      <c r="O96"/>
    </row>
    <row r="97" spans="2:15" ht="13.8" x14ac:dyDescent="0.25">
      <c r="B97"/>
      <c r="C97"/>
      <c r="G97"/>
      <c r="H97"/>
      <c r="I97"/>
      <c r="J97"/>
      <c r="L97"/>
      <c r="M97"/>
      <c r="N97"/>
      <c r="O97"/>
    </row>
    <row r="98" spans="2:15" ht="13.8" x14ac:dyDescent="0.25">
      <c r="B98"/>
      <c r="C98"/>
      <c r="G98"/>
      <c r="H98"/>
      <c r="I98"/>
      <c r="J98"/>
      <c r="L98"/>
      <c r="M98"/>
      <c r="N98"/>
      <c r="O98"/>
    </row>
    <row r="99" spans="2:15" ht="13.8" x14ac:dyDescent="0.25">
      <c r="B99"/>
      <c r="C99"/>
      <c r="G99"/>
      <c r="H99"/>
      <c r="I99"/>
      <c r="J99"/>
      <c r="L99"/>
      <c r="M99"/>
      <c r="N99"/>
      <c r="O99"/>
    </row>
    <row r="100" spans="2:15" ht="13.8" x14ac:dyDescent="0.25">
      <c r="B100"/>
      <c r="C100"/>
      <c r="G100"/>
      <c r="H100"/>
      <c r="I100"/>
      <c r="J100"/>
      <c r="L100"/>
      <c r="M100"/>
      <c r="N100"/>
      <c r="O100"/>
    </row>
    <row r="101" spans="2:15" ht="13.8" x14ac:dyDescent="0.25">
      <c r="B101"/>
      <c r="C101"/>
      <c r="G101"/>
      <c r="H101"/>
      <c r="I101"/>
      <c r="J101"/>
      <c r="L101"/>
      <c r="M101"/>
      <c r="N101"/>
      <c r="O101"/>
    </row>
    <row r="102" spans="2:15" ht="13.8" x14ac:dyDescent="0.25">
      <c r="B102"/>
      <c r="C102"/>
      <c r="G102"/>
      <c r="H102"/>
      <c r="I102"/>
      <c r="J102"/>
      <c r="L102"/>
      <c r="M102"/>
      <c r="N102"/>
      <c r="O102"/>
    </row>
    <row r="103" spans="2:15" ht="13.8" x14ac:dyDescent="0.25">
      <c r="B103"/>
      <c r="C103"/>
      <c r="G103"/>
      <c r="H103"/>
      <c r="I103"/>
      <c r="J103"/>
      <c r="L103"/>
      <c r="M103"/>
      <c r="N103"/>
      <c r="O103"/>
    </row>
    <row r="104" spans="2:15" ht="13.8" x14ac:dyDescent="0.25">
      <c r="B104"/>
      <c r="C104"/>
      <c r="G104"/>
      <c r="H104"/>
      <c r="I104"/>
      <c r="J104"/>
      <c r="L104"/>
      <c r="M104"/>
      <c r="N104"/>
      <c r="O104"/>
    </row>
    <row r="105" spans="2:15" ht="13.8" x14ac:dyDescent="0.25">
      <c r="B105"/>
      <c r="C105"/>
      <c r="G105"/>
      <c r="H105"/>
      <c r="I105"/>
      <c r="J105"/>
      <c r="L105"/>
      <c r="M105"/>
      <c r="N105"/>
      <c r="O105"/>
    </row>
    <row r="106" spans="2:15" ht="13.8" x14ac:dyDescent="0.25">
      <c r="B106"/>
      <c r="C106"/>
      <c r="G106"/>
      <c r="H106"/>
      <c r="I106"/>
      <c r="J106"/>
      <c r="L106"/>
      <c r="M106"/>
      <c r="N106"/>
      <c r="O106"/>
    </row>
    <row r="107" spans="2:15" ht="13.8" x14ac:dyDescent="0.25">
      <c r="B107"/>
      <c r="C107"/>
      <c r="G107"/>
      <c r="H107"/>
      <c r="I107"/>
      <c r="J107"/>
      <c r="L107"/>
      <c r="M107"/>
      <c r="N107"/>
      <c r="O107"/>
    </row>
    <row r="108" spans="2:15" ht="13.8" x14ac:dyDescent="0.25">
      <c r="B108"/>
      <c r="C108"/>
      <c r="G108"/>
      <c r="H108"/>
      <c r="I108"/>
      <c r="J108"/>
      <c r="L108"/>
      <c r="M108"/>
      <c r="N108"/>
      <c r="O108"/>
    </row>
    <row r="109" spans="2:15" ht="13.8" x14ac:dyDescent="0.25">
      <c r="B109"/>
      <c r="C109"/>
      <c r="G109"/>
      <c r="H109"/>
      <c r="I109"/>
      <c r="J109"/>
      <c r="L109"/>
      <c r="M109"/>
      <c r="N109"/>
      <c r="O109"/>
    </row>
    <row r="110" spans="2:15" ht="13.8" x14ac:dyDescent="0.25">
      <c r="B110"/>
      <c r="C110"/>
      <c r="G110"/>
      <c r="H110"/>
      <c r="I110"/>
      <c r="J110"/>
      <c r="L110"/>
      <c r="M110"/>
      <c r="N110"/>
      <c r="O110"/>
    </row>
    <row r="111" spans="2:15" ht="13.8" x14ac:dyDescent="0.25">
      <c r="B111"/>
      <c r="C111"/>
      <c r="G111"/>
      <c r="H111"/>
      <c r="I111"/>
      <c r="J111"/>
      <c r="L111"/>
      <c r="M111"/>
      <c r="N111"/>
      <c r="O111"/>
    </row>
    <row r="112" spans="2:15" ht="13.8" x14ac:dyDescent="0.25">
      <c r="B112"/>
      <c r="C112"/>
      <c r="G112"/>
      <c r="H112"/>
      <c r="I112"/>
      <c r="J112"/>
      <c r="L112"/>
      <c r="M112"/>
      <c r="N112"/>
      <c r="O112"/>
    </row>
    <row r="113" spans="2:15" ht="13.8" x14ac:dyDescent="0.25">
      <c r="B113"/>
      <c r="C113"/>
      <c r="G113"/>
      <c r="H113"/>
      <c r="I113"/>
      <c r="J113"/>
      <c r="L113"/>
      <c r="M113"/>
      <c r="N113"/>
      <c r="O113"/>
    </row>
    <row r="114" spans="2:15" ht="13.8" x14ac:dyDescent="0.25">
      <c r="B114"/>
      <c r="C114"/>
      <c r="G114"/>
      <c r="H114"/>
      <c r="I114"/>
      <c r="J114"/>
      <c r="L114"/>
      <c r="M114"/>
      <c r="N114"/>
      <c r="O114"/>
    </row>
    <row r="115" spans="2:15" ht="13.8" x14ac:dyDescent="0.25">
      <c r="B115"/>
      <c r="C115"/>
      <c r="G115"/>
      <c r="H115"/>
      <c r="I115"/>
      <c r="J115"/>
      <c r="L115"/>
      <c r="M115"/>
      <c r="N115"/>
      <c r="O115"/>
    </row>
    <row r="116" spans="2:15" ht="13.8" x14ac:dyDescent="0.25">
      <c r="B116"/>
      <c r="C116"/>
      <c r="G116"/>
      <c r="H116"/>
      <c r="I116"/>
      <c r="J116"/>
      <c r="L116"/>
      <c r="M116"/>
      <c r="N116"/>
      <c r="O116"/>
    </row>
    <row r="117" spans="2:15" ht="13.8" x14ac:dyDescent="0.25">
      <c r="B117"/>
      <c r="C117"/>
      <c r="G117"/>
      <c r="H117"/>
      <c r="I117"/>
      <c r="J117"/>
      <c r="L117"/>
      <c r="M117"/>
      <c r="N117"/>
      <c r="O117"/>
    </row>
    <row r="118" spans="2:15" ht="13.8" x14ac:dyDescent="0.25">
      <c r="B118"/>
      <c r="C118"/>
      <c r="G118"/>
      <c r="H118"/>
      <c r="I118"/>
      <c r="J118"/>
      <c r="L118"/>
      <c r="M118"/>
      <c r="N118"/>
      <c r="O118"/>
    </row>
    <row r="119" spans="2:15" ht="13.8" x14ac:dyDescent="0.25">
      <c r="B119"/>
      <c r="C119"/>
      <c r="G119"/>
      <c r="H119"/>
      <c r="I119"/>
      <c r="J119"/>
      <c r="L119"/>
      <c r="M119"/>
      <c r="N119"/>
      <c r="O119"/>
    </row>
    <row r="120" spans="2:15" ht="13.8" x14ac:dyDescent="0.25">
      <c r="B120"/>
      <c r="C120"/>
      <c r="G120"/>
      <c r="H120"/>
      <c r="I120"/>
      <c r="J120"/>
      <c r="L120"/>
      <c r="M120"/>
      <c r="N120"/>
      <c r="O120"/>
    </row>
    <row r="121" spans="2:15" ht="13.8" x14ac:dyDescent="0.25">
      <c r="B121"/>
      <c r="C121"/>
      <c r="G121"/>
      <c r="H121"/>
      <c r="I121"/>
      <c r="J121"/>
      <c r="L121"/>
      <c r="M121"/>
      <c r="N121"/>
      <c r="O121"/>
    </row>
    <row r="122" spans="2:15" ht="13.8" x14ac:dyDescent="0.25">
      <c r="B122"/>
      <c r="C122"/>
      <c r="G122"/>
      <c r="H122"/>
      <c r="I122"/>
      <c r="J122"/>
      <c r="L122"/>
      <c r="M122"/>
      <c r="N122"/>
      <c r="O122"/>
    </row>
    <row r="123" spans="2:15" ht="13.8" x14ac:dyDescent="0.25">
      <c r="B123"/>
      <c r="C123"/>
      <c r="G123"/>
      <c r="H123"/>
      <c r="I123"/>
      <c r="J123"/>
      <c r="L123"/>
      <c r="M123"/>
      <c r="N123"/>
      <c r="O123"/>
    </row>
    <row r="124" spans="2:15" ht="13.8" x14ac:dyDescent="0.25">
      <c r="B124"/>
      <c r="C124"/>
      <c r="G124"/>
      <c r="H124"/>
      <c r="I124"/>
      <c r="J124"/>
      <c r="L124"/>
      <c r="M124"/>
      <c r="N124"/>
      <c r="O124"/>
    </row>
    <row r="125" spans="2:15" ht="13.8" x14ac:dyDescent="0.25">
      <c r="B125"/>
      <c r="C125"/>
      <c r="G125"/>
      <c r="H125"/>
      <c r="I125"/>
      <c r="J125"/>
      <c r="L125"/>
      <c r="M125"/>
      <c r="N125"/>
      <c r="O125"/>
    </row>
    <row r="126" spans="2:15" ht="13.8" x14ac:dyDescent="0.25">
      <c r="B126"/>
      <c r="C126"/>
      <c r="G126"/>
      <c r="H126"/>
      <c r="I126"/>
      <c r="J126"/>
      <c r="L126"/>
      <c r="M126"/>
      <c r="N126"/>
      <c r="O126"/>
    </row>
    <row r="127" spans="2:15" ht="13.8" x14ac:dyDescent="0.25">
      <c r="B127"/>
      <c r="C127"/>
      <c r="G127"/>
      <c r="H127"/>
      <c r="I127"/>
      <c r="J127"/>
      <c r="L127"/>
      <c r="M127"/>
      <c r="N127"/>
      <c r="O127"/>
    </row>
    <row r="128" spans="2:15" ht="13.8" x14ac:dyDescent="0.25">
      <c r="B128"/>
      <c r="C128"/>
      <c r="G128"/>
      <c r="H128"/>
      <c r="I128"/>
      <c r="J128"/>
      <c r="L128"/>
      <c r="M128"/>
      <c r="N128"/>
      <c r="O128"/>
    </row>
    <row r="129" spans="2:15" ht="13.8" x14ac:dyDescent="0.25">
      <c r="B129"/>
      <c r="C129"/>
      <c r="G129"/>
      <c r="H129"/>
      <c r="I129"/>
      <c r="J129"/>
      <c r="L129"/>
      <c r="M129"/>
      <c r="N129"/>
      <c r="O129"/>
    </row>
    <row r="130" spans="2:15" ht="13.8" x14ac:dyDescent="0.25">
      <c r="B130"/>
      <c r="C130"/>
      <c r="G130"/>
      <c r="H130"/>
      <c r="I130"/>
      <c r="J130"/>
      <c r="L130"/>
      <c r="M130"/>
      <c r="N130"/>
      <c r="O130"/>
    </row>
    <row r="131" spans="2:15" ht="13.8" x14ac:dyDescent="0.25">
      <c r="B131"/>
      <c r="C131"/>
      <c r="G131"/>
      <c r="H131"/>
      <c r="I131"/>
      <c r="J131"/>
      <c r="L131"/>
      <c r="M131"/>
      <c r="N131"/>
      <c r="O131"/>
    </row>
    <row r="132" spans="2:15" ht="13.8" x14ac:dyDescent="0.25">
      <c r="B132"/>
      <c r="C132"/>
      <c r="G132"/>
      <c r="H132"/>
      <c r="I132"/>
      <c r="J132"/>
      <c r="L132"/>
      <c r="M132"/>
      <c r="N132"/>
      <c r="O132"/>
    </row>
    <row r="133" spans="2:15" ht="13.8" x14ac:dyDescent="0.25">
      <c r="B133"/>
      <c r="C133"/>
      <c r="G133"/>
      <c r="H133"/>
      <c r="I133"/>
      <c r="J133"/>
      <c r="L133"/>
      <c r="M133"/>
      <c r="N133"/>
      <c r="O133"/>
    </row>
    <row r="134" spans="2:15" ht="13.8" x14ac:dyDescent="0.25">
      <c r="B134"/>
      <c r="C134"/>
      <c r="G134"/>
      <c r="H134"/>
      <c r="I134"/>
      <c r="J134"/>
      <c r="L134"/>
      <c r="M134"/>
      <c r="N134"/>
      <c r="O134"/>
    </row>
    <row r="135" spans="2:15" ht="13.8" x14ac:dyDescent="0.25">
      <c r="B135"/>
      <c r="C135"/>
      <c r="G135"/>
      <c r="H135"/>
      <c r="I135"/>
      <c r="J135"/>
      <c r="L135"/>
      <c r="M135"/>
      <c r="N135"/>
      <c r="O135"/>
    </row>
    <row r="136" spans="2:15" ht="13.8" x14ac:dyDescent="0.25">
      <c r="B136"/>
      <c r="C136"/>
      <c r="G136"/>
      <c r="H136"/>
      <c r="I136"/>
      <c r="J136"/>
      <c r="L136"/>
      <c r="M136"/>
      <c r="N136"/>
      <c r="O136"/>
    </row>
    <row r="137" spans="2:15" ht="13.8" x14ac:dyDescent="0.25">
      <c r="B137"/>
      <c r="C137"/>
      <c r="G137"/>
      <c r="H137"/>
      <c r="I137"/>
      <c r="J137"/>
      <c r="L137"/>
      <c r="M137"/>
      <c r="N137"/>
      <c r="O137"/>
    </row>
    <row r="138" spans="2:15" ht="13.8" x14ac:dyDescent="0.25">
      <c r="B138"/>
      <c r="C138"/>
      <c r="G138"/>
      <c r="H138"/>
      <c r="I138"/>
      <c r="J138"/>
      <c r="L138"/>
      <c r="M138"/>
      <c r="N138"/>
      <c r="O138"/>
    </row>
    <row r="139" spans="2:15" ht="13.8" x14ac:dyDescent="0.25">
      <c r="B139"/>
      <c r="C139"/>
      <c r="G139"/>
      <c r="H139"/>
      <c r="I139"/>
      <c r="J139"/>
      <c r="L139"/>
      <c r="M139"/>
      <c r="N139"/>
      <c r="O139"/>
    </row>
    <row r="140" spans="2:15" ht="13.8" x14ac:dyDescent="0.25">
      <c r="B140"/>
      <c r="C140"/>
      <c r="G140"/>
      <c r="H140"/>
      <c r="I140"/>
      <c r="J140"/>
      <c r="L140"/>
      <c r="M140"/>
      <c r="N140"/>
      <c r="O140"/>
    </row>
    <row r="141" spans="2:15" ht="13.8" x14ac:dyDescent="0.25">
      <c r="B141"/>
      <c r="C141"/>
      <c r="G141"/>
      <c r="H141"/>
      <c r="I141"/>
      <c r="J141"/>
      <c r="L141"/>
      <c r="M141"/>
      <c r="N141"/>
      <c r="O141"/>
    </row>
    <row r="142" spans="2:15" ht="13.8" x14ac:dyDescent="0.25">
      <c r="B142"/>
      <c r="C142"/>
      <c r="G142"/>
      <c r="H142"/>
      <c r="I142"/>
      <c r="J142"/>
      <c r="L142"/>
      <c r="M142"/>
      <c r="N142"/>
      <c r="O142"/>
    </row>
    <row r="143" spans="2:15" ht="13.8" x14ac:dyDescent="0.25">
      <c r="B143"/>
      <c r="C143"/>
      <c r="G143"/>
      <c r="H143"/>
      <c r="I143"/>
      <c r="J143"/>
      <c r="L143"/>
      <c r="M143"/>
      <c r="N143"/>
      <c r="O143"/>
    </row>
    <row r="144" spans="2:15" ht="13.8" x14ac:dyDescent="0.25">
      <c r="B144"/>
      <c r="C144"/>
      <c r="G144"/>
      <c r="H144"/>
      <c r="I144"/>
      <c r="J144"/>
      <c r="L144"/>
      <c r="M144"/>
      <c r="N144"/>
      <c r="O144"/>
    </row>
    <row r="145" spans="2:15" ht="13.8" x14ac:dyDescent="0.25">
      <c r="B145"/>
      <c r="C145"/>
      <c r="G145"/>
      <c r="H145"/>
      <c r="I145"/>
      <c r="J145"/>
      <c r="L145"/>
      <c r="M145"/>
      <c r="N145"/>
      <c r="O145"/>
    </row>
    <row r="146" spans="2:15" ht="13.8" x14ac:dyDescent="0.25">
      <c r="B146"/>
      <c r="C146"/>
      <c r="G146"/>
      <c r="H146"/>
      <c r="I146"/>
      <c r="J146"/>
      <c r="L146"/>
      <c r="M146"/>
      <c r="N146"/>
      <c r="O146"/>
    </row>
    <row r="147" spans="2:15" ht="13.8" x14ac:dyDescent="0.25">
      <c r="B147"/>
      <c r="C147"/>
      <c r="G147"/>
      <c r="H147"/>
      <c r="I147"/>
      <c r="J147"/>
      <c r="L147"/>
      <c r="M147"/>
      <c r="N147"/>
      <c r="O147"/>
    </row>
    <row r="148" spans="2:15" ht="13.8" x14ac:dyDescent="0.25">
      <c r="B148"/>
      <c r="C148"/>
      <c r="G148"/>
      <c r="H148"/>
      <c r="I148"/>
      <c r="J148"/>
      <c r="L148"/>
      <c r="M148"/>
      <c r="N148"/>
      <c r="O148"/>
    </row>
    <row r="149" spans="2:15" ht="13.8" x14ac:dyDescent="0.25">
      <c r="B149"/>
      <c r="C149"/>
      <c r="G149"/>
      <c r="H149"/>
      <c r="I149"/>
      <c r="J149"/>
      <c r="L149"/>
      <c r="M149"/>
      <c r="N149"/>
      <c r="O149"/>
    </row>
    <row r="150" spans="2:15" ht="13.8" x14ac:dyDescent="0.25">
      <c r="B150"/>
      <c r="C150"/>
      <c r="G150"/>
      <c r="H150"/>
      <c r="I150"/>
      <c r="J150"/>
      <c r="L150"/>
      <c r="M150"/>
      <c r="N150"/>
      <c r="O150"/>
    </row>
    <row r="151" spans="2:15" ht="13.8" x14ac:dyDescent="0.25">
      <c r="B151"/>
      <c r="C151"/>
      <c r="G151"/>
      <c r="H151"/>
      <c r="I151"/>
      <c r="J151"/>
      <c r="L151"/>
      <c r="M151"/>
      <c r="N151"/>
      <c r="O151"/>
    </row>
    <row r="152" spans="2:15" ht="13.8" x14ac:dyDescent="0.25">
      <c r="B152"/>
      <c r="C152"/>
      <c r="G152"/>
      <c r="H152"/>
      <c r="I152"/>
      <c r="J152"/>
      <c r="L152"/>
      <c r="M152"/>
      <c r="N152"/>
      <c r="O152"/>
    </row>
    <row r="153" spans="2:15" ht="13.8" x14ac:dyDescent="0.25">
      <c r="B153"/>
      <c r="C153"/>
      <c r="G153"/>
      <c r="H153"/>
      <c r="I153"/>
      <c r="J153"/>
      <c r="L153"/>
      <c r="M153"/>
      <c r="N153"/>
      <c r="O153"/>
    </row>
    <row r="154" spans="2:15" ht="13.8" x14ac:dyDescent="0.25">
      <c r="B154"/>
      <c r="C154"/>
      <c r="G154"/>
      <c r="H154"/>
      <c r="I154"/>
      <c r="J154"/>
      <c r="L154"/>
      <c r="M154"/>
      <c r="N154"/>
      <c r="O154"/>
    </row>
    <row r="155" spans="2:15" ht="13.8" x14ac:dyDescent="0.25">
      <c r="B155"/>
      <c r="C155"/>
      <c r="G155"/>
      <c r="H155"/>
      <c r="I155"/>
      <c r="J155"/>
      <c r="L155"/>
      <c r="M155"/>
      <c r="N155"/>
      <c r="O155"/>
    </row>
    <row r="156" spans="2:15" ht="13.8" x14ac:dyDescent="0.25">
      <c r="B156"/>
      <c r="C156"/>
      <c r="G156"/>
      <c r="H156"/>
      <c r="I156"/>
      <c r="J156"/>
      <c r="L156"/>
      <c r="M156"/>
      <c r="N156"/>
      <c r="O156"/>
    </row>
    <row r="157" spans="2:15" ht="13.8" x14ac:dyDescent="0.25">
      <c r="B157"/>
      <c r="C157"/>
      <c r="G157"/>
      <c r="H157"/>
      <c r="I157"/>
      <c r="J157"/>
      <c r="L157"/>
      <c r="M157"/>
      <c r="N157"/>
      <c r="O157"/>
    </row>
    <row r="158" spans="2:15" ht="13.8" x14ac:dyDescent="0.25">
      <c r="B158"/>
      <c r="C158"/>
      <c r="G158"/>
      <c r="H158"/>
      <c r="I158"/>
      <c r="J158"/>
      <c r="L158"/>
      <c r="M158"/>
      <c r="N158"/>
      <c r="O158"/>
    </row>
    <row r="159" spans="2:15" ht="13.8" x14ac:dyDescent="0.25">
      <c r="B159"/>
      <c r="C159"/>
      <c r="G159"/>
      <c r="H159"/>
      <c r="I159"/>
      <c r="J159"/>
      <c r="L159"/>
      <c r="M159"/>
      <c r="N159"/>
      <c r="O159"/>
    </row>
    <row r="160" spans="2:15" ht="13.8" x14ac:dyDescent="0.25">
      <c r="B160"/>
      <c r="C160"/>
      <c r="G160"/>
      <c r="H160"/>
      <c r="I160"/>
      <c r="J160"/>
      <c r="L160"/>
      <c r="M160"/>
      <c r="N160"/>
      <c r="O160"/>
    </row>
    <row r="161" spans="2:15" ht="13.8" x14ac:dyDescent="0.25">
      <c r="B161"/>
      <c r="C161"/>
      <c r="G161"/>
      <c r="H161"/>
      <c r="I161"/>
      <c r="J161"/>
      <c r="L161"/>
      <c r="M161"/>
      <c r="N161"/>
      <c r="O161"/>
    </row>
    <row r="162" spans="2:15" ht="13.8" x14ac:dyDescent="0.25">
      <c r="B162"/>
      <c r="C162"/>
      <c r="G162"/>
      <c r="H162"/>
      <c r="I162"/>
      <c r="J162"/>
      <c r="L162"/>
      <c r="M162"/>
      <c r="N162"/>
      <c r="O162"/>
    </row>
    <row r="163" spans="2:15" ht="13.8" x14ac:dyDescent="0.25">
      <c r="B163"/>
      <c r="C163"/>
      <c r="G163"/>
      <c r="H163"/>
      <c r="I163"/>
      <c r="J163"/>
      <c r="L163"/>
      <c r="M163"/>
      <c r="N163"/>
      <c r="O163"/>
    </row>
    <row r="164" spans="2:15" ht="13.8" x14ac:dyDescent="0.25">
      <c r="B164"/>
      <c r="C164"/>
      <c r="G164"/>
      <c r="H164"/>
      <c r="I164"/>
      <c r="J164"/>
      <c r="L164"/>
      <c r="M164"/>
      <c r="N164"/>
      <c r="O164"/>
    </row>
    <row r="165" spans="2:15" ht="13.8" x14ac:dyDescent="0.25">
      <c r="B165"/>
      <c r="C165"/>
      <c r="G165"/>
      <c r="H165"/>
      <c r="I165"/>
      <c r="J165"/>
      <c r="L165"/>
      <c r="M165"/>
      <c r="N165"/>
      <c r="O165"/>
    </row>
    <row r="166" spans="2:15" ht="13.8" x14ac:dyDescent="0.25">
      <c r="B166"/>
      <c r="C166"/>
      <c r="G166"/>
      <c r="H166"/>
      <c r="I166"/>
      <c r="J166"/>
      <c r="L166"/>
      <c r="M166"/>
      <c r="N166"/>
      <c r="O166"/>
    </row>
    <row r="167" spans="2:15" ht="13.8" x14ac:dyDescent="0.25">
      <c r="B167"/>
      <c r="C167"/>
      <c r="G167"/>
      <c r="H167"/>
      <c r="I167"/>
      <c r="J167"/>
      <c r="L167"/>
      <c r="M167"/>
      <c r="N167"/>
      <c r="O167"/>
    </row>
    <row r="168" spans="2:15" ht="13.8" x14ac:dyDescent="0.25">
      <c r="B168"/>
      <c r="C168"/>
      <c r="G168"/>
      <c r="H168"/>
      <c r="I168"/>
      <c r="J168"/>
      <c r="L168"/>
      <c r="M168"/>
      <c r="N168"/>
      <c r="O168"/>
    </row>
    <row r="169" spans="2:15" ht="13.8" x14ac:dyDescent="0.25">
      <c r="B169"/>
      <c r="C169"/>
      <c r="G169"/>
      <c r="H169"/>
      <c r="I169"/>
      <c r="J169"/>
      <c r="L169"/>
      <c r="M169"/>
      <c r="N169"/>
      <c r="O169"/>
    </row>
    <row r="170" spans="2:15" ht="13.8" x14ac:dyDescent="0.25">
      <c r="B170"/>
      <c r="C170"/>
      <c r="G170"/>
      <c r="H170"/>
      <c r="I170"/>
      <c r="J170"/>
      <c r="L170"/>
      <c r="M170"/>
      <c r="N170"/>
      <c r="O170"/>
    </row>
    <row r="171" spans="2:15" ht="13.8" x14ac:dyDescent="0.25">
      <c r="B171"/>
      <c r="C171"/>
      <c r="G171"/>
      <c r="H171"/>
      <c r="I171"/>
      <c r="J171"/>
      <c r="L171"/>
      <c r="M171"/>
      <c r="N171"/>
      <c r="O171"/>
    </row>
    <row r="172" spans="2:15" ht="13.8" x14ac:dyDescent="0.25">
      <c r="B172"/>
      <c r="C172"/>
      <c r="L172"/>
      <c r="M172"/>
      <c r="N172"/>
      <c r="O172"/>
    </row>
    <row r="173" spans="2:15" ht="13.8" x14ac:dyDescent="0.25">
      <c r="B173"/>
      <c r="C173"/>
      <c r="L173"/>
      <c r="M173"/>
      <c r="N173"/>
      <c r="O173"/>
    </row>
    <row r="174" spans="2:15" ht="13.8" x14ac:dyDescent="0.25">
      <c r="B174"/>
      <c r="C174"/>
      <c r="L174"/>
      <c r="M174"/>
      <c r="N174"/>
      <c r="O174"/>
    </row>
    <row r="175" spans="2:15" ht="13.8" x14ac:dyDescent="0.25">
      <c r="B175"/>
      <c r="C175"/>
      <c r="L175"/>
      <c r="M175"/>
      <c r="N175"/>
      <c r="O175"/>
    </row>
    <row r="176" spans="2:15" ht="13.8" x14ac:dyDescent="0.25">
      <c r="B176"/>
      <c r="C176"/>
      <c r="L176"/>
      <c r="M176"/>
      <c r="N176"/>
      <c r="O176"/>
    </row>
    <row r="177" spans="2:15" ht="13.8" x14ac:dyDescent="0.25">
      <c r="B177"/>
      <c r="C177"/>
      <c r="L177"/>
      <c r="M177"/>
      <c r="N177"/>
      <c r="O177"/>
    </row>
    <row r="178" spans="2:15" ht="13.8" x14ac:dyDescent="0.25">
      <c r="B178"/>
      <c r="C178"/>
      <c r="L178"/>
      <c r="M178"/>
      <c r="N178"/>
      <c r="O178"/>
    </row>
    <row r="179" spans="2:15" ht="13.8" x14ac:dyDescent="0.25">
      <c r="B179"/>
      <c r="C179"/>
      <c r="L179"/>
      <c r="M179"/>
      <c r="N179"/>
      <c r="O179"/>
    </row>
    <row r="180" spans="2:15" ht="13.8" x14ac:dyDescent="0.25">
      <c r="B180"/>
      <c r="C180"/>
      <c r="L180"/>
      <c r="M180"/>
      <c r="N180"/>
      <c r="O180"/>
    </row>
    <row r="181" spans="2:15" ht="13.8" x14ac:dyDescent="0.25">
      <c r="B181"/>
      <c r="C181"/>
      <c r="L181"/>
      <c r="M181"/>
      <c r="N181"/>
      <c r="O181"/>
    </row>
    <row r="182" spans="2:15" ht="13.8" x14ac:dyDescent="0.25">
      <c r="B182"/>
      <c r="C182"/>
      <c r="L182"/>
      <c r="M182"/>
      <c r="N182"/>
      <c r="O182"/>
    </row>
    <row r="183" spans="2:15" ht="13.8" x14ac:dyDescent="0.25">
      <c r="B183"/>
      <c r="C183"/>
      <c r="L183"/>
      <c r="M183"/>
      <c r="N183"/>
      <c r="O183"/>
    </row>
    <row r="184" spans="2:15" ht="13.8" x14ac:dyDescent="0.25">
      <c r="B184"/>
      <c r="C184"/>
      <c r="L184"/>
      <c r="M184"/>
      <c r="N184"/>
      <c r="O184"/>
    </row>
    <row r="185" spans="2:15" ht="13.8" x14ac:dyDescent="0.25">
      <c r="B185"/>
      <c r="C185"/>
      <c r="L185"/>
      <c r="M185"/>
      <c r="N185"/>
      <c r="O185"/>
    </row>
    <row r="186" spans="2:15" ht="13.8" x14ac:dyDescent="0.25">
      <c r="B186"/>
      <c r="C186"/>
      <c r="L186"/>
      <c r="M186"/>
      <c r="N186"/>
      <c r="O186"/>
    </row>
    <row r="187" spans="2:15" ht="13.8" x14ac:dyDescent="0.25">
      <c r="B187"/>
      <c r="C187"/>
      <c r="L187"/>
      <c r="M187"/>
      <c r="N187"/>
      <c r="O187"/>
    </row>
    <row r="188" spans="2:15" ht="13.8" x14ac:dyDescent="0.25">
      <c r="B188"/>
      <c r="C188"/>
      <c r="L188"/>
      <c r="M188"/>
      <c r="N188"/>
      <c r="O188"/>
    </row>
    <row r="189" spans="2:15" ht="13.8" x14ac:dyDescent="0.25">
      <c r="B189"/>
      <c r="C189"/>
      <c r="L189"/>
      <c r="M189"/>
      <c r="N189"/>
      <c r="O189"/>
    </row>
    <row r="190" spans="2:15" ht="13.8" x14ac:dyDescent="0.25">
      <c r="B190"/>
      <c r="C190"/>
      <c r="L190"/>
      <c r="M190"/>
      <c r="N190"/>
      <c r="O190"/>
    </row>
    <row r="191" spans="2:15" ht="13.8" x14ac:dyDescent="0.25">
      <c r="B191"/>
      <c r="C191"/>
      <c r="L191"/>
      <c r="M191"/>
      <c r="N191"/>
      <c r="O191"/>
    </row>
    <row r="192" spans="2:15" ht="13.8" x14ac:dyDescent="0.25">
      <c r="B192"/>
      <c r="C192"/>
      <c r="L192"/>
      <c r="M192"/>
      <c r="N192"/>
      <c r="O192"/>
    </row>
    <row r="193" spans="2:15" ht="13.8" x14ac:dyDescent="0.25">
      <c r="B193"/>
      <c r="C193"/>
      <c r="L193"/>
      <c r="M193"/>
      <c r="N193"/>
      <c r="O193"/>
    </row>
    <row r="194" spans="2:15" ht="13.8" x14ac:dyDescent="0.25">
      <c r="B194"/>
      <c r="C194"/>
      <c r="L194"/>
      <c r="M194"/>
      <c r="N194"/>
      <c r="O194"/>
    </row>
    <row r="195" spans="2:15" ht="13.8" x14ac:dyDescent="0.25">
      <c r="B195"/>
      <c r="C195"/>
      <c r="L195"/>
      <c r="M195"/>
      <c r="N195"/>
      <c r="O195"/>
    </row>
    <row r="196" spans="2:15" ht="13.8" x14ac:dyDescent="0.25">
      <c r="B196"/>
      <c r="C196"/>
      <c r="L196"/>
      <c r="M196"/>
      <c r="N196"/>
      <c r="O196"/>
    </row>
    <row r="197" spans="2:15" ht="13.8" x14ac:dyDescent="0.25">
      <c r="B197"/>
      <c r="C197"/>
      <c r="L197"/>
      <c r="M197"/>
      <c r="N197"/>
      <c r="O197"/>
    </row>
    <row r="198" spans="2:15" ht="13.8" x14ac:dyDescent="0.25">
      <c r="B198"/>
      <c r="C198"/>
      <c r="L198"/>
      <c r="M198"/>
      <c r="N198"/>
      <c r="O198"/>
    </row>
    <row r="199" spans="2:15" ht="13.8" x14ac:dyDescent="0.25">
      <c r="B199"/>
      <c r="C199"/>
      <c r="L199"/>
      <c r="M199"/>
      <c r="N199"/>
      <c r="O199"/>
    </row>
    <row r="200" spans="2:15" ht="13.8" x14ac:dyDescent="0.25">
      <c r="B200"/>
      <c r="C200"/>
      <c r="L200"/>
      <c r="M200"/>
      <c r="N200"/>
      <c r="O200"/>
    </row>
    <row r="201" spans="2:15" ht="13.8" x14ac:dyDescent="0.25">
      <c r="B201"/>
      <c r="C201"/>
      <c r="L201"/>
      <c r="M201"/>
      <c r="N201"/>
      <c r="O201"/>
    </row>
    <row r="202" spans="2:15" ht="13.8" x14ac:dyDescent="0.25">
      <c r="B202"/>
      <c r="C202"/>
      <c r="L202"/>
      <c r="M202"/>
      <c r="N202"/>
      <c r="O202"/>
    </row>
    <row r="203" spans="2:15" ht="13.8" x14ac:dyDescent="0.25">
      <c r="B203"/>
      <c r="C203"/>
      <c r="L203"/>
      <c r="M203"/>
      <c r="N203"/>
      <c r="O203"/>
    </row>
    <row r="204" spans="2:15" ht="13.8" x14ac:dyDescent="0.25">
      <c r="B204"/>
      <c r="C204"/>
      <c r="L204"/>
      <c r="M204"/>
      <c r="N204"/>
      <c r="O204"/>
    </row>
    <row r="205" spans="2:15" ht="13.8" x14ac:dyDescent="0.25">
      <c r="B205"/>
      <c r="C205"/>
      <c r="L205"/>
      <c r="M205"/>
      <c r="N205"/>
      <c r="O205"/>
    </row>
    <row r="206" spans="2:15" ht="13.8" x14ac:dyDescent="0.25">
      <c r="B206"/>
      <c r="C206"/>
      <c r="L206"/>
      <c r="M206"/>
      <c r="N206"/>
      <c r="O206"/>
    </row>
    <row r="207" spans="2:15" ht="13.8" x14ac:dyDescent="0.25">
      <c r="B207"/>
      <c r="C207"/>
      <c r="L207"/>
      <c r="M207"/>
      <c r="N207"/>
      <c r="O207"/>
    </row>
    <row r="208" spans="2:15" ht="13.8" x14ac:dyDescent="0.25">
      <c r="B208"/>
      <c r="C208"/>
      <c r="L208"/>
      <c r="M208"/>
      <c r="N208"/>
      <c r="O208"/>
    </row>
    <row r="209" spans="2:15" ht="13.8" x14ac:dyDescent="0.25">
      <c r="B209"/>
      <c r="C209"/>
      <c r="L209"/>
      <c r="M209"/>
      <c r="N209"/>
      <c r="O209"/>
    </row>
    <row r="210" spans="2:15" ht="13.8" x14ac:dyDescent="0.25">
      <c r="B210"/>
      <c r="C210"/>
      <c r="L210"/>
      <c r="M210"/>
      <c r="N210"/>
      <c r="O210"/>
    </row>
    <row r="211" spans="2:15" ht="13.8" x14ac:dyDescent="0.25">
      <c r="B211"/>
      <c r="C211"/>
      <c r="L211"/>
      <c r="M211"/>
      <c r="N211"/>
      <c r="O211"/>
    </row>
    <row r="212" spans="2:15" ht="13.8" x14ac:dyDescent="0.25">
      <c r="B212"/>
      <c r="C212"/>
      <c r="L212"/>
      <c r="M212"/>
      <c r="N212"/>
      <c r="O212"/>
    </row>
    <row r="213" spans="2:15" ht="13.8" x14ac:dyDescent="0.25">
      <c r="B213"/>
      <c r="C213"/>
      <c r="L213"/>
      <c r="M213"/>
      <c r="N213"/>
      <c r="O213"/>
    </row>
    <row r="214" spans="2:15" ht="13.8" x14ac:dyDescent="0.25">
      <c r="B214"/>
      <c r="C214"/>
      <c r="L214"/>
      <c r="M214"/>
      <c r="N214"/>
      <c r="O214"/>
    </row>
    <row r="215" spans="2:15" ht="13.8" x14ac:dyDescent="0.25">
      <c r="B215"/>
      <c r="C215"/>
      <c r="L215"/>
      <c r="M215"/>
      <c r="N215"/>
      <c r="O215"/>
    </row>
    <row r="216" spans="2:15" ht="13.8" x14ac:dyDescent="0.25">
      <c r="B216"/>
      <c r="C216"/>
      <c r="L216"/>
      <c r="M216"/>
      <c r="N216"/>
      <c r="O216"/>
    </row>
    <row r="217" spans="2:15" ht="13.8" x14ac:dyDescent="0.25">
      <c r="B217"/>
      <c r="C217"/>
      <c r="L217"/>
      <c r="M217"/>
      <c r="N217"/>
      <c r="O217"/>
    </row>
    <row r="218" spans="2:15" ht="13.8" x14ac:dyDescent="0.25">
      <c r="B218"/>
      <c r="C218"/>
      <c r="L218"/>
      <c r="M218"/>
      <c r="N218"/>
      <c r="O218"/>
    </row>
    <row r="219" spans="2:15" ht="13.8" x14ac:dyDescent="0.25">
      <c r="B219"/>
      <c r="C219"/>
      <c r="L219"/>
      <c r="M219"/>
      <c r="N219"/>
      <c r="O219"/>
    </row>
    <row r="220" spans="2:15" ht="13.8" x14ac:dyDescent="0.25">
      <c r="B220"/>
      <c r="C220"/>
      <c r="L220"/>
      <c r="M220"/>
      <c r="N220"/>
      <c r="O220"/>
    </row>
    <row r="221" spans="2:15" ht="13.8" x14ac:dyDescent="0.25">
      <c r="B221"/>
      <c r="C221"/>
      <c r="L221"/>
      <c r="M221"/>
      <c r="N221"/>
      <c r="O221"/>
    </row>
    <row r="222" spans="2:15" ht="13.8" x14ac:dyDescent="0.25">
      <c r="B222"/>
      <c r="C222"/>
      <c r="L222"/>
      <c r="M222"/>
      <c r="N222"/>
      <c r="O222"/>
    </row>
    <row r="223" spans="2:15" ht="13.8" x14ac:dyDescent="0.25">
      <c r="B223"/>
      <c r="C223"/>
      <c r="L223"/>
      <c r="M223"/>
      <c r="N223"/>
      <c r="O223"/>
    </row>
    <row r="224" spans="2:15" ht="13.8" x14ac:dyDescent="0.25">
      <c r="B224"/>
      <c r="C224"/>
      <c r="L224"/>
      <c r="M224"/>
      <c r="N224"/>
      <c r="O224"/>
    </row>
    <row r="225" spans="2:15" ht="13.8" x14ac:dyDescent="0.25">
      <c r="B225"/>
      <c r="C225"/>
      <c r="L225"/>
      <c r="M225"/>
      <c r="N225"/>
      <c r="O225"/>
    </row>
    <row r="226" spans="2:15" ht="13.8" x14ac:dyDescent="0.25">
      <c r="B226"/>
      <c r="C226"/>
      <c r="L226"/>
      <c r="M226"/>
      <c r="N226"/>
      <c r="O226"/>
    </row>
    <row r="227" spans="2:15" ht="13.8" x14ac:dyDescent="0.25">
      <c r="B227"/>
      <c r="C227"/>
      <c r="L227"/>
      <c r="M227"/>
      <c r="N227"/>
      <c r="O227"/>
    </row>
    <row r="228" spans="2:15" ht="13.8" x14ac:dyDescent="0.25">
      <c r="B228"/>
      <c r="C228"/>
      <c r="L228"/>
      <c r="M228"/>
      <c r="N228"/>
      <c r="O228"/>
    </row>
    <row r="229" spans="2:15" ht="13.8" x14ac:dyDescent="0.25">
      <c r="B229"/>
      <c r="C229"/>
      <c r="L229"/>
      <c r="M229"/>
      <c r="N229"/>
      <c r="O229"/>
    </row>
    <row r="230" spans="2:15" ht="13.8" x14ac:dyDescent="0.25">
      <c r="B230"/>
      <c r="C230"/>
      <c r="L230"/>
      <c r="M230"/>
      <c r="N230"/>
      <c r="O230"/>
    </row>
    <row r="231" spans="2:15" ht="13.8" x14ac:dyDescent="0.25">
      <c r="B231"/>
      <c r="C231"/>
      <c r="L231"/>
      <c r="M231"/>
      <c r="N231"/>
      <c r="O231"/>
    </row>
    <row r="232" spans="2:15" ht="13.8" x14ac:dyDescent="0.25">
      <c r="B232"/>
      <c r="C232"/>
      <c r="L232"/>
      <c r="M232"/>
      <c r="N232"/>
      <c r="O232"/>
    </row>
    <row r="233" spans="2:15" ht="13.8" x14ac:dyDescent="0.25">
      <c r="B233"/>
      <c r="C233"/>
      <c r="L233"/>
      <c r="M233"/>
      <c r="N233"/>
      <c r="O233"/>
    </row>
    <row r="234" spans="2:15" ht="13.8" x14ac:dyDescent="0.25">
      <c r="B234"/>
      <c r="C234"/>
      <c r="L234"/>
      <c r="M234"/>
      <c r="N234"/>
      <c r="O234"/>
    </row>
    <row r="235" spans="2:15" ht="13.8" x14ac:dyDescent="0.25">
      <c r="B235"/>
      <c r="C235"/>
      <c r="L235"/>
      <c r="M235"/>
      <c r="N235"/>
      <c r="O235"/>
    </row>
    <row r="236" spans="2:15" ht="13.8" x14ac:dyDescent="0.25">
      <c r="B236"/>
      <c r="C236"/>
      <c r="L236"/>
      <c r="M236"/>
      <c r="N236"/>
      <c r="O236"/>
    </row>
    <row r="237" spans="2:15" ht="13.8" x14ac:dyDescent="0.25">
      <c r="B237"/>
      <c r="C237"/>
      <c r="L237"/>
      <c r="M237"/>
      <c r="N237"/>
      <c r="O237"/>
    </row>
    <row r="238" spans="2:15" ht="13.8" x14ac:dyDescent="0.25">
      <c r="B238"/>
      <c r="C238"/>
      <c r="L238"/>
      <c r="M238"/>
      <c r="N238"/>
      <c r="O238"/>
    </row>
    <row r="239" spans="2:15" ht="13.8" x14ac:dyDescent="0.25">
      <c r="B239"/>
      <c r="C239"/>
      <c r="L239"/>
      <c r="M239"/>
      <c r="N239"/>
      <c r="O239"/>
    </row>
    <row r="240" spans="2:15" ht="13.8" x14ac:dyDescent="0.25">
      <c r="B240"/>
      <c r="C240"/>
      <c r="L240"/>
      <c r="M240"/>
      <c r="N240"/>
      <c r="O240"/>
    </row>
    <row r="241" spans="2:15" ht="13.8" x14ac:dyDescent="0.25">
      <c r="B241"/>
      <c r="C241"/>
      <c r="L241"/>
      <c r="M241"/>
      <c r="N241"/>
      <c r="O241"/>
    </row>
    <row r="242" spans="2:15" ht="13.8" x14ac:dyDescent="0.25">
      <c r="B242"/>
      <c r="C242"/>
      <c r="L242"/>
      <c r="M242"/>
      <c r="N242"/>
      <c r="O242"/>
    </row>
    <row r="243" spans="2:15" ht="13.8" x14ac:dyDescent="0.25">
      <c r="B243"/>
      <c r="C243"/>
      <c r="L243"/>
      <c r="M243"/>
      <c r="N243"/>
      <c r="O243"/>
    </row>
    <row r="244" spans="2:15" ht="13.8" x14ac:dyDescent="0.25">
      <c r="B244"/>
      <c r="C244"/>
      <c r="L244"/>
      <c r="M244"/>
      <c r="N244"/>
      <c r="O244"/>
    </row>
    <row r="245" spans="2:15" ht="13.8" x14ac:dyDescent="0.25">
      <c r="B245"/>
      <c r="C245"/>
      <c r="L245"/>
      <c r="M245"/>
      <c r="N245"/>
      <c r="O245"/>
    </row>
    <row r="246" spans="2:15" ht="13.8" x14ac:dyDescent="0.25">
      <c r="B246"/>
      <c r="C246"/>
      <c r="L246"/>
      <c r="M246"/>
      <c r="N246"/>
      <c r="O246"/>
    </row>
    <row r="247" spans="2:15" ht="13.8" x14ac:dyDescent="0.25">
      <c r="B247"/>
      <c r="C247"/>
      <c r="L247"/>
      <c r="M247"/>
      <c r="N247"/>
      <c r="O247"/>
    </row>
    <row r="248" spans="2:15" ht="13.8" x14ac:dyDescent="0.25">
      <c r="B248"/>
      <c r="C248"/>
      <c r="L248"/>
      <c r="M248"/>
      <c r="N248"/>
      <c r="O248"/>
    </row>
    <row r="249" spans="2:15" ht="13.8" x14ac:dyDescent="0.25">
      <c r="B249"/>
      <c r="C249"/>
      <c r="L249"/>
      <c r="M249"/>
      <c r="N249"/>
      <c r="O249"/>
    </row>
    <row r="250" spans="2:15" ht="13.8" x14ac:dyDescent="0.25">
      <c r="B250"/>
      <c r="C250"/>
      <c r="L250"/>
      <c r="M250"/>
      <c r="N250"/>
      <c r="O250"/>
    </row>
    <row r="251" spans="2:15" ht="13.8" x14ac:dyDescent="0.25">
      <c r="B251"/>
      <c r="C251"/>
      <c r="L251"/>
      <c r="M251"/>
      <c r="N251"/>
      <c r="O251"/>
    </row>
    <row r="252" spans="2:15" ht="13.8" x14ac:dyDescent="0.25">
      <c r="B252"/>
      <c r="C252"/>
      <c r="L252"/>
      <c r="M252"/>
      <c r="N252"/>
      <c r="O252"/>
    </row>
    <row r="253" spans="2:15" ht="13.8" x14ac:dyDescent="0.25">
      <c r="B253"/>
      <c r="C253"/>
      <c r="L253"/>
      <c r="M253"/>
      <c r="N253"/>
      <c r="O253"/>
    </row>
    <row r="254" spans="2:15" ht="13.8" x14ac:dyDescent="0.25">
      <c r="B254"/>
      <c r="C254"/>
      <c r="L254"/>
      <c r="M254"/>
      <c r="N254"/>
      <c r="O254"/>
    </row>
    <row r="255" spans="2:15" ht="13.8" x14ac:dyDescent="0.25">
      <c r="B255"/>
      <c r="C255"/>
    </row>
    <row r="256" spans="2:15" ht="13.8" x14ac:dyDescent="0.25">
      <c r="B256"/>
      <c r="C256"/>
    </row>
    <row r="257" spans="2:3" ht="13.8" x14ac:dyDescent="0.25">
      <c r="B257"/>
      <c r="C257"/>
    </row>
    <row r="258" spans="2:3" ht="13.8" x14ac:dyDescent="0.25">
      <c r="B258"/>
      <c r="C258"/>
    </row>
    <row r="259" spans="2:3" ht="13.8" x14ac:dyDescent="0.25">
      <c r="B259"/>
      <c r="C259"/>
    </row>
    <row r="260" spans="2:3" ht="13.8" x14ac:dyDescent="0.25">
      <c r="B260"/>
      <c r="C260"/>
    </row>
    <row r="261" spans="2:3" ht="13.8" x14ac:dyDescent="0.25">
      <c r="B261"/>
      <c r="C261"/>
    </row>
    <row r="262" spans="2:3" ht="13.8" x14ac:dyDescent="0.25">
      <c r="B262"/>
      <c r="C262"/>
    </row>
    <row r="263" spans="2:3" ht="13.8" x14ac:dyDescent="0.25">
      <c r="B263"/>
      <c r="C263"/>
    </row>
    <row r="264" spans="2:3" ht="13.8" x14ac:dyDescent="0.25">
      <c r="B264"/>
      <c r="C264"/>
    </row>
    <row r="265" spans="2:3" ht="13.8" x14ac:dyDescent="0.25">
      <c r="B265"/>
      <c r="C265"/>
    </row>
    <row r="266" spans="2:3" ht="13.8" x14ac:dyDescent="0.25">
      <c r="B266"/>
      <c r="C266"/>
    </row>
    <row r="267" spans="2:3" ht="13.8" x14ac:dyDescent="0.25">
      <c r="B267"/>
      <c r="C267"/>
    </row>
    <row r="268" spans="2:3" ht="13.8" x14ac:dyDescent="0.25">
      <c r="B268"/>
      <c r="C268"/>
    </row>
    <row r="269" spans="2:3" ht="13.8" x14ac:dyDescent="0.25">
      <c r="B269"/>
      <c r="C269"/>
    </row>
    <row r="270" spans="2:3" ht="13.8" x14ac:dyDescent="0.25">
      <c r="B270"/>
      <c r="C270"/>
    </row>
    <row r="271" spans="2:3" ht="13.8" x14ac:dyDescent="0.25">
      <c r="B271"/>
      <c r="C271"/>
    </row>
    <row r="272" spans="2:3" ht="13.8" x14ac:dyDescent="0.25">
      <c r="B272"/>
      <c r="C272"/>
    </row>
    <row r="273" spans="2:3" ht="13.8" x14ac:dyDescent="0.25">
      <c r="B273"/>
      <c r="C273"/>
    </row>
    <row r="274" spans="2:3" ht="13.8" x14ac:dyDescent="0.25">
      <c r="B274"/>
      <c r="C274"/>
    </row>
    <row r="275" spans="2:3" ht="13.8" x14ac:dyDescent="0.25">
      <c r="B275"/>
      <c r="C275"/>
    </row>
    <row r="276" spans="2:3" ht="13.8" x14ac:dyDescent="0.25">
      <c r="B276"/>
      <c r="C276"/>
    </row>
    <row r="277" spans="2:3" ht="13.8" x14ac:dyDescent="0.25">
      <c r="B277"/>
      <c r="C277"/>
    </row>
    <row r="278" spans="2:3" ht="13.8" x14ac:dyDescent="0.25">
      <c r="B278"/>
      <c r="C278"/>
    </row>
    <row r="279" spans="2:3" ht="13.8" x14ac:dyDescent="0.25">
      <c r="B279"/>
      <c r="C279"/>
    </row>
    <row r="280" spans="2:3" ht="13.8" x14ac:dyDescent="0.25">
      <c r="B280"/>
      <c r="C280"/>
    </row>
    <row r="281" spans="2:3" ht="13.8" x14ac:dyDescent="0.25">
      <c r="B281"/>
      <c r="C281"/>
    </row>
    <row r="282" spans="2:3" ht="13.8" x14ac:dyDescent="0.25">
      <c r="B282"/>
      <c r="C282"/>
    </row>
    <row r="283" spans="2:3" ht="13.8" x14ac:dyDescent="0.25">
      <c r="B283"/>
      <c r="C283"/>
    </row>
    <row r="284" spans="2:3" ht="13.8" x14ac:dyDescent="0.25">
      <c r="B284"/>
      <c r="C284"/>
    </row>
    <row r="285" spans="2:3" ht="13.8" x14ac:dyDescent="0.25">
      <c r="B285"/>
      <c r="C285"/>
    </row>
    <row r="286" spans="2:3" ht="13.8" x14ac:dyDescent="0.25">
      <c r="B286"/>
      <c r="C286"/>
    </row>
    <row r="287" spans="2:3" ht="13.8" x14ac:dyDescent="0.25">
      <c r="B287"/>
      <c r="C287"/>
    </row>
    <row r="288" spans="2:3" ht="13.8" x14ac:dyDescent="0.25">
      <c r="B288"/>
      <c r="C288"/>
    </row>
    <row r="289" spans="2:3" ht="13.8" x14ac:dyDescent="0.25">
      <c r="B289"/>
      <c r="C289"/>
    </row>
    <row r="290" spans="2:3" ht="13.8" x14ac:dyDescent="0.25">
      <c r="B290"/>
      <c r="C290"/>
    </row>
    <row r="291" spans="2:3" ht="13.8" x14ac:dyDescent="0.25">
      <c r="B291"/>
      <c r="C291"/>
    </row>
    <row r="292" spans="2:3" ht="13.8" x14ac:dyDescent="0.25">
      <c r="B292"/>
      <c r="C292"/>
    </row>
    <row r="293" spans="2:3" ht="13.8" x14ac:dyDescent="0.25">
      <c r="B293"/>
      <c r="C293"/>
    </row>
    <row r="294" spans="2:3" ht="13.8" x14ac:dyDescent="0.25">
      <c r="B294"/>
      <c r="C294"/>
    </row>
    <row r="295" spans="2:3" ht="13.8" x14ac:dyDescent="0.25">
      <c r="B295"/>
      <c r="C295"/>
    </row>
    <row r="296" spans="2:3" ht="13.8" x14ac:dyDescent="0.25">
      <c r="B296"/>
      <c r="C296"/>
    </row>
    <row r="297" spans="2:3" ht="13.8" x14ac:dyDescent="0.25">
      <c r="B297"/>
      <c r="C297"/>
    </row>
    <row r="298" spans="2:3" ht="13.8" x14ac:dyDescent="0.25">
      <c r="B298"/>
      <c r="C298"/>
    </row>
    <row r="299" spans="2:3" ht="13.8" x14ac:dyDescent="0.25">
      <c r="B299"/>
      <c r="C299"/>
    </row>
    <row r="300" spans="2:3" ht="13.8" x14ac:dyDescent="0.25">
      <c r="B300"/>
      <c r="C300"/>
    </row>
    <row r="301" spans="2:3" ht="13.8" x14ac:dyDescent="0.25">
      <c r="B301"/>
      <c r="C301"/>
    </row>
    <row r="302" spans="2:3" ht="13.8" x14ac:dyDescent="0.25">
      <c r="B302"/>
      <c r="C302"/>
    </row>
    <row r="303" spans="2:3" ht="13.8" x14ac:dyDescent="0.25">
      <c r="B303"/>
      <c r="C303"/>
    </row>
    <row r="304" spans="2:3" ht="13.8" x14ac:dyDescent="0.25">
      <c r="B304"/>
      <c r="C304"/>
    </row>
    <row r="305" spans="2:3" ht="13.8" x14ac:dyDescent="0.25">
      <c r="B305"/>
      <c r="C305"/>
    </row>
    <row r="306" spans="2:3" ht="13.8" x14ac:dyDescent="0.25">
      <c r="B306"/>
      <c r="C306"/>
    </row>
    <row r="307" spans="2:3" ht="13.8" x14ac:dyDescent="0.25">
      <c r="B307"/>
      <c r="C307"/>
    </row>
    <row r="308" spans="2:3" ht="13.8" x14ac:dyDescent="0.25">
      <c r="B308"/>
      <c r="C308"/>
    </row>
    <row r="309" spans="2:3" ht="13.8" x14ac:dyDescent="0.25">
      <c r="B309"/>
      <c r="C309"/>
    </row>
    <row r="310" spans="2:3" ht="13.8" x14ac:dyDescent="0.25">
      <c r="B310"/>
      <c r="C310"/>
    </row>
    <row r="311" spans="2:3" ht="13.8" x14ac:dyDescent="0.25">
      <c r="B311"/>
      <c r="C311"/>
    </row>
    <row r="312" spans="2:3" ht="13.8" x14ac:dyDescent="0.25">
      <c r="B312"/>
      <c r="C312"/>
    </row>
    <row r="313" spans="2:3" ht="13.8" x14ac:dyDescent="0.25">
      <c r="B313"/>
      <c r="C313"/>
    </row>
    <row r="314" spans="2:3" ht="13.8" x14ac:dyDescent="0.25">
      <c r="B314"/>
      <c r="C314"/>
    </row>
    <row r="315" spans="2:3" ht="13.8" x14ac:dyDescent="0.25">
      <c r="B315"/>
      <c r="C315"/>
    </row>
    <row r="316" spans="2:3" ht="13.8" x14ac:dyDescent="0.25">
      <c r="B316"/>
      <c r="C316"/>
    </row>
    <row r="317" spans="2:3" ht="13.8" x14ac:dyDescent="0.25">
      <c r="B317"/>
      <c r="C317"/>
    </row>
    <row r="318" spans="2:3" ht="13.8" x14ac:dyDescent="0.25">
      <c r="B318"/>
      <c r="C318"/>
    </row>
    <row r="319" spans="2:3" ht="13.8" x14ac:dyDescent="0.25">
      <c r="B319"/>
      <c r="C319"/>
    </row>
    <row r="320" spans="2:3" ht="13.8" x14ac:dyDescent="0.25">
      <c r="B320"/>
      <c r="C320"/>
    </row>
    <row r="321" spans="2:3" ht="13.8" x14ac:dyDescent="0.25">
      <c r="B321"/>
      <c r="C321"/>
    </row>
    <row r="322" spans="2:3" ht="13.8" x14ac:dyDescent="0.25">
      <c r="B322"/>
      <c r="C322"/>
    </row>
    <row r="323" spans="2:3" ht="13.8" x14ac:dyDescent="0.25">
      <c r="B323"/>
      <c r="C323"/>
    </row>
    <row r="324" spans="2:3" ht="13.8" x14ac:dyDescent="0.25">
      <c r="B324"/>
      <c r="C324"/>
    </row>
    <row r="325" spans="2:3" ht="13.8" x14ac:dyDescent="0.25">
      <c r="B325"/>
      <c r="C325"/>
    </row>
    <row r="326" spans="2:3" ht="13.8" x14ac:dyDescent="0.25">
      <c r="B326"/>
      <c r="C326"/>
    </row>
    <row r="327" spans="2:3" ht="13.8" x14ac:dyDescent="0.25">
      <c r="B327"/>
      <c r="C327"/>
    </row>
    <row r="328" spans="2:3" ht="13.8" x14ac:dyDescent="0.25">
      <c r="B328"/>
      <c r="C328"/>
    </row>
    <row r="329" spans="2:3" ht="13.8" x14ac:dyDescent="0.25">
      <c r="B329"/>
      <c r="C329"/>
    </row>
    <row r="330" spans="2:3" ht="13.8" x14ac:dyDescent="0.25">
      <c r="B330"/>
      <c r="C330"/>
    </row>
    <row r="331" spans="2:3" ht="13.8" x14ac:dyDescent="0.25">
      <c r="B331"/>
      <c r="C331"/>
    </row>
    <row r="332" spans="2:3" ht="13.8" x14ac:dyDescent="0.25">
      <c r="B332"/>
      <c r="C332"/>
    </row>
    <row r="333" spans="2:3" ht="13.8" x14ac:dyDescent="0.25">
      <c r="B333"/>
      <c r="C333"/>
    </row>
    <row r="334" spans="2:3" ht="13.8" x14ac:dyDescent="0.25">
      <c r="B334"/>
      <c r="C334"/>
    </row>
    <row r="335" spans="2:3" ht="13.8" x14ac:dyDescent="0.25">
      <c r="B335"/>
      <c r="C335"/>
    </row>
    <row r="336" spans="2:3" ht="13.8" x14ac:dyDescent="0.25">
      <c r="B336"/>
      <c r="C336"/>
    </row>
    <row r="337" spans="2:3" ht="13.8" x14ac:dyDescent="0.25">
      <c r="B337"/>
      <c r="C337"/>
    </row>
    <row r="338" spans="2:3" ht="13.8" x14ac:dyDescent="0.25">
      <c r="B338"/>
      <c r="C338"/>
    </row>
    <row r="339" spans="2:3" ht="13.8" x14ac:dyDescent="0.25">
      <c r="B339"/>
      <c r="C339"/>
    </row>
    <row r="340" spans="2:3" ht="13.8" x14ac:dyDescent="0.25">
      <c r="B340"/>
      <c r="C340"/>
    </row>
    <row r="341" spans="2:3" ht="13.8" x14ac:dyDescent="0.25">
      <c r="B341"/>
      <c r="C341"/>
    </row>
    <row r="342" spans="2:3" ht="13.8" x14ac:dyDescent="0.25">
      <c r="B342"/>
      <c r="C342"/>
    </row>
    <row r="343" spans="2:3" ht="13.8" x14ac:dyDescent="0.25">
      <c r="B343"/>
      <c r="C343"/>
    </row>
    <row r="344" spans="2:3" ht="13.8" x14ac:dyDescent="0.25">
      <c r="B344"/>
      <c r="C344"/>
    </row>
    <row r="345" spans="2:3" ht="13.8" x14ac:dyDescent="0.25">
      <c r="B345"/>
      <c r="C345"/>
    </row>
    <row r="346" spans="2:3" ht="13.8" x14ac:dyDescent="0.25">
      <c r="B346"/>
      <c r="C346"/>
    </row>
    <row r="347" spans="2:3" ht="13.8" x14ac:dyDescent="0.25">
      <c r="B347"/>
      <c r="C347"/>
    </row>
    <row r="348" spans="2:3" ht="13.8" x14ac:dyDescent="0.25">
      <c r="B348"/>
      <c r="C348"/>
    </row>
    <row r="349" spans="2:3" ht="13.8" x14ac:dyDescent="0.25">
      <c r="B349"/>
      <c r="C349"/>
    </row>
    <row r="350" spans="2:3" ht="13.8" x14ac:dyDescent="0.25">
      <c r="B350"/>
      <c r="C350"/>
    </row>
    <row r="351" spans="2:3" ht="13.8" x14ac:dyDescent="0.25">
      <c r="B351"/>
      <c r="C351"/>
    </row>
    <row r="352" spans="2:3" ht="13.8" x14ac:dyDescent="0.25">
      <c r="B352"/>
      <c r="C352"/>
    </row>
    <row r="353" spans="2:3" ht="13.8" x14ac:dyDescent="0.25">
      <c r="B353"/>
      <c r="C353"/>
    </row>
    <row r="354" spans="2:3" ht="13.8" x14ac:dyDescent="0.25">
      <c r="B354"/>
      <c r="C354"/>
    </row>
    <row r="355" spans="2:3" ht="13.8" x14ac:dyDescent="0.25">
      <c r="B355"/>
      <c r="C355"/>
    </row>
    <row r="356" spans="2:3" ht="13.8" x14ac:dyDescent="0.25">
      <c r="B356"/>
      <c r="C356"/>
    </row>
    <row r="357" spans="2:3" ht="13.8" x14ac:dyDescent="0.25">
      <c r="B357"/>
      <c r="C357"/>
    </row>
    <row r="358" spans="2:3" ht="13.8" x14ac:dyDescent="0.25">
      <c r="B358"/>
      <c r="C358"/>
    </row>
    <row r="359" spans="2:3" ht="13.8" x14ac:dyDescent="0.25">
      <c r="B359"/>
      <c r="C359"/>
    </row>
    <row r="360" spans="2:3" ht="13.8" x14ac:dyDescent="0.25">
      <c r="B360"/>
      <c r="C360"/>
    </row>
    <row r="361" spans="2:3" ht="13.8" x14ac:dyDescent="0.25">
      <c r="B361"/>
      <c r="C361"/>
    </row>
    <row r="362" spans="2:3" ht="13.8" x14ac:dyDescent="0.25">
      <c r="B362"/>
      <c r="C362"/>
    </row>
    <row r="363" spans="2:3" ht="13.8" x14ac:dyDescent="0.25">
      <c r="B363"/>
      <c r="C363"/>
    </row>
    <row r="364" spans="2:3" ht="13.8" x14ac:dyDescent="0.25">
      <c r="B364"/>
      <c r="C364"/>
    </row>
    <row r="365" spans="2:3" ht="13.8" x14ac:dyDescent="0.25">
      <c r="B365"/>
      <c r="C365"/>
    </row>
    <row r="366" spans="2:3" ht="13.8" x14ac:dyDescent="0.25">
      <c r="B366"/>
      <c r="C366"/>
    </row>
    <row r="367" spans="2:3" ht="13.8" x14ac:dyDescent="0.25">
      <c r="B367"/>
      <c r="C367"/>
    </row>
    <row r="368" spans="2:3" ht="13.8" x14ac:dyDescent="0.25">
      <c r="B368"/>
      <c r="C368"/>
    </row>
    <row r="369" spans="2:3" ht="13.8" x14ac:dyDescent="0.25">
      <c r="B369"/>
      <c r="C369"/>
    </row>
    <row r="370" spans="2:3" ht="13.8" x14ac:dyDescent="0.25">
      <c r="B370"/>
      <c r="C370"/>
    </row>
    <row r="371" spans="2:3" ht="13.8" x14ac:dyDescent="0.25">
      <c r="B371"/>
      <c r="C371"/>
    </row>
    <row r="372" spans="2:3" ht="13.8" x14ac:dyDescent="0.25">
      <c r="B372"/>
      <c r="C372"/>
    </row>
    <row r="373" spans="2:3" ht="13.2" x14ac:dyDescent="0.25"/>
    <row r="374" spans="2:3" ht="13.2" x14ac:dyDescent="0.25"/>
    <row r="375" spans="2:3" ht="13.2" x14ac:dyDescent="0.25"/>
    <row r="376" spans="2:3" ht="13.2" x14ac:dyDescent="0.25"/>
    <row r="377" spans="2:3" ht="13.2" x14ac:dyDescent="0.25"/>
    <row r="378" spans="2:3" ht="13.2" x14ac:dyDescent="0.25"/>
    <row r="379" spans="2:3" ht="13.2" x14ac:dyDescent="0.25"/>
    <row r="380" spans="2:3" ht="13.2" x14ac:dyDescent="0.25"/>
    <row r="381" spans="2:3" ht="13.2" x14ac:dyDescent="0.25"/>
    <row r="382" spans="2:3" ht="13.2" x14ac:dyDescent="0.25"/>
    <row r="383" spans="2:3" ht="13.2" x14ac:dyDescent="0.25"/>
    <row r="384" spans="2:3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 x14ac:dyDescent="0.25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 x14ac:dyDescent="0.25">
      <c r="B2" s="1389" t="s">
        <v>72</v>
      </c>
      <c r="C2" s="1390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 x14ac:dyDescent="0.25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 x14ac:dyDescent="0.25">
      <c r="B4" s="1389" t="s">
        <v>266</v>
      </c>
      <c r="C4" s="1390" t="s">
        <v>1231</v>
      </c>
      <c r="D4" s="1390" t="s">
        <v>839</v>
      </c>
      <c r="E4"/>
      <c r="G4" s="1377"/>
      <c r="H4" s="1377" t="s">
        <v>499</v>
      </c>
      <c r="I4" s="1377"/>
      <c r="J4" s="1377"/>
      <c r="K4"/>
      <c r="L4" s="1377" t="s">
        <v>266</v>
      </c>
      <c r="M4" s="1377" t="s">
        <v>3972</v>
      </c>
      <c r="N4" s="1377" t="s">
        <v>839</v>
      </c>
      <c r="O4"/>
    </row>
    <row r="5" spans="2:128" ht="13.8" x14ac:dyDescent="0.25">
      <c r="B5" s="1391" t="s">
        <v>1199</v>
      </c>
      <c r="C5" s="1393">
        <v>0.83333333333333337</v>
      </c>
      <c r="D5" s="1380">
        <v>-0.16503172726249163</v>
      </c>
      <c r="E5"/>
      <c r="G5" s="1377"/>
      <c r="H5" s="1377" t="s">
        <v>626</v>
      </c>
      <c r="I5" s="1377"/>
      <c r="J5" s="1377"/>
      <c r="K5"/>
      <c r="L5" s="1395">
        <v>9.8000000000000007</v>
      </c>
      <c r="M5" s="1379">
        <v>1</v>
      </c>
      <c r="N5" s="1379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 x14ac:dyDescent="0.25">
      <c r="B6" s="1391" t="s">
        <v>1210</v>
      </c>
      <c r="C6" s="1393">
        <v>0.83333333333333337</v>
      </c>
      <c r="D6" s="1380">
        <v>0.17565935333952246</v>
      </c>
      <c r="E6"/>
      <c r="G6" s="1377" t="s">
        <v>266</v>
      </c>
      <c r="H6" s="1377" t="s">
        <v>1232</v>
      </c>
      <c r="I6" s="1377" t="s">
        <v>1231</v>
      </c>
      <c r="J6" s="1377" t="s">
        <v>839</v>
      </c>
      <c r="K6"/>
      <c r="L6" s="1395">
        <v>11</v>
      </c>
      <c r="M6" s="1379">
        <v>2</v>
      </c>
      <c r="N6" s="1379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 x14ac:dyDescent="0.25">
      <c r="B7" s="1391" t="s">
        <v>1211</v>
      </c>
      <c r="C7" s="1393">
        <v>1</v>
      </c>
      <c r="D7" s="1380">
        <v>4.3413892445582587E-2</v>
      </c>
      <c r="E7"/>
      <c r="G7" s="1394" t="s">
        <v>4107</v>
      </c>
      <c r="H7" s="1379">
        <v>17</v>
      </c>
      <c r="I7" s="1396">
        <v>1</v>
      </c>
      <c r="J7" s="1379">
        <v>5.9701492537313432E-2</v>
      </c>
      <c r="K7"/>
      <c r="L7" s="1395">
        <v>12.5</v>
      </c>
      <c r="M7" s="1379">
        <v>1</v>
      </c>
      <c r="N7" s="1379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 x14ac:dyDescent="0.25">
      <c r="B8" s="1391" t="s">
        <v>1209</v>
      </c>
      <c r="C8" s="1393">
        <v>0.8</v>
      </c>
      <c r="D8" s="1380">
        <v>0.1299090077896633</v>
      </c>
      <c r="E8"/>
      <c r="G8" s="1394" t="s">
        <v>4108</v>
      </c>
      <c r="H8" s="1379">
        <v>21</v>
      </c>
      <c r="I8" s="1396">
        <v>0.5</v>
      </c>
      <c r="J8" s="1379">
        <v>-0.4312185606521009</v>
      </c>
      <c r="K8"/>
      <c r="L8" s="1395">
        <v>13.5</v>
      </c>
      <c r="M8" s="1379">
        <v>3</v>
      </c>
      <c r="N8" s="1379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 x14ac:dyDescent="0.25">
      <c r="B9" s="1391" t="s">
        <v>1218</v>
      </c>
      <c r="C9" s="1393">
        <v>0.5</v>
      </c>
      <c r="D9" s="1380">
        <v>-4.3495555649665681E-2</v>
      </c>
      <c r="E9"/>
      <c r="G9" s="1394" t="s">
        <v>4109</v>
      </c>
      <c r="H9" s="1379">
        <v>15</v>
      </c>
      <c r="I9" s="1396">
        <v>1</v>
      </c>
      <c r="J9" s="1379">
        <v>6.8214285714285713E-2</v>
      </c>
      <c r="K9"/>
      <c r="L9" s="1395">
        <v>14</v>
      </c>
      <c r="M9" s="1379">
        <v>3</v>
      </c>
      <c r="N9" s="1379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 x14ac:dyDescent="0.25">
      <c r="B10" s="1391" t="s">
        <v>1217</v>
      </c>
      <c r="C10" s="1393">
        <v>1</v>
      </c>
      <c r="D10" s="1380">
        <v>3.6742363665440585E-2</v>
      </c>
      <c r="E10"/>
      <c r="G10" s="1394" t="s">
        <v>4110</v>
      </c>
      <c r="H10" s="1379">
        <v>21</v>
      </c>
      <c r="I10" s="1396">
        <v>1</v>
      </c>
      <c r="J10" s="1379">
        <v>4.7750000000000001E-2</v>
      </c>
      <c r="K10"/>
      <c r="L10" s="1395">
        <v>14.5</v>
      </c>
      <c r="M10" s="1379">
        <v>1</v>
      </c>
      <c r="N10" s="1379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 x14ac:dyDescent="0.25">
      <c r="B11" s="1391" t="s">
        <v>1201</v>
      </c>
      <c r="C11" s="1393">
        <v>0.75</v>
      </c>
      <c r="D11" s="1380">
        <v>-0.23308441012304315</v>
      </c>
      <c r="E11"/>
      <c r="G11" s="1394" t="s">
        <v>1246</v>
      </c>
      <c r="H11" s="1379">
        <v>21</v>
      </c>
      <c r="I11" s="1396">
        <v>1</v>
      </c>
      <c r="J11" s="1379">
        <v>4.7750000000000001E-2</v>
      </c>
      <c r="K11"/>
      <c r="L11" s="1395">
        <v>15</v>
      </c>
      <c r="M11" s="1379">
        <v>2</v>
      </c>
      <c r="N11" s="1379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 x14ac:dyDescent="0.25">
      <c r="B12" s="1391" t="s">
        <v>1213</v>
      </c>
      <c r="C12" s="1393">
        <v>1</v>
      </c>
      <c r="D12" s="1380">
        <v>0.11792173913043479</v>
      </c>
      <c r="E12"/>
      <c r="G12" s="1394" t="s">
        <v>4111</v>
      </c>
      <c r="H12" s="1379">
        <v>20.5</v>
      </c>
      <c r="I12" s="1396">
        <v>1</v>
      </c>
      <c r="J12" s="1379">
        <v>9.7988376226910895E-2</v>
      </c>
      <c r="K12"/>
      <c r="L12" s="1395">
        <v>15.5</v>
      </c>
      <c r="M12" s="1379">
        <v>3</v>
      </c>
      <c r="N12" s="1379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 x14ac:dyDescent="0.25">
      <c r="B13" s="1391" t="s">
        <v>1207</v>
      </c>
      <c r="C13" s="1393">
        <v>1</v>
      </c>
      <c r="D13" s="1380">
        <v>0.41019433426617496</v>
      </c>
      <c r="E13"/>
      <c r="G13" s="1394" t="s">
        <v>4112</v>
      </c>
      <c r="H13" s="1379">
        <v>25</v>
      </c>
      <c r="I13" s="1396">
        <v>1</v>
      </c>
      <c r="J13" s="1379">
        <v>3.9799999999999995E-2</v>
      </c>
      <c r="K13"/>
      <c r="L13" s="1395">
        <v>16</v>
      </c>
      <c r="M13" s="1379">
        <v>2</v>
      </c>
      <c r="N13" s="1379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 x14ac:dyDescent="0.25">
      <c r="B14" s="1391" t="s">
        <v>1204</v>
      </c>
      <c r="C14" s="1393">
        <v>1</v>
      </c>
      <c r="D14" s="1380">
        <v>0.10644694094218135</v>
      </c>
      <c r="E14"/>
      <c r="G14" s="1394" t="s">
        <v>4113</v>
      </c>
      <c r="H14" s="1379">
        <v>24</v>
      </c>
      <c r="I14" s="1396">
        <v>1</v>
      </c>
      <c r="J14" s="1379">
        <v>4.1521739130434776E-2</v>
      </c>
      <c r="K14"/>
      <c r="L14" s="1395">
        <v>16.34048426150121</v>
      </c>
      <c r="M14" s="1379">
        <v>1</v>
      </c>
      <c r="N14" s="1379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 x14ac:dyDescent="0.25">
      <c r="B15" s="1391" t="s">
        <v>1197</v>
      </c>
      <c r="C15" s="1393">
        <v>0.66666666666666663</v>
      </c>
      <c r="D15" s="1380">
        <v>-0.89945680977695719</v>
      </c>
      <c r="E15"/>
      <c r="G15" s="1394" t="s">
        <v>1220</v>
      </c>
      <c r="H15" s="1379">
        <v>15.5</v>
      </c>
      <c r="I15" s="1396">
        <v>1</v>
      </c>
      <c r="J15" s="1379">
        <v>6.5845267621409714E-2</v>
      </c>
      <c r="K15"/>
      <c r="L15" s="1395">
        <v>16.5</v>
      </c>
      <c r="M15" s="1379">
        <v>3</v>
      </c>
      <c r="N15" s="1379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 x14ac:dyDescent="0.25">
      <c r="B16" s="1391" t="s">
        <v>1200</v>
      </c>
      <c r="C16" s="1393">
        <v>0.75</v>
      </c>
      <c r="D16" s="1380">
        <v>-0.81564678159958848</v>
      </c>
      <c r="E16"/>
      <c r="G16" s="1394" t="s">
        <v>4417</v>
      </c>
      <c r="H16" s="1379">
        <v>30</v>
      </c>
      <c r="I16" s="1396">
        <v>1</v>
      </c>
      <c r="J16" s="1379">
        <v>3.2938178167355288E-2</v>
      </c>
      <c r="K16"/>
      <c r="L16" s="1395">
        <v>17</v>
      </c>
      <c r="M16" s="1379">
        <v>5</v>
      </c>
      <c r="N16" s="1379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 x14ac:dyDescent="0.25">
      <c r="B17" s="1391" t="s">
        <v>1205</v>
      </c>
      <c r="C17" s="1393">
        <v>1</v>
      </c>
      <c r="D17" s="1380">
        <v>5.4540605414055206E-2</v>
      </c>
      <c r="E17"/>
      <c r="G17" s="1394" t="s">
        <v>4114</v>
      </c>
      <c r="H17" s="1379">
        <v>25</v>
      </c>
      <c r="I17" s="1396">
        <v>1</v>
      </c>
      <c r="J17" s="1379">
        <v>3.9799999999999995E-2</v>
      </c>
      <c r="K17"/>
      <c r="L17" s="1395">
        <v>17.5</v>
      </c>
      <c r="M17" s="1379">
        <v>1</v>
      </c>
      <c r="N17" s="1379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 x14ac:dyDescent="0.25">
      <c r="B18" s="1391" t="s">
        <v>1215</v>
      </c>
      <c r="C18" s="1393">
        <v>1</v>
      </c>
      <c r="D18" s="1380">
        <v>3.9799999999999995E-2</v>
      </c>
      <c r="E18"/>
      <c r="G18" s="1394" t="s">
        <v>4115</v>
      </c>
      <c r="H18" s="1379">
        <v>23</v>
      </c>
      <c r="I18" s="1396">
        <v>1</v>
      </c>
      <c r="J18" s="1379">
        <v>4.3407679277244489E-2</v>
      </c>
      <c r="K18"/>
      <c r="L18" s="1395">
        <v>18</v>
      </c>
      <c r="M18" s="1379">
        <v>4</v>
      </c>
      <c r="N18" s="1379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 x14ac:dyDescent="0.25">
      <c r="B19" s="1391" t="s">
        <v>1206</v>
      </c>
      <c r="C19" s="1393">
        <v>1</v>
      </c>
      <c r="D19" s="1380">
        <v>0.19436153593531094</v>
      </c>
      <c r="E19"/>
      <c r="G19" s="1394" t="s">
        <v>4116</v>
      </c>
      <c r="H19" s="1379">
        <v>18</v>
      </c>
      <c r="I19" s="1396">
        <v>1</v>
      </c>
      <c r="J19" s="1379">
        <v>5.6176470588235293E-2</v>
      </c>
      <c r="K19"/>
      <c r="L19" s="1395">
        <v>18.5</v>
      </c>
      <c r="M19" s="1379">
        <v>4</v>
      </c>
      <c r="N19" s="1379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 x14ac:dyDescent="0.25">
      <c r="B20" s="1391" t="s">
        <v>1202</v>
      </c>
      <c r="C20" s="1393">
        <v>1</v>
      </c>
      <c r="D20" s="1380">
        <v>3.9799999999999995E-2</v>
      </c>
      <c r="E20"/>
      <c r="G20" s="1394" t="s">
        <v>2621</v>
      </c>
      <c r="H20" s="1379">
        <v>13.5</v>
      </c>
      <c r="I20" s="1396">
        <v>0</v>
      </c>
      <c r="J20" s="1379">
        <v>-1</v>
      </c>
      <c r="K20"/>
      <c r="L20" s="1395">
        <v>19</v>
      </c>
      <c r="M20" s="1379">
        <v>4</v>
      </c>
      <c r="N20" s="1379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 x14ac:dyDescent="0.25">
      <c r="B21" s="1391" t="s">
        <v>1203</v>
      </c>
      <c r="C21" s="1393">
        <v>1</v>
      </c>
      <c r="D21" s="1380">
        <v>4.401381229706746E-2</v>
      </c>
      <c r="E21"/>
      <c r="G21" s="1394" t="s">
        <v>4117</v>
      </c>
      <c r="H21" s="1379">
        <v>17</v>
      </c>
      <c r="I21" s="1396">
        <v>0</v>
      </c>
      <c r="J21" s="1379">
        <v>-0.10888515674984005</v>
      </c>
      <c r="K21"/>
      <c r="L21" s="1395">
        <v>20</v>
      </c>
      <c r="M21" s="1379">
        <v>9</v>
      </c>
      <c r="N21" s="1379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 x14ac:dyDescent="0.25">
      <c r="B22" s="1391" t="s">
        <v>1359</v>
      </c>
      <c r="C22" s="1393">
        <v>1</v>
      </c>
      <c r="D22" s="1380">
        <v>0.45531142898013915</v>
      </c>
      <c r="E22"/>
      <c r="G22" s="1394" t="s">
        <v>4118</v>
      </c>
      <c r="H22" s="1379">
        <v>13.5</v>
      </c>
      <c r="I22" s="1396">
        <v>1</v>
      </c>
      <c r="J22" s="1379">
        <v>7.640000000000001E-2</v>
      </c>
      <c r="K22"/>
      <c r="L22" s="1395">
        <v>21</v>
      </c>
      <c r="M22" s="1379">
        <v>9</v>
      </c>
      <c r="N22" s="1379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 x14ac:dyDescent="0.25">
      <c r="B23" s="1391" t="s">
        <v>1438</v>
      </c>
      <c r="C23" s="1393">
        <v>1</v>
      </c>
      <c r="D23" s="1380">
        <v>0.31103421936432646</v>
      </c>
      <c r="E23"/>
      <c r="G23" s="1394" t="s">
        <v>4119</v>
      </c>
      <c r="H23" s="1379">
        <v>22.726846363964338</v>
      </c>
      <c r="I23" s="1396">
        <v>1</v>
      </c>
      <c r="J23" s="1379">
        <v>4.401381229706746E-2</v>
      </c>
      <c r="K23"/>
      <c r="L23" s="1395">
        <v>22</v>
      </c>
      <c r="M23" s="1379">
        <v>3</v>
      </c>
      <c r="N23" s="1379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 x14ac:dyDescent="0.25">
      <c r="B24" s="1391" t="s">
        <v>2128</v>
      </c>
      <c r="C24" s="1393">
        <v>1</v>
      </c>
      <c r="D24" s="1380">
        <v>7.3455049894840474E-2</v>
      </c>
      <c r="E24"/>
      <c r="G24" s="1394" t="s">
        <v>1222</v>
      </c>
      <c r="H24" s="1379">
        <v>20.25</v>
      </c>
      <c r="I24" s="1396">
        <v>1</v>
      </c>
      <c r="J24" s="1379">
        <v>0.10128793864734323</v>
      </c>
      <c r="K24"/>
      <c r="L24" s="1395">
        <v>22.726846363964338</v>
      </c>
      <c r="M24" s="1379">
        <v>1</v>
      </c>
      <c r="N24" s="1379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 x14ac:dyDescent="0.25">
      <c r="B25" s="1391" t="s">
        <v>2406</v>
      </c>
      <c r="C25" s="1393">
        <v>1</v>
      </c>
      <c r="D25" s="1380">
        <v>0.16487394593710383</v>
      </c>
      <c r="E25"/>
      <c r="G25" s="1394" t="s">
        <v>4467</v>
      </c>
      <c r="H25" s="1379">
        <v>21</v>
      </c>
      <c r="I25" s="1396">
        <v>1</v>
      </c>
      <c r="J25" s="1379">
        <v>4.7740384615384615E-2</v>
      </c>
      <c r="K25"/>
      <c r="L25" s="1395">
        <v>23</v>
      </c>
      <c r="M25" s="1379">
        <v>9</v>
      </c>
      <c r="N25" s="1379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 x14ac:dyDescent="0.25">
      <c r="B26" s="1391" t="s">
        <v>2919</v>
      </c>
      <c r="C26" s="1393">
        <v>1</v>
      </c>
      <c r="D26" s="1380">
        <v>4.7750000000000001E-2</v>
      </c>
      <c r="E26"/>
      <c r="G26" s="1394" t="s">
        <v>4120</v>
      </c>
      <c r="H26" s="1379">
        <v>28</v>
      </c>
      <c r="I26" s="1396">
        <v>0</v>
      </c>
      <c r="J26" s="1379">
        <v>-6.6680378445084329E-2</v>
      </c>
      <c r="K26"/>
      <c r="L26" s="1395">
        <v>24</v>
      </c>
      <c r="M26" s="1379">
        <v>6</v>
      </c>
      <c r="N26" s="1379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 x14ac:dyDescent="0.25">
      <c r="B27" s="1391" t="s">
        <v>2921</v>
      </c>
      <c r="C27" s="1393">
        <v>1</v>
      </c>
      <c r="D27" s="1380">
        <v>3.2938178167355288E-2</v>
      </c>
      <c r="E27"/>
      <c r="G27" s="1394" t="s">
        <v>4121</v>
      </c>
      <c r="H27" s="1379">
        <v>23</v>
      </c>
      <c r="I27" s="1396">
        <v>1</v>
      </c>
      <c r="J27" s="1379">
        <v>4.3413892445582587E-2</v>
      </c>
      <c r="K27"/>
      <c r="L27" s="1395">
        <v>25</v>
      </c>
      <c r="M27" s="1379">
        <v>4</v>
      </c>
      <c r="N27" s="1379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 x14ac:dyDescent="0.25">
      <c r="B28" s="1391" t="s">
        <v>3023</v>
      </c>
      <c r="C28" s="1393">
        <v>1</v>
      </c>
      <c r="D28" s="1380">
        <v>0.15950350672539951</v>
      </c>
      <c r="E28"/>
      <c r="G28" s="1394" t="s">
        <v>4122</v>
      </c>
      <c r="H28" s="1379">
        <v>18</v>
      </c>
      <c r="I28" s="1396">
        <v>1</v>
      </c>
      <c r="J28" s="1379">
        <v>5.6186926084189473E-2</v>
      </c>
      <c r="K28"/>
      <c r="L28" s="1395">
        <v>26</v>
      </c>
      <c r="M28" s="1379">
        <v>2</v>
      </c>
      <c r="N28" s="1379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 x14ac:dyDescent="0.25">
      <c r="B29" s="1391" t="s">
        <v>3292</v>
      </c>
      <c r="C29" s="1393">
        <v>1</v>
      </c>
      <c r="D29" s="1380">
        <v>3.8195652173913047E-2</v>
      </c>
      <c r="E29"/>
      <c r="G29" s="1394" t="s">
        <v>1224</v>
      </c>
      <c r="H29" s="1379">
        <v>20</v>
      </c>
      <c r="I29" s="1396">
        <v>1</v>
      </c>
      <c r="J29" s="1379">
        <v>5.0260014857991885E-2</v>
      </c>
      <c r="K29"/>
      <c r="L29" s="1395">
        <v>27</v>
      </c>
      <c r="M29" s="1379">
        <v>2</v>
      </c>
      <c r="N29" s="1379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 x14ac:dyDescent="0.25">
      <c r="B30" s="1391" t="s">
        <v>3633</v>
      </c>
      <c r="C30" s="1393">
        <v>1</v>
      </c>
      <c r="D30" s="1380">
        <v>8.4925864538460044E-2</v>
      </c>
      <c r="E30"/>
      <c r="G30" s="1394" t="s">
        <v>4123</v>
      </c>
      <c r="H30" s="1379">
        <v>14</v>
      </c>
      <c r="I30" s="1396">
        <v>1</v>
      </c>
      <c r="J30" s="1379">
        <v>7.3456872417011057E-2</v>
      </c>
      <c r="K30"/>
      <c r="L30" s="1395">
        <v>27.5</v>
      </c>
      <c r="M30" s="1379">
        <v>1</v>
      </c>
      <c r="N30" s="1379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 x14ac:dyDescent="0.25">
      <c r="B31" s="1391" t="s">
        <v>3634</v>
      </c>
      <c r="C31" s="1393">
        <v>1</v>
      </c>
      <c r="D31" s="1380">
        <v>0.12906349682883453</v>
      </c>
      <c r="E31"/>
      <c r="G31" s="1394" t="s">
        <v>4124</v>
      </c>
      <c r="H31" s="1379">
        <v>18</v>
      </c>
      <c r="I31" s="1396">
        <v>1</v>
      </c>
      <c r="J31" s="1379">
        <v>5.6184268404846645E-2</v>
      </c>
      <c r="K31"/>
      <c r="L31" s="1395">
        <v>28</v>
      </c>
      <c r="M31" s="1379">
        <v>1</v>
      </c>
      <c r="N31" s="1379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 x14ac:dyDescent="0.25">
      <c r="B32" s="1391" t="s">
        <v>4464</v>
      </c>
      <c r="C32" s="1393">
        <v>1</v>
      </c>
      <c r="D32" s="1380">
        <v>4.7759036144578312E-2</v>
      </c>
      <c r="G32" s="1394" t="s">
        <v>4125</v>
      </c>
      <c r="H32" s="1379">
        <v>23</v>
      </c>
      <c r="I32" s="1396">
        <v>1</v>
      </c>
      <c r="J32" s="1379">
        <v>4.3409090909090911E-2</v>
      </c>
      <c r="K32"/>
      <c r="L32" s="1395">
        <v>29</v>
      </c>
      <c r="M32" s="1379">
        <v>2</v>
      </c>
      <c r="N32" s="1379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 x14ac:dyDescent="0.25">
      <c r="B33" s="1391" t="s">
        <v>4466</v>
      </c>
      <c r="C33" s="1393">
        <v>1</v>
      </c>
      <c r="D33" s="1380">
        <v>6.8206487441625649E-2</v>
      </c>
      <c r="G33" s="1394" t="s">
        <v>4126</v>
      </c>
      <c r="H33" s="1379">
        <v>27</v>
      </c>
      <c r="I33" s="1396">
        <v>0</v>
      </c>
      <c r="J33" s="1379">
        <v>-0.40886221737285566</v>
      </c>
      <c r="K33"/>
      <c r="L33" s="1395">
        <v>30</v>
      </c>
      <c r="M33" s="1379">
        <v>2</v>
      </c>
      <c r="N33" s="1379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 x14ac:dyDescent="0.25">
      <c r="B34" s="1391" t="s">
        <v>3767</v>
      </c>
      <c r="C34" s="1393">
        <v>1</v>
      </c>
      <c r="D34" s="1380">
        <v>0.17917192370800383</v>
      </c>
      <c r="G34" s="1394" t="s">
        <v>4127</v>
      </c>
      <c r="H34" s="1379">
        <v>16.34048426150121</v>
      </c>
      <c r="I34" s="1396">
        <v>1</v>
      </c>
      <c r="J34" s="1379">
        <v>6.2348668280871669E-2</v>
      </c>
      <c r="K34"/>
      <c r="L34" s="1394" t="s">
        <v>267</v>
      </c>
      <c r="M34" s="1379">
        <v>91</v>
      </c>
      <c r="N34" s="1379">
        <v>1.1010161036475996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 x14ac:dyDescent="0.25">
      <c r="B35" s="1391" t="s">
        <v>4571</v>
      </c>
      <c r="C35" s="1393">
        <v>1</v>
      </c>
      <c r="D35" s="1380">
        <v>7.2739012929331978E-2</v>
      </c>
      <c r="G35" s="1394" t="s">
        <v>4128</v>
      </c>
      <c r="H35" s="1379">
        <v>29</v>
      </c>
      <c r="I35" s="1396">
        <v>1</v>
      </c>
      <c r="J35" s="1379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 x14ac:dyDescent="0.25">
      <c r="B36" s="1391" t="s">
        <v>267</v>
      </c>
      <c r="C36" s="1393">
        <v>0.91208791208791207</v>
      </c>
      <c r="D36" s="1380">
        <v>1.1010161036475992</v>
      </c>
      <c r="G36" s="1394" t="s">
        <v>4129</v>
      </c>
      <c r="H36" s="1379">
        <v>27</v>
      </c>
      <c r="I36" s="1396">
        <v>1</v>
      </c>
      <c r="J36" s="1379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 x14ac:dyDescent="0.25">
      <c r="B37"/>
      <c r="C37"/>
      <c r="D37"/>
      <c r="G37" s="1394" t="s">
        <v>4130</v>
      </c>
      <c r="H37" s="1379">
        <v>22</v>
      </c>
      <c r="I37" s="1396">
        <v>1</v>
      </c>
      <c r="J37" s="1379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 x14ac:dyDescent="0.25">
      <c r="G38" s="1394" t="s">
        <v>4131</v>
      </c>
      <c r="H38" s="1379">
        <v>15</v>
      </c>
      <c r="I38" s="1396">
        <v>1</v>
      </c>
      <c r="J38" s="1379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 x14ac:dyDescent="0.25">
      <c r="G39" s="1394" t="s">
        <v>1247</v>
      </c>
      <c r="H39" s="1379">
        <v>21</v>
      </c>
      <c r="I39" s="1396">
        <v>1</v>
      </c>
      <c r="J39" s="1379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 x14ac:dyDescent="0.25">
      <c r="G40" s="1394" t="s">
        <v>1248</v>
      </c>
      <c r="H40" s="1379">
        <v>19</v>
      </c>
      <c r="I40" s="1396">
        <v>1</v>
      </c>
      <c r="J40" s="1379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 x14ac:dyDescent="0.25">
      <c r="G41" s="1394" t="s">
        <v>4132</v>
      </c>
      <c r="H41" s="1379">
        <v>23</v>
      </c>
      <c r="I41" s="1396">
        <v>1</v>
      </c>
      <c r="J41" s="1379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 x14ac:dyDescent="0.25">
      <c r="G42" s="1394" t="s">
        <v>4133</v>
      </c>
      <c r="H42" s="1379">
        <v>9.8000000000000007</v>
      </c>
      <c r="I42" s="1396">
        <v>0</v>
      </c>
      <c r="J42" s="1379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 x14ac:dyDescent="0.25">
      <c r="G43" s="1394" t="s">
        <v>4134</v>
      </c>
      <c r="H43" s="1379">
        <v>29</v>
      </c>
      <c r="I43" s="1396">
        <v>1</v>
      </c>
      <c r="J43" s="1379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 x14ac:dyDescent="0.25">
      <c r="G44" s="1394" t="s">
        <v>4135</v>
      </c>
      <c r="H44" s="1379">
        <v>18.5</v>
      </c>
      <c r="I44" s="1396">
        <v>1</v>
      </c>
      <c r="J44" s="1379">
        <v>5.4540605414055206E-2</v>
      </c>
      <c r="K44"/>
      <c r="L44"/>
      <c r="M44"/>
      <c r="N44"/>
      <c r="O44"/>
    </row>
    <row r="45" spans="2:64" ht="13.8" x14ac:dyDescent="0.25">
      <c r="G45" s="1394" t="s">
        <v>4136</v>
      </c>
      <c r="H45" s="1379">
        <v>17</v>
      </c>
      <c r="I45" s="1396">
        <v>1</v>
      </c>
      <c r="J45" s="1379">
        <v>5.9687499999999998E-2</v>
      </c>
      <c r="K45"/>
      <c r="L45"/>
      <c r="M45"/>
      <c r="N45"/>
      <c r="O45"/>
    </row>
    <row r="46" spans="2:64" ht="13.8" x14ac:dyDescent="0.25">
      <c r="G46" s="1394" t="s">
        <v>4137</v>
      </c>
      <c r="H46" s="1379">
        <v>24</v>
      </c>
      <c r="I46" s="1396">
        <v>1</v>
      </c>
      <c r="J46" s="1379">
        <v>4.1521739130434776E-2</v>
      </c>
      <c r="K46"/>
      <c r="L46"/>
      <c r="M46"/>
      <c r="N46"/>
      <c r="O46"/>
    </row>
    <row r="47" spans="2:64" ht="13.8" x14ac:dyDescent="0.25">
      <c r="G47" s="1394" t="s">
        <v>4138</v>
      </c>
      <c r="H47" s="1379">
        <v>14.5</v>
      </c>
      <c r="I47" s="1396">
        <v>1</v>
      </c>
      <c r="J47" s="1379">
        <v>7.0754339652827777E-2</v>
      </c>
      <c r="K47"/>
      <c r="L47"/>
      <c r="M47"/>
      <c r="N47"/>
      <c r="O47"/>
    </row>
    <row r="48" spans="2:64" ht="13.8" x14ac:dyDescent="0.25">
      <c r="G48" s="1394" t="s">
        <v>4139</v>
      </c>
      <c r="H48" s="1379">
        <v>16.5</v>
      </c>
      <c r="I48" s="1396">
        <v>1</v>
      </c>
      <c r="J48" s="1379">
        <v>6.1614376687893845E-2</v>
      </c>
      <c r="K48"/>
      <c r="L48"/>
      <c r="M48"/>
      <c r="N48"/>
      <c r="O48"/>
    </row>
    <row r="49" spans="7:15" ht="13.8" x14ac:dyDescent="0.25">
      <c r="G49" s="1394" t="s">
        <v>4140</v>
      </c>
      <c r="H49" s="1379">
        <v>23</v>
      </c>
      <c r="I49" s="1396">
        <v>1</v>
      </c>
      <c r="J49" s="1379">
        <v>4.3388429752066117E-2</v>
      </c>
      <c r="K49"/>
      <c r="L49"/>
      <c r="M49"/>
      <c r="N49"/>
      <c r="O49"/>
    </row>
    <row r="50" spans="7:15" ht="13.8" x14ac:dyDescent="0.25">
      <c r="G50" s="1394" t="s">
        <v>4141</v>
      </c>
      <c r="H50" s="1379">
        <v>15.5</v>
      </c>
      <c r="I50" s="1396">
        <v>1</v>
      </c>
      <c r="J50" s="1379">
        <v>0.14577195648696209</v>
      </c>
      <c r="K50"/>
      <c r="L50"/>
      <c r="M50"/>
      <c r="N50"/>
      <c r="O50"/>
    </row>
    <row r="51" spans="7:15" ht="13.8" x14ac:dyDescent="0.25">
      <c r="G51" s="1394" t="s">
        <v>4142</v>
      </c>
      <c r="H51" s="1379">
        <v>19</v>
      </c>
      <c r="I51" s="1396">
        <v>0</v>
      </c>
      <c r="J51" s="1379">
        <v>-9.9672026237900974E-2</v>
      </c>
      <c r="K51"/>
      <c r="L51"/>
      <c r="M51"/>
      <c r="N51"/>
      <c r="O51"/>
    </row>
    <row r="52" spans="7:15" ht="13.8" x14ac:dyDescent="0.25">
      <c r="G52" s="1394" t="s">
        <v>4143</v>
      </c>
      <c r="H52" s="1379">
        <v>24</v>
      </c>
      <c r="I52" s="1396">
        <v>1</v>
      </c>
      <c r="J52" s="1379">
        <v>4.1518339266429345E-2</v>
      </c>
      <c r="K52"/>
      <c r="L52"/>
      <c r="M52"/>
      <c r="N52"/>
      <c r="O52"/>
    </row>
    <row r="53" spans="7:15" ht="13.8" x14ac:dyDescent="0.25">
      <c r="G53" s="1394" t="s">
        <v>4144</v>
      </c>
      <c r="H53" s="1379">
        <v>18.5</v>
      </c>
      <c r="I53" s="1396">
        <v>1</v>
      </c>
      <c r="J53" s="1379">
        <v>5.4569609281237504E-2</v>
      </c>
      <c r="K53"/>
      <c r="L53"/>
      <c r="M53"/>
      <c r="N53"/>
      <c r="O53"/>
    </row>
    <row r="54" spans="7:15" ht="13.8" x14ac:dyDescent="0.25">
      <c r="G54" s="1394" t="s">
        <v>1249</v>
      </c>
      <c r="H54" s="1379">
        <v>19.25</v>
      </c>
      <c r="I54" s="1396">
        <v>1</v>
      </c>
      <c r="J54" s="1379">
        <v>0.10482464441028588</v>
      </c>
      <c r="K54"/>
      <c r="L54"/>
      <c r="M54"/>
      <c r="N54"/>
      <c r="O54"/>
    </row>
    <row r="55" spans="7:15" ht="13.8" x14ac:dyDescent="0.25">
      <c r="G55" s="1394" t="s">
        <v>3138</v>
      </c>
      <c r="H55" s="1379">
        <v>17</v>
      </c>
      <c r="I55" s="1396">
        <v>1</v>
      </c>
      <c r="J55" s="1379">
        <v>5.9694364851957969E-2</v>
      </c>
      <c r="K55"/>
      <c r="L55"/>
      <c r="M55"/>
      <c r="N55"/>
      <c r="O55"/>
    </row>
    <row r="56" spans="7:15" ht="13.8" x14ac:dyDescent="0.25">
      <c r="G56" s="1394" t="s">
        <v>1229</v>
      </c>
      <c r="H56" s="1379">
        <v>18.5</v>
      </c>
      <c r="I56" s="1396">
        <v>1</v>
      </c>
      <c r="J56" s="1379">
        <v>5.4569609281237504E-2</v>
      </c>
      <c r="K56"/>
      <c r="L56"/>
      <c r="M56"/>
      <c r="N56"/>
      <c r="O56"/>
    </row>
    <row r="57" spans="7:15" ht="13.8" x14ac:dyDescent="0.25">
      <c r="G57" s="1394" t="s">
        <v>4145</v>
      </c>
      <c r="H57" s="1379">
        <v>23</v>
      </c>
      <c r="I57" s="1396">
        <v>1</v>
      </c>
      <c r="J57" s="1379">
        <v>4.3413892445582587E-2</v>
      </c>
      <c r="K57"/>
      <c r="L57"/>
      <c r="M57"/>
      <c r="N57"/>
      <c r="O57"/>
    </row>
    <row r="58" spans="7:15" ht="13.8" x14ac:dyDescent="0.25">
      <c r="G58" s="1394" t="s">
        <v>4146</v>
      </c>
      <c r="H58" s="1379">
        <v>11</v>
      </c>
      <c r="I58" s="1396">
        <v>1</v>
      </c>
      <c r="J58" s="1379">
        <v>5.2939182452642064E-2</v>
      </c>
      <c r="K58"/>
      <c r="L58"/>
      <c r="M58"/>
      <c r="N58"/>
      <c r="O58"/>
    </row>
    <row r="59" spans="7:15" ht="13.8" x14ac:dyDescent="0.25">
      <c r="G59" s="1394" t="s">
        <v>1436</v>
      </c>
      <c r="H59" s="1379">
        <v>15.5</v>
      </c>
      <c r="I59" s="1396">
        <v>0</v>
      </c>
      <c r="J59" s="1379">
        <v>-0.99997368767267469</v>
      </c>
      <c r="K59"/>
      <c r="L59"/>
      <c r="M59"/>
      <c r="N59"/>
      <c r="O59"/>
    </row>
    <row r="60" spans="7:15" ht="13.8" x14ac:dyDescent="0.25">
      <c r="G60" s="1394" t="s">
        <v>4147</v>
      </c>
      <c r="H60" s="1379">
        <v>16.5</v>
      </c>
      <c r="I60" s="1396">
        <v>1</v>
      </c>
      <c r="J60" s="1379">
        <v>6.1611374407582936E-2</v>
      </c>
      <c r="K60"/>
      <c r="L60"/>
      <c r="M60"/>
      <c r="N60"/>
      <c r="O60"/>
    </row>
    <row r="61" spans="7:15" ht="13.8" x14ac:dyDescent="0.25">
      <c r="G61" s="1394" t="s">
        <v>4148</v>
      </c>
      <c r="H61" s="1379">
        <v>20</v>
      </c>
      <c r="I61" s="1396">
        <v>1</v>
      </c>
      <c r="J61" s="1379">
        <v>5.0263157894736843E-2</v>
      </c>
      <c r="L61"/>
      <c r="M61"/>
      <c r="N61"/>
      <c r="O61"/>
    </row>
    <row r="62" spans="7:15" ht="13.8" x14ac:dyDescent="0.25">
      <c r="G62" s="1394" t="s">
        <v>4149</v>
      </c>
      <c r="H62" s="1379">
        <v>20</v>
      </c>
      <c r="I62" s="1396">
        <v>1</v>
      </c>
      <c r="J62" s="1379">
        <v>5.0253720000980558E-2</v>
      </c>
      <c r="L62"/>
      <c r="M62"/>
      <c r="N62"/>
      <c r="O62"/>
    </row>
    <row r="63" spans="7:15" ht="13.8" x14ac:dyDescent="0.25">
      <c r="G63" s="1394" t="s">
        <v>4150</v>
      </c>
      <c r="H63" s="1379">
        <v>21</v>
      </c>
      <c r="I63" s="1396">
        <v>1</v>
      </c>
      <c r="J63" s="1379">
        <v>4.7741935483870963E-2</v>
      </c>
      <c r="L63"/>
      <c r="M63"/>
      <c r="N63"/>
      <c r="O63"/>
    </row>
    <row r="64" spans="7:15" ht="13.8" x14ac:dyDescent="0.25">
      <c r="G64" s="1394" t="s">
        <v>4151</v>
      </c>
      <c r="H64" s="1379">
        <v>12.5</v>
      </c>
      <c r="I64" s="1396">
        <v>1</v>
      </c>
      <c r="J64" s="1379">
        <v>8.3051776093507446E-2</v>
      </c>
      <c r="L64"/>
      <c r="M64"/>
      <c r="N64"/>
      <c r="O64"/>
    </row>
    <row r="65" spans="7:15" ht="13.8" x14ac:dyDescent="0.25">
      <c r="G65" s="1394" t="s">
        <v>3599</v>
      </c>
      <c r="H65" s="1379">
        <v>17</v>
      </c>
      <c r="I65" s="1396">
        <v>1</v>
      </c>
      <c r="J65" s="1379">
        <v>5.9687499999999998E-2</v>
      </c>
      <c r="L65"/>
      <c r="M65"/>
      <c r="N65"/>
      <c r="O65"/>
    </row>
    <row r="66" spans="7:15" ht="13.8" x14ac:dyDescent="0.25">
      <c r="G66" s="1394" t="s">
        <v>4222</v>
      </c>
      <c r="H66" s="1379">
        <v>30</v>
      </c>
      <c r="I66" s="1396">
        <v>1</v>
      </c>
      <c r="J66" s="1379">
        <v>3.2940552784404442E-2</v>
      </c>
      <c r="L66"/>
      <c r="M66"/>
      <c r="N66"/>
      <c r="O66"/>
    </row>
    <row r="67" spans="7:15" ht="13.8" x14ac:dyDescent="0.25">
      <c r="G67" s="1394" t="s">
        <v>4152</v>
      </c>
      <c r="H67" s="1379">
        <v>15.5</v>
      </c>
      <c r="I67" s="1396">
        <v>1</v>
      </c>
      <c r="J67" s="1379">
        <v>6.5847131135488055E-2</v>
      </c>
      <c r="L67"/>
      <c r="M67"/>
      <c r="N67"/>
      <c r="O67"/>
    </row>
    <row r="68" spans="7:15" ht="13.8" x14ac:dyDescent="0.25">
      <c r="G68" s="1394" t="s">
        <v>4153</v>
      </c>
      <c r="H68" s="1379">
        <v>22</v>
      </c>
      <c r="I68" s="1396">
        <v>1</v>
      </c>
      <c r="J68" s="1379">
        <v>4.5486354093771872E-2</v>
      </c>
      <c r="L68"/>
      <c r="M68"/>
      <c r="N68"/>
      <c r="O68"/>
    </row>
    <row r="69" spans="7:15" ht="13.8" x14ac:dyDescent="0.25">
      <c r="G69" s="1394" t="s">
        <v>4154</v>
      </c>
      <c r="H69" s="1379">
        <v>16</v>
      </c>
      <c r="I69" s="1396">
        <v>1</v>
      </c>
      <c r="J69" s="1379">
        <v>6.3669403688248749E-2</v>
      </c>
      <c r="L69"/>
      <c r="M69"/>
      <c r="N69"/>
    </row>
    <row r="70" spans="7:15" ht="13.8" x14ac:dyDescent="0.25">
      <c r="G70" s="1394" t="s">
        <v>4405</v>
      </c>
      <c r="H70" s="1379">
        <v>19</v>
      </c>
      <c r="I70" s="1396">
        <v>1</v>
      </c>
      <c r="J70" s="1379">
        <v>5.3055305530553057E-2</v>
      </c>
      <c r="L70"/>
      <c r="M70"/>
      <c r="N70"/>
    </row>
    <row r="71" spans="7:15" ht="13.8" x14ac:dyDescent="0.25">
      <c r="G71" s="1394" t="s">
        <v>4418</v>
      </c>
      <c r="H71" s="1379">
        <v>24</v>
      </c>
      <c r="I71" s="1396">
        <v>1</v>
      </c>
      <c r="J71" s="1379">
        <v>4.1528114608595637E-2</v>
      </c>
      <c r="L71"/>
      <c r="M71"/>
      <c r="N71"/>
    </row>
    <row r="72" spans="7:15" ht="13.8" x14ac:dyDescent="0.25">
      <c r="G72" s="1394" t="s">
        <v>4249</v>
      </c>
      <c r="H72" s="1379">
        <v>14</v>
      </c>
      <c r="I72" s="1396">
        <v>1</v>
      </c>
      <c r="J72" s="1379">
        <v>7.3455049894840474E-2</v>
      </c>
      <c r="L72"/>
      <c r="M72"/>
      <c r="N72"/>
    </row>
    <row r="73" spans="7:15" ht="13.8" x14ac:dyDescent="0.25">
      <c r="G73" s="1394" t="s">
        <v>4513</v>
      </c>
      <c r="H73" s="1379">
        <v>23</v>
      </c>
      <c r="I73" s="1396">
        <v>1</v>
      </c>
      <c r="J73" s="1379">
        <v>4.3414141414141412E-2</v>
      </c>
      <c r="L73"/>
      <c r="M73"/>
      <c r="N73"/>
    </row>
    <row r="74" spans="7:15" ht="13.8" x14ac:dyDescent="0.25">
      <c r="G74" s="1394" t="s">
        <v>4155</v>
      </c>
      <c r="H74" s="1379">
        <v>27.5</v>
      </c>
      <c r="I74" s="1396">
        <v>1</v>
      </c>
      <c r="J74" s="1379">
        <v>4.7750000000000001E-2</v>
      </c>
      <c r="L74"/>
      <c r="M74"/>
      <c r="N74"/>
    </row>
    <row r="75" spans="7:15" ht="13.8" x14ac:dyDescent="0.25">
      <c r="G75" s="1394" t="s">
        <v>4595</v>
      </c>
      <c r="H75" s="1379">
        <v>20</v>
      </c>
      <c r="I75" s="1396">
        <v>1</v>
      </c>
      <c r="J75" s="1379">
        <v>5.025628203525441E-2</v>
      </c>
      <c r="L75"/>
      <c r="M75"/>
      <c r="N75"/>
    </row>
    <row r="76" spans="7:15" ht="13.8" x14ac:dyDescent="0.25">
      <c r="G76" s="1394" t="s">
        <v>4186</v>
      </c>
      <c r="H76" s="1379">
        <v>21</v>
      </c>
      <c r="I76" s="1396">
        <v>1</v>
      </c>
      <c r="J76" s="1379">
        <v>4.7759036144578312E-2</v>
      </c>
      <c r="L76"/>
      <c r="M76"/>
      <c r="N76"/>
    </row>
    <row r="77" spans="7:15" ht="13.8" x14ac:dyDescent="0.25">
      <c r="G77" s="1394" t="s">
        <v>4514</v>
      </c>
      <c r="H77" s="1379">
        <v>24</v>
      </c>
      <c r="I77" s="1396">
        <v>1</v>
      </c>
      <c r="J77" s="1379">
        <v>4.1521958939640391E-2</v>
      </c>
      <c r="L77"/>
      <c r="M77"/>
      <c r="N77"/>
    </row>
    <row r="78" spans="7:15" ht="13.8" x14ac:dyDescent="0.25">
      <c r="G78" s="1394" t="s">
        <v>4187</v>
      </c>
      <c r="H78" s="1379">
        <v>20</v>
      </c>
      <c r="I78" s="1396">
        <v>1</v>
      </c>
      <c r="J78" s="1379">
        <v>5.026990553306343E-2</v>
      </c>
      <c r="L78"/>
      <c r="M78"/>
      <c r="N78"/>
    </row>
    <row r="79" spans="7:15" ht="13.8" x14ac:dyDescent="0.25">
      <c r="G79" s="1394" t="s">
        <v>4394</v>
      </c>
      <c r="H79" s="1379">
        <v>26</v>
      </c>
      <c r="I79" s="1396">
        <v>1</v>
      </c>
      <c r="J79" s="1379">
        <v>3.8195652173913047E-2</v>
      </c>
      <c r="L79"/>
      <c r="M79"/>
      <c r="N79"/>
    </row>
    <row r="80" spans="7:15" ht="13.8" x14ac:dyDescent="0.25">
      <c r="G80" s="1394" t="s">
        <v>4406</v>
      </c>
      <c r="H80" s="1379">
        <v>18</v>
      </c>
      <c r="I80" s="1396">
        <v>1</v>
      </c>
      <c r="J80" s="1379">
        <v>5.6186926084189473E-2</v>
      </c>
      <c r="L80"/>
      <c r="M80"/>
      <c r="N80"/>
    </row>
    <row r="81" spans="7:14" ht="13.8" x14ac:dyDescent="0.25">
      <c r="G81" s="1394" t="s">
        <v>4326</v>
      </c>
      <c r="H81" s="1379">
        <v>13.5</v>
      </c>
      <c r="I81" s="1396">
        <v>1</v>
      </c>
      <c r="J81" s="1379">
        <v>7.6404040404040405E-2</v>
      </c>
      <c r="L81"/>
      <c r="M81"/>
      <c r="N81"/>
    </row>
    <row r="82" spans="7:14" ht="13.8" x14ac:dyDescent="0.25">
      <c r="G82" s="1394" t="s">
        <v>4515</v>
      </c>
      <c r="H82" s="1379">
        <v>21</v>
      </c>
      <c r="I82" s="1396">
        <v>1</v>
      </c>
      <c r="J82" s="1379">
        <v>4.7758241758241761E-2</v>
      </c>
      <c r="L82"/>
      <c r="M82"/>
      <c r="N82"/>
    </row>
    <row r="83" spans="7:14" ht="13.8" x14ac:dyDescent="0.25">
      <c r="G83" s="1394" t="s">
        <v>4165</v>
      </c>
      <c r="H83" s="1379">
        <v>23</v>
      </c>
      <c r="I83" s="1396">
        <v>1</v>
      </c>
      <c r="J83" s="1379">
        <v>4.3404340434043405E-2</v>
      </c>
      <c r="L83"/>
      <c r="M83"/>
      <c r="N83"/>
    </row>
    <row r="84" spans="7:14" ht="13.8" x14ac:dyDescent="0.25">
      <c r="G84" s="1394" t="s">
        <v>4188</v>
      </c>
      <c r="H84" s="1379">
        <v>26</v>
      </c>
      <c r="I84" s="1396">
        <v>1</v>
      </c>
      <c r="J84" s="1379">
        <v>3.8200000000000005E-2</v>
      </c>
      <c r="L84"/>
      <c r="M84"/>
      <c r="N84"/>
    </row>
    <row r="85" spans="7:14" ht="13.8" x14ac:dyDescent="0.25">
      <c r="G85" s="1394" t="s">
        <v>4228</v>
      </c>
      <c r="H85" s="1379">
        <v>25</v>
      </c>
      <c r="I85" s="1396">
        <v>1</v>
      </c>
      <c r="J85" s="1379">
        <v>3.9783296130952384E-2</v>
      </c>
      <c r="L85"/>
      <c r="M85"/>
      <c r="N85"/>
    </row>
    <row r="86" spans="7:14" ht="13.8" x14ac:dyDescent="0.25">
      <c r="G86" s="1394" t="s">
        <v>4360</v>
      </c>
      <c r="H86" s="1379">
        <v>15</v>
      </c>
      <c r="I86" s="1396">
        <v>1</v>
      </c>
      <c r="J86" s="1379">
        <v>6.8206487441625649E-2</v>
      </c>
      <c r="L86"/>
      <c r="M86"/>
      <c r="N86"/>
    </row>
    <row r="87" spans="7:14" ht="13.8" x14ac:dyDescent="0.25">
      <c r="G87" s="1394" t="s">
        <v>4212</v>
      </c>
      <c r="H87" s="1379">
        <v>25</v>
      </c>
      <c r="I87" s="1396">
        <v>1</v>
      </c>
      <c r="J87" s="1379">
        <v>3.9798460144927536E-2</v>
      </c>
      <c r="L87"/>
      <c r="M87"/>
      <c r="N87"/>
    </row>
    <row r="88" spans="7:14" ht="13.8" x14ac:dyDescent="0.25">
      <c r="G88" s="1394" t="s">
        <v>4361</v>
      </c>
      <c r="H88" s="1379">
        <v>18.75</v>
      </c>
      <c r="I88" s="1396">
        <v>1</v>
      </c>
      <c r="J88" s="1379">
        <v>0.10936725412278764</v>
      </c>
      <c r="L88"/>
      <c r="M88"/>
      <c r="N88"/>
    </row>
    <row r="89" spans="7:14" ht="13.8" x14ac:dyDescent="0.25">
      <c r="G89" s="1394" t="s">
        <v>4211</v>
      </c>
      <c r="H89" s="1379">
        <v>24</v>
      </c>
      <c r="I89" s="1396">
        <v>1</v>
      </c>
      <c r="J89" s="1379">
        <v>4.1521524104416632E-2</v>
      </c>
      <c r="L89"/>
      <c r="M89"/>
      <c r="N89"/>
    </row>
    <row r="90" spans="7:14" ht="13.8" x14ac:dyDescent="0.25">
      <c r="G90" s="1394" t="s">
        <v>4213</v>
      </c>
      <c r="H90" s="1379">
        <v>19</v>
      </c>
      <c r="I90" s="1396">
        <v>1</v>
      </c>
      <c r="J90" s="1379">
        <v>5.3060298605955618E-2</v>
      </c>
      <c r="L90"/>
      <c r="M90"/>
      <c r="N90"/>
    </row>
    <row r="91" spans="7:14" ht="13.8" x14ac:dyDescent="0.25">
      <c r="G91" s="1394" t="s">
        <v>267</v>
      </c>
      <c r="H91" s="1379">
        <v>20.091948688191927</v>
      </c>
      <c r="I91" s="1396">
        <v>0.91208791208791207</v>
      </c>
      <c r="J91" s="1379">
        <v>1.1010161036475994</v>
      </c>
      <c r="L91"/>
      <c r="M91"/>
      <c r="N91"/>
    </row>
    <row r="92" spans="7:14" ht="13.8" x14ac:dyDescent="0.25">
      <c r="L92"/>
      <c r="M92"/>
      <c r="N92"/>
    </row>
    <row r="93" spans="7:14" ht="13.8" x14ac:dyDescent="0.25">
      <c r="L93"/>
      <c r="M93"/>
      <c r="N93"/>
    </row>
    <row r="94" spans="7:14" ht="13.8" x14ac:dyDescent="0.25">
      <c r="L94"/>
      <c r="M94"/>
      <c r="N94"/>
    </row>
    <row r="95" spans="7:14" ht="13.8" x14ac:dyDescent="0.25">
      <c r="L95"/>
      <c r="M95"/>
      <c r="N95"/>
    </row>
    <row r="96" spans="7:14" ht="13.8" x14ac:dyDescent="0.25">
      <c r="L96"/>
      <c r="M96"/>
      <c r="N96"/>
    </row>
    <row r="97" spans="12:14" ht="13.8" x14ac:dyDescent="0.25">
      <c r="L97"/>
      <c r="M97"/>
      <c r="N97"/>
    </row>
    <row r="98" spans="12:14" ht="13.8" x14ac:dyDescent="0.25">
      <c r="L98"/>
      <c r="M98"/>
      <c r="N98"/>
    </row>
    <row r="99" spans="12:14" ht="13.8" x14ac:dyDescent="0.25">
      <c r="L99"/>
      <c r="M99"/>
      <c r="N99"/>
    </row>
    <row r="100" spans="12:14" ht="13.8" x14ac:dyDescent="0.25">
      <c r="L100"/>
      <c r="M100"/>
      <c r="N100"/>
    </row>
    <row r="101" spans="12:14" ht="13.8" x14ac:dyDescent="0.25">
      <c r="L101"/>
      <c r="M101"/>
      <c r="N101"/>
    </row>
    <row r="102" spans="12:14" ht="13.8" x14ac:dyDescent="0.25">
      <c r="L102"/>
      <c r="M102"/>
      <c r="N102"/>
    </row>
    <row r="103" spans="12:14" ht="13.8" x14ac:dyDescent="0.25">
      <c r="L103"/>
      <c r="M103"/>
      <c r="N103"/>
    </row>
    <row r="104" spans="12:14" ht="13.8" x14ac:dyDescent="0.25">
      <c r="L104"/>
      <c r="M104"/>
      <c r="N104"/>
    </row>
    <row r="105" spans="12:14" ht="13.8" x14ac:dyDescent="0.25">
      <c r="L105"/>
      <c r="M105"/>
      <c r="N105"/>
    </row>
    <row r="106" spans="12:14" ht="13.8" x14ac:dyDescent="0.25">
      <c r="L106"/>
      <c r="M106"/>
      <c r="N106"/>
    </row>
    <row r="107" spans="12:14" ht="13.8" x14ac:dyDescent="0.25">
      <c r="L107"/>
      <c r="M107"/>
      <c r="N107"/>
    </row>
    <row r="108" spans="12:14" ht="13.8" x14ac:dyDescent="0.25">
      <c r="L108"/>
      <c r="M108"/>
      <c r="N108"/>
    </row>
    <row r="109" spans="12:14" ht="13.8" x14ac:dyDescent="0.25">
      <c r="L109"/>
      <c r="M109"/>
      <c r="N109"/>
    </row>
    <row r="110" spans="12:14" ht="13.8" x14ac:dyDescent="0.25">
      <c r="L110"/>
      <c r="M110"/>
      <c r="N110"/>
    </row>
    <row r="111" spans="12:14" ht="13.8" x14ac:dyDescent="0.25">
      <c r="L111"/>
      <c r="M111"/>
      <c r="N111"/>
    </row>
    <row r="112" spans="12:14" ht="13.8" x14ac:dyDescent="0.25">
      <c r="L112"/>
      <c r="M112"/>
      <c r="N112"/>
    </row>
    <row r="113" spans="12:14" ht="13.8" x14ac:dyDescent="0.25">
      <c r="L113"/>
      <c r="M113"/>
      <c r="N113"/>
    </row>
    <row r="114" spans="12:14" ht="13.8" x14ac:dyDescent="0.25">
      <c r="L114"/>
      <c r="M114"/>
      <c r="N114"/>
    </row>
    <row r="115" spans="12:14" ht="13.8" x14ac:dyDescent="0.25">
      <c r="L115"/>
      <c r="M115"/>
      <c r="N115"/>
    </row>
    <row r="116" spans="12:14" ht="13.8" x14ac:dyDescent="0.25">
      <c r="L116"/>
      <c r="M116"/>
      <c r="N116"/>
    </row>
    <row r="117" spans="12:14" ht="13.8" x14ac:dyDescent="0.25">
      <c r="L117"/>
      <c r="M117"/>
      <c r="N117"/>
    </row>
    <row r="118" spans="12:14" ht="13.8" x14ac:dyDescent="0.25">
      <c r="L118"/>
      <c r="M118"/>
      <c r="N118"/>
    </row>
    <row r="119" spans="12:14" ht="13.8" x14ac:dyDescent="0.25">
      <c r="L119"/>
      <c r="M119"/>
      <c r="N119"/>
    </row>
    <row r="120" spans="12:14" ht="13.8" x14ac:dyDescent="0.25">
      <c r="L120"/>
      <c r="M120"/>
      <c r="N120"/>
    </row>
    <row r="121" spans="12:14" ht="13.8" x14ac:dyDescent="0.25">
      <c r="L121"/>
      <c r="M121"/>
      <c r="N121"/>
    </row>
    <row r="122" spans="12:14" ht="13.8" x14ac:dyDescent="0.25">
      <c r="L122"/>
      <c r="M122"/>
      <c r="N122"/>
    </row>
    <row r="123" spans="12:14" ht="13.8" x14ac:dyDescent="0.25">
      <c r="L123"/>
      <c r="M123"/>
      <c r="N123"/>
    </row>
    <row r="124" spans="12:14" ht="13.8" x14ac:dyDescent="0.25">
      <c r="L124"/>
      <c r="M124"/>
      <c r="N124"/>
    </row>
    <row r="125" spans="12:14" ht="13.8" x14ac:dyDescent="0.25">
      <c r="L125"/>
      <c r="M125"/>
      <c r="N125"/>
    </row>
    <row r="126" spans="12:14" ht="13.8" x14ac:dyDescent="0.25">
      <c r="L126"/>
      <c r="M126"/>
      <c r="N126"/>
    </row>
    <row r="127" spans="12:14" ht="13.8" x14ac:dyDescent="0.25">
      <c r="L127"/>
      <c r="M127"/>
      <c r="N127"/>
    </row>
    <row r="128" spans="12:14" ht="13.8" x14ac:dyDescent="0.25">
      <c r="L128"/>
      <c r="M128"/>
      <c r="N128"/>
    </row>
    <row r="129" spans="12:14" ht="13.8" x14ac:dyDescent="0.25">
      <c r="L129"/>
      <c r="M129"/>
      <c r="N129"/>
    </row>
    <row r="130" spans="12:14" ht="13.8" x14ac:dyDescent="0.25">
      <c r="L130"/>
      <c r="M130"/>
      <c r="N130"/>
    </row>
    <row r="131" spans="12:14" ht="13.8" x14ac:dyDescent="0.25">
      <c r="L131"/>
      <c r="M131"/>
      <c r="N131"/>
    </row>
    <row r="132" spans="12:14" ht="13.8" x14ac:dyDescent="0.25">
      <c r="L132"/>
      <c r="M132"/>
      <c r="N132"/>
    </row>
    <row r="133" spans="12:14" ht="13.8" x14ac:dyDescent="0.25">
      <c r="L133"/>
      <c r="M133"/>
      <c r="N133"/>
    </row>
    <row r="134" spans="12:14" ht="13.8" x14ac:dyDescent="0.25">
      <c r="L134"/>
      <c r="M134"/>
      <c r="N134"/>
    </row>
    <row r="135" spans="12:14" ht="13.8" x14ac:dyDescent="0.25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6"/>
  <sheetViews>
    <sheetView showGridLines="0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P276" sqref="AP276"/>
    </sheetView>
  </sheetViews>
  <sheetFormatPr defaultRowHeight="15" customHeight="1" outlineLevelCol="1" x14ac:dyDescent="0.25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9.3984375" style="1" customWidth="1"/>
    <col min="6" max="6" width="8.69921875" style="1" customWidth="1"/>
    <col min="7" max="8" width="6.5" style="1" bestFit="1" customWidth="1"/>
    <col min="9" max="9" width="10.296875" style="1" customWidth="1"/>
    <col min="10" max="10" width="7.3984375" style="1" hidden="1" customWidth="1" outlineLevel="1"/>
    <col min="11" max="11" width="9.8984375" hidden="1" customWidth="1" outlineLevel="1"/>
    <col min="12" max="12" width="6.5" style="1" hidden="1" customWidth="1" outlineLevel="1"/>
    <col min="13" max="13" width="8.69921875" style="1" hidden="1" customWidth="1" outlineLevel="1"/>
    <col min="14" max="14" width="10.09765625" hidden="1" customWidth="1" outlineLevel="1"/>
    <col min="15" max="15" width="8.5" style="1" hidden="1" customWidth="1" outlineLevel="1"/>
    <col min="16" max="16" width="8.796875" style="1" hidden="1" customWidth="1" outlineLevel="1"/>
    <col min="17" max="17" width="8.09765625" style="1" hidden="1" customWidth="1" outlineLevel="1"/>
    <col min="18" max="18" width="9.8984375" hidden="1" customWidth="1" outlineLevel="1" collapsed="1"/>
    <col min="19" max="19" width="8.796875" style="1" hidden="1" customWidth="1" outlineLevel="1"/>
    <col min="20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 x14ac:dyDescent="0.25">
      <c r="D2" s="2"/>
      <c r="E2" s="2"/>
      <c r="F2" s="2"/>
      <c r="G2" s="2"/>
      <c r="H2" s="2"/>
      <c r="I2" s="2"/>
      <c r="J2" s="2"/>
      <c r="K2" s="2"/>
      <c r="L2" s="2"/>
      <c r="M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 x14ac:dyDescent="0.25">
      <c r="C3" s="22" t="s">
        <v>151</v>
      </c>
      <c r="D3" s="22" t="s">
        <v>179</v>
      </c>
      <c r="E3" s="22" t="s">
        <v>150</v>
      </c>
      <c r="F3" s="22" t="s">
        <v>3367</v>
      </c>
      <c r="G3" s="22" t="s">
        <v>1646</v>
      </c>
      <c r="H3" s="22" t="s">
        <v>3231</v>
      </c>
      <c r="I3" s="22" t="s">
        <v>314</v>
      </c>
      <c r="J3" s="22" t="s">
        <v>1814</v>
      </c>
      <c r="K3" s="22" t="s">
        <v>3585</v>
      </c>
      <c r="L3" s="22" t="s">
        <v>74</v>
      </c>
      <c r="M3" s="22" t="s">
        <v>4317</v>
      </c>
      <c r="N3" s="22" t="s">
        <v>4250</v>
      </c>
      <c r="O3" s="22" t="s">
        <v>3294</v>
      </c>
      <c r="P3" s="22" t="s">
        <v>3535</v>
      </c>
      <c r="Q3" s="22" t="s">
        <v>1542</v>
      </c>
      <c r="R3" s="22" t="s">
        <v>3293</v>
      </c>
      <c r="S3" s="22" t="s">
        <v>3213</v>
      </c>
      <c r="T3" s="22" t="s">
        <v>3872</v>
      </c>
      <c r="U3" s="22" t="s">
        <v>3768</v>
      </c>
      <c r="V3" s="22" t="s">
        <v>3873</v>
      </c>
      <c r="W3" s="22" t="s">
        <v>1358</v>
      </c>
      <c r="X3" s="22" t="s">
        <v>3819</v>
      </c>
      <c r="Y3" s="22" t="s">
        <v>3169</v>
      </c>
      <c r="Z3" s="22" t="s">
        <v>3614</v>
      </c>
      <c r="AA3" s="22" t="s">
        <v>3290</v>
      </c>
      <c r="AB3" s="22" t="s">
        <v>3148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 x14ac:dyDescent="0.25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Líquido],base[Data],Extrato!$B4,base[Método],Extrato!F$3,base[Exchange],"Fulltbet")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SUMIF(BetFlow!B:B,B4,BetFlow!J:J)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 x14ac:dyDescent="0.25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Líquido],base[Data],Extrato!$B5,base[Método],Extrato!F$3,base[Exchange],"Fulltbet")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SUMIF(BetFlow!B:B,B5,BetFlow!J:J)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 x14ac:dyDescent="0.25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Líquido],base[Data],Extrato!$B6,base[Método],Extrato!F$3,base[Exchange],"Fulltbet")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SUMIF(BetFlow!B:B,B6,BetFlow!J:J)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 x14ac:dyDescent="0.25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Líquido],base[Data],Extrato!$B7,base[Método],Extrato!F$3,base[Exchange],"Fulltbet")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SUMIF(BetFlow!B:B,B7,BetFlow!J:J)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 x14ac:dyDescent="0.25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Líquido],base[Data],Extrato!$B8,base[Método],Extrato!F$3,base[Exchange],"Fulltbet")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SUMIF(BetFlow!B:B,B8,BetFlow!J:J)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 x14ac:dyDescent="0.25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Líquido],base[Data],Extrato!$B9,base[Método],Extrato!E$3)</f>
        <v>0</v>
      </c>
      <c r="F9" s="2">
        <f>SUMIFS(base[L/P Líquido],base[Data],Extrato!$B9,base[Método],Extrato!F$3,base[Exchange],"Fulltbet")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SUMIF(BetFlow!B:B,B9,BetFlow!J:J)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47.134150000000005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 x14ac:dyDescent="0.25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Líquido],base[Data],Extrato!$B10,base[Método],Extrato!E$3)</f>
        <v>0</v>
      </c>
      <c r="F10" s="2">
        <f>SUMIFS(base[L/P Líquido],base[Data],Extrato!$B10,base[Método],Extrato!F$3,base[Exchange],"Fulltbet")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SUMIF(BetFlow!B:B,B10,BetFlow!J:J)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5.3097999999999992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 x14ac:dyDescent="0.25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Líquido],base[Data],Extrato!$B11,base[Método],Extrato!E$3)</f>
        <v>0</v>
      </c>
      <c r="F11" s="2">
        <f>SUMIFS(base[L/P Líquido],base[Data],Extrato!$B11,base[Método],Extrato!F$3,base[Exchange],"Fulltbet")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SUMIF(BetFlow!B:B,B11,BetFlow!J:J)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6.82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 x14ac:dyDescent="0.25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10.93</v>
      </c>
      <c r="F12" s="2">
        <f>SUMIFS(base[L/P Líquido],base[Data],Extrato!$B12,base[Método],Extrato!F$3,base[Exchange],"Fulltbet")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SUMIF(BetFlow!B:B,B12,BetFlow!J:J)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 x14ac:dyDescent="0.25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Líquido],base[Data],Extrato!$B13,base[Método],Extrato!E$3)</f>
        <v>8.3084999999999987</v>
      </c>
      <c r="F13" s="2">
        <f>SUMIFS(base[L/P Líquido],base[Data],Extrato!$B13,base[Método],Extrato!F$3,base[Exchange],"Fulltbet")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SUMIF(BetFlow!B:B,B13,BetFlow!J:J)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40.64085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 x14ac:dyDescent="0.25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Líquido],base[Data],Extrato!$B14,base[Método],Extrato!E$3)</f>
        <v>0</v>
      </c>
      <c r="F14" s="2">
        <f>SUMIFS(base[L/P Líquido],base[Data],Extrato!$B14,base[Método],Extrato!F$3,base[Exchange],"Fulltbet")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SUMIF(BetFlow!B:B,B14,BetFlow!J:J)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10.06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 x14ac:dyDescent="0.25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Líquido],base[Data],Extrato!$B15,base[Método],Extrato!E$3)</f>
        <v>3.68</v>
      </c>
      <c r="F15" s="2">
        <f>SUMIFS(base[L/P Líquido],base[Data],Extrato!$B15,base[Método],Extrato!F$3,base[Exchange],"Fulltbet")</f>
        <v>6.82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SUMIF(BetFlow!B:B,B15,BetFlow!J:J)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7.34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 x14ac:dyDescent="0.25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Líquido],base[Data],Extrato!$B16,base[Método],Extrato!E$3)</f>
        <v>6.82</v>
      </c>
      <c r="F16" s="2">
        <f>SUMIFS(base[L/P Líquido],base[Data],Extrato!$B16,base[Método],Extrato!F$3,base[Exchange],"Fulltbet")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SUMIF(BetFlow!B:B,B16,BetFlow!J:J)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24.715399999999999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 x14ac:dyDescent="0.25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Líquido],base[Data],Extrato!$B17,base[Método],Extrato!F$3,base[Exchange],"Fulltbet")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SUMIF(BetFlow!B:B,B17,BetFlow!J:J)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 x14ac:dyDescent="0.25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Líquido],base[Data],Extrato!$B18,base[Método],Extrato!E$3)</f>
        <v>0</v>
      </c>
      <c r="F18" s="2">
        <f>SUMIFS(base[L/P Líquido],base[Data],Extrato!$B18,base[Método],Extrato!F$3,base[Exchange],"Fulltbet")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SUMIF(BetFlow!B:B,B18,BetFlow!J:J)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7.64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 x14ac:dyDescent="0.25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Líquido],base[Data],Extrato!$B19,base[Método],Extrato!E$3)</f>
        <v>3.6767499999999997</v>
      </c>
      <c r="F19" s="2">
        <f>SUMIFS(base[L/P Líquido],base[Data],Extrato!$B19,base[Método],Extrato!F$3,base[Exchange],"Fulltbet")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SUMIF(BetFlow!B:B,B19,BetFlow!J:J)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35.098500000000001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 x14ac:dyDescent="0.25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Líquido],base[Data],Extrato!$B20,base[Método],Extrato!E$3)</f>
        <v>12.69655</v>
      </c>
      <c r="F20" s="2">
        <f>SUMIFS(base[L/P Líquido],base[Data],Extrato!$B20,base[Método],Extrato!F$3,base[Exchange],"Fulltbet")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SUMIF(BetFlow!B:B,B20,BetFlow!J:J)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18.238700000000001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 x14ac:dyDescent="0.25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Líquido],base[Data],Extrato!$B21,base[Método],Extrato!E$3)</f>
        <v>0</v>
      </c>
      <c r="F21" s="2">
        <f>SUMIFS(base[L/P Líquido],base[Data],Extrato!$B21,base[Método],Extrato!F$3,base[Exchange],"Fulltbet")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SUMIF(BetFlow!B:B,B21,BetFlow!J:J)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7.34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 x14ac:dyDescent="0.25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Líquido],base[Data],Extrato!$B22,base[Método],Extrato!F$3,base[Exchange],"Fulltbet")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SUMIF(BetFlow!B:B,B22,BetFlow!J:J)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 x14ac:dyDescent="0.25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Líquido],base[Data],Extrato!$B23,base[Método],Extrato!F$3,base[Exchange],"Fulltbet")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SUMIF(BetFlow!B:B,B23,BetFlow!J:J)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 x14ac:dyDescent="0.25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Líquido],base[Data],Extrato!$B24,base[Método],Extrato!F$3,base[Exchange],"Fulltbet")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SUMIF(BetFlow!B:B,B24,BetFlow!J:J)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 x14ac:dyDescent="0.25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Líquido],base[Data],Extrato!$B25,base[Método],Extrato!E$3)</f>
        <v>0</v>
      </c>
      <c r="F25" s="2">
        <f>SUMIFS(base[L/P Líquido],base[Data],Extrato!$B25,base[Método],Extrato!F$3,base[Exchange],"Fulltbet")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86.52</v>
      </c>
      <c r="J25" s="2">
        <f>SUMIF(BetFlow!B:B,B25,BetFlow!J:J)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14.324999999999999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 x14ac:dyDescent="0.25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Líquido],base[Data],Extrato!$B26,base[Método],Extrato!E$3)</f>
        <v>25.09515</v>
      </c>
      <c r="F26" s="2">
        <f>SUMIFS(base[L/P Líquido],base[Data],Extrato!$B26,base[Método],Extrato!F$3,base[Exchange],"Fulltbet")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240.22</v>
      </c>
      <c r="J26" s="2">
        <f>SUMIF(BetFlow!B:B,B26,BetFlow!J:J)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7.64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 x14ac:dyDescent="0.25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Líquido],base[Data],Extrato!$B27,base[Método],Extrato!E$3)</f>
        <v>19.309999999999999</v>
      </c>
      <c r="F27" s="2">
        <f>SUMIFS(base[L/P Líquido],base[Data],Extrato!$B27,base[Método],Extrato!F$3,base[Exchange],"Fulltbet")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105.49000000000001</v>
      </c>
      <c r="J27" s="2">
        <f>SUMIF(BetFlow!B:B,B27,BetFlow!J:J)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5.35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 x14ac:dyDescent="0.25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Líquido],base[Data],Extrato!$B28,base[Método],Extrato!F$3,base[Exchange],"Fulltbet")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-17.020000000000003</v>
      </c>
      <c r="J28" s="2">
        <f>SUMIF(BetFlow!B:B,B28,BetFlow!J:J)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 x14ac:dyDescent="0.25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0</v>
      </c>
      <c r="E29" s="2">
        <f>SUMIFS(base[L/P Líquido],base[Data],Extrato!$B29,base[Método],Extrato!E$3)</f>
        <v>0</v>
      </c>
      <c r="F29" s="2">
        <f>SUMIFS(base[L/P Líquido],base[Data],Extrato!$B29,base[Método],Extrato!F$3,base[Exchange],"Fulltbet")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67.17</v>
      </c>
      <c r="J29" s="2">
        <f>SUMIF(BetFlow!B:B,B29,BetFlow!J:J)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20.12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 x14ac:dyDescent="0.25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0</v>
      </c>
      <c r="E30" s="2">
        <f>SUMIFS(base[L/P Líquido],base[Data],Extrato!$B30,base[Método],Extrato!E$3)</f>
        <v>11.36</v>
      </c>
      <c r="F30" s="2">
        <f>SUMIFS(base[L/P Líquido],base[Data],Extrato!$B30,base[Método],Extrato!F$3,base[Exchange],"Fulltbet")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-6.7800000000000011</v>
      </c>
      <c r="J30" s="2">
        <f>SUMIF(BetFlow!B:B,B30,BetFlow!J:J)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9.5500000000000007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 x14ac:dyDescent="0.25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0</v>
      </c>
      <c r="E31" s="2">
        <f>SUMIFS(base[L/P Líquido],base[Data],Extrato!$B31,base[Método],Extrato!E$3)</f>
        <v>0</v>
      </c>
      <c r="F31" s="2">
        <f>SUMIFS(base[L/P Líquido],base[Data],Extrato!$B31,base[Método],Extrato!F$3,base[Exchange],"Fulltbet")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SUMIF(BetFlow!B:B,B31,BetFlow!J:J)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5.45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 x14ac:dyDescent="0.25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Líquido],base[Data],Extrato!$B32,base[Método],Extrato!F$3,base[Exchange],"Fulltbet")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SUMIF(BetFlow!B:B,B32,BetFlow!J:J)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 x14ac:dyDescent="0.25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0</v>
      </c>
      <c r="E33" s="2">
        <f>SUMIFS(base[L/P Líquido],base[Data],Extrato!$B33,base[Método],Extrato!E$3)</f>
        <v>0</v>
      </c>
      <c r="F33" s="2">
        <f>SUMIFS(base[L/P Líquido],base[Data],Extrato!$B33,base[Método],Extrato!F$3,base[Exchange],"Fulltbet")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SUMIF(BetFlow!B:B,B33,BetFlow!J:J)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-286.89999999999998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 x14ac:dyDescent="0.25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0</v>
      </c>
      <c r="E34" s="2">
        <f>SUMIFS(base[L/P Líquido],base[Data],Extrato!$B34,base[Método],Extrato!E$3)</f>
        <v>0</v>
      </c>
      <c r="F34" s="2">
        <f>SUMIFS(base[L/P Líquido],base[Data],Extrato!$B34,base[Método],Extrato!F$3,base[Exchange],"Fulltbet")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SUMIF(BetFlow!B:B,B34,BetFlow!J:J)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22.9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 x14ac:dyDescent="0.25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0</v>
      </c>
      <c r="E35" s="2">
        <f>SUMIFS(base[L/P Líquido],base[Data],Extrato!$B35,base[Método],Extrato!E$3)</f>
        <v>0</v>
      </c>
      <c r="F35" s="2">
        <f>SUMIFS(base[L/P Líquido],base[Data],Extrato!$B35,base[Método],Extrato!F$3,base[Exchange],"Fulltbet")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128.29999999999998</v>
      </c>
      <c r="J35" s="2">
        <f>SUMIF(BetFlow!B:B,B35,BetFlow!J:J)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45.219249999999995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 x14ac:dyDescent="0.25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0</v>
      </c>
      <c r="E36" s="2">
        <f>SUMIFS(base[L/P Líquido],base[Data],Extrato!$B36,base[Método],Extrato!E$3)</f>
        <v>5.12</v>
      </c>
      <c r="F36" s="2">
        <f>SUMIFS(base[L/P Líquido],base[Data],Extrato!$B36,base[Método],Extrato!F$3,base[Exchange],"Fulltbet")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-76.95</v>
      </c>
      <c r="J36" s="2">
        <f>SUMIF(BetFlow!B:B,B36,BetFlow!J:J)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61.484849999999994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 x14ac:dyDescent="0.25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Líquido],base[Data],Extrato!$B37,base[Método],Extrato!F$3,base[Exchange],"Fulltbet")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SUMIF(BetFlow!B:B,B37,BetFlow!J:J)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 x14ac:dyDescent="0.25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Líquido],base[Data],Extrato!$B38,base[Método],Extrato!F$3,base[Exchange],"Fulltbet")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-15.920000000000002</v>
      </c>
      <c r="J38" s="2">
        <f>SUMIF(BetFlow!B:B,B38,BetFlow!J:J)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 x14ac:dyDescent="0.25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25.58</v>
      </c>
      <c r="E39" s="2">
        <f>SUMIFS(base[L/P Líquido],base[Data],Extrato!$B39,base[Método],Extrato!E$3)</f>
        <v>11.030250000000001</v>
      </c>
      <c r="F39" s="2">
        <f>SUMIFS(base[L/P Líquido],base[Data],Extrato!$B39,base[Método],Extrato!F$3,base[Exchange],"Fulltbet")</f>
        <v>11.46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-30.939999999999998</v>
      </c>
      <c r="J39" s="2">
        <f>SUMIF(BetFlow!B:B,B39,BetFlow!J:J)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41.608649999999997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 x14ac:dyDescent="0.25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0</v>
      </c>
      <c r="E40" s="2">
        <f>SUMIFS(base[L/P Líquido],base[Data],Extrato!$B40,base[Método],Extrato!E$3)</f>
        <v>0</v>
      </c>
      <c r="F40" s="2">
        <f>SUMIFS(base[L/P Líquido],base[Data],Extrato!$B40,base[Método],Extrato!F$3,base[Exchange],"Fulltbet")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37.82</v>
      </c>
      <c r="J40" s="2">
        <f>SUMIF(BetFlow!B:B,B40,BetFlow!J:J)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-122.41995000000001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 x14ac:dyDescent="0.25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Líquido],base[Data],Extrato!$B41,base[Método],Extrato!F$3,base[Exchange],"Fulltbet")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SUMIF(BetFlow!B:B,B41,BetFlow!J:J)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 x14ac:dyDescent="0.25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0</v>
      </c>
      <c r="E42" s="2">
        <f>SUMIFS(base[L/P Líquido],base[Data],Extrato!$B42,base[Método],Extrato!E$3)</f>
        <v>8.9600000000000009</v>
      </c>
      <c r="F42" s="2">
        <f>SUMIFS(base[L/P Líquido],base[Data],Extrato!$B42,base[Método],Extrato!F$3,base[Exchange],"Fulltbet")</f>
        <v>9.01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24.679999999999993</v>
      </c>
      <c r="J42" s="2">
        <f>SUMIF(BetFlow!B:B,B42,BetFlow!J:J)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19.20505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 x14ac:dyDescent="0.25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0</v>
      </c>
      <c r="E43" s="2">
        <f>SUMIFS(base[L/P Líquido],base[Data],Extrato!$B43,base[Método],Extrato!E$3)</f>
        <v>0</v>
      </c>
      <c r="F43" s="2">
        <f>SUMIFS(base[L/P Líquido],base[Data],Extrato!$B43,base[Método],Extrato!F$3,base[Exchange],"Fulltbet")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134.65</v>
      </c>
      <c r="J43" s="2">
        <f>SUMIF(BetFlow!B:B,B43,BetFlow!J:J)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10.86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 x14ac:dyDescent="0.25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Líquido],base[Data],Extrato!$B44,base[Método],Extrato!F$3,base[Exchange],"Fulltbet")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42.4</v>
      </c>
      <c r="J44" s="2">
        <f>SUMIF(BetFlow!B:B,B44,BetFlow!J:J)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 x14ac:dyDescent="0.25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Líquido],base[Data],Extrato!$B45,base[Método],Extrato!F$3,base[Exchange],"Fulltbet")</f>
        <v>23.4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41.26</v>
      </c>
      <c r="J45" s="2">
        <f>SUMIF(BetFlow!B:B,B45,BetFlow!J:J)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 x14ac:dyDescent="0.25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0</v>
      </c>
      <c r="E46" s="2">
        <f>SUMIFS(base[L/P Líquido],base[Data],Extrato!$B46,base[Método],Extrato!E$3)</f>
        <v>0</v>
      </c>
      <c r="F46" s="2">
        <f>SUMIFS(base[L/P Líquido],base[Data],Extrato!$B46,base[Método],Extrato!F$3,base[Exchange],"Fulltbet")</f>
        <v>24.45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20.930000000000007</v>
      </c>
      <c r="J46" s="2">
        <f>SUMIF(BetFlow!B:B,B46,BetFlow!J:J)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-119.28995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 x14ac:dyDescent="0.25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Líquido],base[Data],Extrato!$B47,base[Método],Extrato!F$3,base[Exchange],"Fulltbet")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50.26</v>
      </c>
      <c r="J47" s="2">
        <f>SUMIF(BetFlow!B:B,B47,BetFlow!J:J)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 x14ac:dyDescent="0.25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22.58</v>
      </c>
      <c r="F48" s="2">
        <f>SUMIFS(base[L/P Líquido],base[Data],Extrato!$B48,base[Método],Extrato!F$3,base[Exchange],"Fulltbet")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-82.789999999999992</v>
      </c>
      <c r="J48" s="2">
        <f>SUMIF(BetFlow!B:B,B48,BetFlow!J:J)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 x14ac:dyDescent="0.25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Líquido],base[Data],Extrato!$B49,base[Método],Extrato!E$3)</f>
        <v>15.93435</v>
      </c>
      <c r="F49" s="2">
        <f>SUMIFS(base[L/P Líquido],base[Data],Extrato!$B49,base[Método],Extrato!F$3,base[Exchange],"Fulltbet")</f>
        <v>33.020000000000003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-79.89</v>
      </c>
      <c r="J49" s="2">
        <f>SUMIF(BetFlow!B:B,B49,BetFlow!J:J)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39.854699999999994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 x14ac:dyDescent="0.25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0</v>
      </c>
      <c r="E50" s="2">
        <f>SUMIFS(base[L/P Líquido],base[Data],Extrato!$B50,base[Método],Extrato!E$3)</f>
        <v>0</v>
      </c>
      <c r="F50" s="2">
        <f>SUMIFS(base[L/P Líquido],base[Data],Extrato!$B50,base[Método],Extrato!F$3,base[Exchange],"Fulltbet")</f>
        <v>14.33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-245.94</v>
      </c>
      <c r="J50" s="2">
        <f>SUMIF(BetFlow!B:B,B50,BetFlow!J:J)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32.773049999999998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 x14ac:dyDescent="0.25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Líquido],base[Data],Extrato!$B51,base[Método],Extrato!F$3,base[Exchange],"Fulltbet")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SUMIF(BetFlow!B:B,B51,BetFlow!J:J)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 x14ac:dyDescent="0.25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0</v>
      </c>
      <c r="E52" s="2">
        <f>SUMIFS(base[L/P Líquido],base[Data],Extrato!$B52,base[Método],Extrato!E$3)</f>
        <v>0</v>
      </c>
      <c r="F52" s="2">
        <f>SUMIFS(base[L/P Líquido],base[Data],Extrato!$B52,base[Método],Extrato!F$3,base[Exchange],"Fulltbet")</f>
        <v>-164.99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-202.67000000000002</v>
      </c>
      <c r="J52" s="2">
        <f>SUMIF(BetFlow!B:B,B52,BetFlow!J:J)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23.4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 x14ac:dyDescent="0.25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0</v>
      </c>
      <c r="E53" s="2">
        <f>SUMIFS(base[L/P Líquido],base[Data],Extrato!$B53,base[Método],Extrato!E$3)</f>
        <v>0</v>
      </c>
      <c r="F53" s="2">
        <f>SUMIFS(base[L/P Líquido],base[Data],Extrato!$B53,base[Método],Extrato!F$3,base[Exchange],"Fulltbet")</f>
        <v>11.11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-145.03</v>
      </c>
      <c r="J53" s="2">
        <f>SUMIF(BetFlow!B:B,B53,BetFlow!J:J)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18.23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 x14ac:dyDescent="0.25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0</v>
      </c>
      <c r="E54" s="2">
        <f>SUMIFS(base[L/P Líquido],base[Data],Extrato!$B54,base[Método],Extrato!E$3)</f>
        <v>0</v>
      </c>
      <c r="F54" s="2">
        <f>SUMIFS(base[L/P Líquido],base[Data],Extrato!$B54,base[Método],Extrato!F$3,base[Exchange],"Fulltbet")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SUMIF(BetFlow!B:B,B54,BetFlow!J:J)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20.189999999999998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 x14ac:dyDescent="0.25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0</v>
      </c>
      <c r="E55" s="2">
        <f>SUMIFS(base[L/P Líquido],base[Data],Extrato!$B55,base[Método],Extrato!E$3)</f>
        <v>0</v>
      </c>
      <c r="F55" s="2">
        <f>SUMIFS(base[L/P Líquido],base[Data],Extrato!$B55,base[Método],Extrato!F$3,base[Exchange],"Fulltbet")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-11.869999999999997</v>
      </c>
      <c r="J55" s="2">
        <f>SUMIF(BetFlow!B:B,B55,BetFlow!J:J)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20.420000000000002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 x14ac:dyDescent="0.25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0</v>
      </c>
      <c r="E56" s="2">
        <f>SUMIFS(base[L/P Líquido],base[Data],Extrato!$B56,base[Método],Extrato!E$3)</f>
        <v>19.850000000000001</v>
      </c>
      <c r="F56" s="2">
        <f>SUMIFS(base[L/P Líquido],base[Data],Extrato!$B56,base[Método],Extrato!F$3,base[Exchange],"Fulltbet")</f>
        <v>17.86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21.090000000000003</v>
      </c>
      <c r="J56" s="2">
        <f>SUMIF(BetFlow!B:B,B56,BetFlow!J:J)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-79.735600000000005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 x14ac:dyDescent="0.25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0</v>
      </c>
      <c r="E57" s="2">
        <f>SUMIFS(base[L/P Líquido],base[Data],Extrato!$B57,base[Método],Extrato!E$3)</f>
        <v>0</v>
      </c>
      <c r="F57" s="2">
        <f>SUMIFS(base[L/P Líquido],base[Data],Extrato!$B57,base[Método],Extrato!F$3,base[Exchange],"Fulltbet")</f>
        <v>7.64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5.0200000000000102</v>
      </c>
      <c r="J57" s="2">
        <f>SUMIF(BetFlow!B:B,B57,BetFlow!J:J)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47.746599999999994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 x14ac:dyDescent="0.25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0</v>
      </c>
      <c r="E58" s="2">
        <f>SUMIFS(base[L/P Líquido],base[Data],Extrato!$B58,base[Método],Extrato!E$3)</f>
        <v>0</v>
      </c>
      <c r="F58" s="2">
        <f>SUMIFS(base[L/P Líquido],base[Data],Extrato!$B58,base[Método],Extrato!F$3,base[Exchange],"Fulltbet")</f>
        <v>5.0199999999999996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46.249999999999993</v>
      </c>
      <c r="J58" s="2">
        <f>SUMIF(BetFlow!B:B,B58,BetFlow!J:J)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-149.27000000000001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 x14ac:dyDescent="0.25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0</v>
      </c>
      <c r="E59" s="2">
        <f>SUMIFS(base[L/P Líquido],base[Data],Extrato!$B59,base[Método],Extrato!E$3)</f>
        <v>0</v>
      </c>
      <c r="F59" s="2">
        <f>SUMIFS(base[L/P Líquido],base[Data],Extrato!$B59,base[Método],Extrato!F$3,base[Exchange],"Fulltbet")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90.699999999999989</v>
      </c>
      <c r="J59" s="2">
        <f>SUMIF(BetFlow!B:B,B59,BetFlow!J:J)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14.39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 x14ac:dyDescent="0.25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0</v>
      </c>
      <c r="E60" s="2">
        <f>SUMIFS(base[L/P Líquido],base[Data],Extrato!$B60,base[Método],Extrato!E$3)</f>
        <v>0</v>
      </c>
      <c r="F60" s="2">
        <f>SUMIFS(base[L/P Líquido],base[Data],Extrato!$B60,base[Método],Extrato!F$3,base[Exchange],"Fulltbet")</f>
        <v>23.71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-77.430000000000007</v>
      </c>
      <c r="J60" s="2">
        <f>SUMIF(BetFlow!B:B,B60,BetFlow!J:J)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17.3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 x14ac:dyDescent="0.25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0</v>
      </c>
      <c r="E61" s="2">
        <f>SUMIFS(base[L/P Líquido],base[Data],Extrato!$B61,base[Método],Extrato!E$3)</f>
        <v>0</v>
      </c>
      <c r="F61" s="2">
        <f>SUMIFS(base[L/P Líquido],base[Data],Extrato!$B61,base[Método],Extrato!F$3,base[Exchange],"Fulltbet")</f>
        <v>22.48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-120</v>
      </c>
      <c r="J61" s="2">
        <f>SUMIF(BetFlow!B:B,B61,BetFlow!J:J)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18.507899999999999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 x14ac:dyDescent="0.25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46.65</v>
      </c>
      <c r="E62" s="2">
        <f>SUMIFS(base[L/P Líquido],base[Data],Extrato!$B62,base[Método],Extrato!E$3)</f>
        <v>0</v>
      </c>
      <c r="F62" s="2">
        <f>SUMIFS(base[L/P Líquido],base[Data],Extrato!$B62,base[Método],Extrato!F$3,base[Exchange],"Fulltbet")</f>
        <v>13.53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65.080000000000013</v>
      </c>
      <c r="J62" s="2">
        <f>SUMIF(BetFlow!B:B,B62,BetFlow!J:J)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27.1432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 x14ac:dyDescent="0.25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-120.79</v>
      </c>
      <c r="E63" s="2">
        <f>SUMIFS(base[L/P Líquido],base[Data],Extrato!$B63,base[Método],Extrato!E$3)</f>
        <v>26.98</v>
      </c>
      <c r="F63" s="2">
        <f>SUMIFS(base[L/P Líquido],base[Data],Extrato!$B63,base[Método],Extrato!F$3,base[Exchange],"Fulltbet")</f>
        <v>16.28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360.58</v>
      </c>
      <c r="J63" s="2">
        <f>SUMIF(BetFlow!B:B,B63,BetFlow!J:J)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30.66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 x14ac:dyDescent="0.25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0</v>
      </c>
      <c r="E64" s="2">
        <f>SUMIFS(base[L/P Líquido],base[Data],Extrato!$B64,base[Método],Extrato!E$3)</f>
        <v>0</v>
      </c>
      <c r="F64" s="2">
        <f>SUMIFS(base[L/P Líquido],base[Data],Extrato!$B64,base[Método],Extrato!F$3,base[Exchange],"Fulltbet")</f>
        <v>85.53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-370.75</v>
      </c>
      <c r="J64" s="2">
        <f>SUMIF(BetFlow!B:B,B64,BetFlow!J:J)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-218.48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 x14ac:dyDescent="0.25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Líquido],base[Data],Extrato!$B65,base[Método],Extrato!F$3,base[Exchange],"Fulltbet")</f>
        <v>38.08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-93.85</v>
      </c>
      <c r="J65" s="2">
        <f>SUMIF(BetFlow!B:B,B65,BetFlow!J:J)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 x14ac:dyDescent="0.25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Líquido],base[Data],Extrato!$B66,base[Método],Extrato!F$3,base[Exchange],"Fulltbet")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SUMIF(BetFlow!B:B,B66,BetFlow!J:J)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 x14ac:dyDescent="0.25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Líquido],base[Data],Extrato!$B67,base[Método],Extrato!F$3,base[Exchange],"Fulltbet")</f>
        <v>16.73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69.52</v>
      </c>
      <c r="J67" s="2">
        <f>SUMIF(BetFlow!B:B,B67,BetFlow!J:J)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 x14ac:dyDescent="0.25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Líquido],base[Data],Extrato!$B68,base[Método],Extrato!F$3,base[Exchange],"Fulltbet")</f>
        <v>17.059999999999999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143.63</v>
      </c>
      <c r="J68" s="2">
        <f>SUMIF(BetFlow!B:B,B68,BetFlow!J:J)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 x14ac:dyDescent="0.25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Líquido],base[Data],Extrato!$B69,base[Método],Extrato!F$3,base[Exchange],"Fulltbet")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236.34000000000003</v>
      </c>
      <c r="J69" s="2">
        <f>SUMIF(BetFlow!B:B,B69,BetFlow!J:J)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 x14ac:dyDescent="0.25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151.43</v>
      </c>
      <c r="E70" s="2">
        <f>SUMIFS(base[L/P Líquido],base[Data],Extrato!$B70,base[Método],Extrato!E$3)</f>
        <v>14.93</v>
      </c>
      <c r="F70" s="2">
        <f>SUMIFS(base[L/P Líquido],base[Data],Extrato!$B70,base[Método],Extrato!F$3,base[Exchange],"Fulltbet")</f>
        <v>51.790000000000006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56.97</v>
      </c>
      <c r="J70" s="2">
        <f>SUMIF(BetFlow!B:B,B70,BetFlow!J:J)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19.89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 x14ac:dyDescent="0.25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Líquido],base[Data],Extrato!$B71,base[Método],Extrato!E$3)</f>
        <v>-240.07000000000002</v>
      </c>
      <c r="F71" s="2">
        <f>SUMIFS(base[L/P Líquido],base[Data],Extrato!$B71,base[Método],Extrato!F$3,base[Exchange],"Fulltbet")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35.03</v>
      </c>
      <c r="J71" s="2">
        <f>SUMIF(BetFlow!B:B,B71,BetFlow!J:J)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 x14ac:dyDescent="0.25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0</v>
      </c>
      <c r="E72" s="2">
        <f>SUMIFS(base[L/P Líquido],base[Data],Extrato!$B72,base[Método],Extrato!E$3)</f>
        <v>0</v>
      </c>
      <c r="F72" s="2">
        <f>SUMIFS(base[L/P Líquido],base[Data],Extrato!$B72,base[Método],Extrato!F$3,base[Exchange],"Fulltbet")</f>
        <v>74.83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45.3</v>
      </c>
      <c r="J72" s="2">
        <f>SUMIF(BetFlow!B:B,B72,BetFlow!J:J)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10.848799999999999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 x14ac:dyDescent="0.25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Líquido],base[Data],Extrato!$B73,base[Método],Extrato!E$3)</f>
        <v>0</v>
      </c>
      <c r="F73" s="2">
        <f>SUMIFS(base[L/P Líquido],base[Data],Extrato!$B73,base[Método],Extrato!F$3,base[Exchange],"Fulltbet")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98.019999999999982</v>
      </c>
      <c r="J73" s="2">
        <f>SUMIF(BetFlow!B:B,B73,BetFlow!J:J)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 x14ac:dyDescent="0.25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-168.9</v>
      </c>
      <c r="E74" s="2">
        <f>SUMIFS(base[L/P Líquido],base[Data],Extrato!$B74,base[Método],Extrato!E$3)</f>
        <v>0</v>
      </c>
      <c r="F74" s="2">
        <f>SUMIFS(base[L/P Líquido],base[Data],Extrato!$B74,base[Método],Extrato!F$3,base[Exchange],"Fulltbet")</f>
        <v>29.12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-121.58000000000001</v>
      </c>
      <c r="J74" s="2">
        <f>SUMIF(BetFlow!B:B,B74,BetFlow!J:J)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-27.23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 x14ac:dyDescent="0.25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0</v>
      </c>
      <c r="E75" s="2">
        <f>SUMIFS(base[L/P Líquido],base[Data],Extrato!$B75,base[Método],Extrato!E$3)</f>
        <v>0</v>
      </c>
      <c r="F75" s="2">
        <f>SUMIFS(base[L/P Líquido],base[Data],Extrato!$B75,base[Método],Extrato!F$3,base[Exchange],"Fulltbet")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-92</v>
      </c>
      <c r="J75" s="2">
        <f>SUMIF(BetFlow!B:B,B75,BetFlow!J:J)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-16.53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 x14ac:dyDescent="0.25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0</v>
      </c>
      <c r="E76" s="2">
        <f>SUMIFS(base[L/P Líquido],base[Data],Extrato!$B76,base[Método],Extrato!E$3)</f>
        <v>10.380849999999999</v>
      </c>
      <c r="F76" s="2">
        <f>SUMIFS(base[L/P Líquido],base[Data],Extrato!$B76,base[Método],Extrato!F$3,base[Exchange],"Fulltbet")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-271.87</v>
      </c>
      <c r="J76" s="2">
        <f>SUMIF(BetFlow!B:B,B76,BetFlow!J:J)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10.380849999999999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 x14ac:dyDescent="0.25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Líquido],base[Data],Extrato!$B77,base[Método],Extrato!E$3)</f>
        <v>25.78</v>
      </c>
      <c r="F77" s="2">
        <f>SUMIFS(base[L/P Líquido],base[Data],Extrato!$B77,base[Método],Extrato!F$3,base[Exchange],"Fulltbet")</f>
        <v>23.88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246.13000000000002</v>
      </c>
      <c r="J77" s="2">
        <f>SUMIF(BetFlow!B:B,B77,BetFlow!J:J)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22.950000000000003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 x14ac:dyDescent="0.25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8.82</v>
      </c>
      <c r="E78" s="2">
        <f>SUMIFS(base[L/P Líquido],base[Data],Extrato!$B78,base[Método],Extrato!E$3)</f>
        <v>0</v>
      </c>
      <c r="F78" s="2">
        <f>SUMIFS(base[L/P Líquido],base[Data],Extrato!$B78,base[Método],Extrato!F$3,base[Exchange],"Fulltbet")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-50.75</v>
      </c>
      <c r="J78" s="2">
        <f>SUMIF(BetFlow!B:B,B78,BetFlow!J:J)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10.85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 x14ac:dyDescent="0.25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0</v>
      </c>
      <c r="E79" s="2">
        <f>SUMIFS(base[L/P Líquido],base[Data],Extrato!$B79,base[Método],Extrato!E$3)</f>
        <v>0</v>
      </c>
      <c r="F79" s="2">
        <f>SUMIFS(base[L/P Líquido],base[Data],Extrato!$B79,base[Método],Extrato!F$3,base[Exchange],"Fulltbet")</f>
        <v>-8.92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58.06</v>
      </c>
      <c r="J79" s="2">
        <f>SUMIF(BetFlow!B:B,B79,BetFlow!J:J)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17.059999999999999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 x14ac:dyDescent="0.25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0</v>
      </c>
      <c r="E80" s="2">
        <f>SUMIFS(base[L/P Líquido],base[Data],Extrato!$B80,base[Método],Extrato!E$3)</f>
        <v>0</v>
      </c>
      <c r="F80" s="2">
        <f>SUMIFS(base[L/P Líquido],base[Data],Extrato!$B80,base[Método],Extrato!F$3,base[Exchange],"Fulltbet")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SUMIF(BetFlow!B:B,B80,BetFlow!J:J)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31.39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 x14ac:dyDescent="0.25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0</v>
      </c>
      <c r="E81" s="2">
        <f>SUMIFS(base[L/P Líquido],base[Data],Extrato!$B81,base[Método],Extrato!E$3)</f>
        <v>0</v>
      </c>
      <c r="F81" s="2">
        <f>SUMIFS(base[L/P Líquido],base[Data],Extrato!$B81,base[Método],Extrato!F$3,base[Exchange],"Fulltbet")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126.82000000000001</v>
      </c>
      <c r="J81" s="2">
        <f>SUMIF(BetFlow!B:B,B81,BetFlow!J:J)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14.93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 x14ac:dyDescent="0.25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Líquido],base[Data],Extrato!$B82,base[Método],Extrato!F$3,base[Exchange],"Fulltbet")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SUMIF(BetFlow!B:B,B82,BetFlow!J:J)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 x14ac:dyDescent="0.25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4.42</v>
      </c>
      <c r="E83" s="2">
        <f>SUMIFS(base[L/P Líquido],base[Data],Extrato!$B83,base[Método],Extrato!E$3)</f>
        <v>0</v>
      </c>
      <c r="F83" s="2">
        <f>SUMIFS(base[L/P Líquido],base[Data],Extrato!$B83,base[Método],Extrato!F$3,base[Exchange],"Fulltbet")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52.170000000000016</v>
      </c>
      <c r="J83" s="2">
        <f>SUMIF(BetFlow!B:B,B83,BetFlow!J:J)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 x14ac:dyDescent="0.25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Líquido],base[Data],Extrato!$B84,base[Método],Extrato!E$3)</f>
        <v>14.05</v>
      </c>
      <c r="F84" s="2">
        <f>SUMIFS(base[L/P Líquido],base[Data],Extrato!$B84,base[Método],Extrato!F$3,base[Exchange],"Fulltbet")</f>
        <v>10.059999999999999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263.8</v>
      </c>
      <c r="J84" s="2">
        <f>SUMIF(BetFlow!B:B,B84,BetFlow!J:J)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61.069999999999993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 x14ac:dyDescent="0.25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43.64</v>
      </c>
      <c r="E85" s="2">
        <f>SUMIFS(base[L/P Líquido],base[Data],Extrato!$B85,base[Método],Extrato!E$3)</f>
        <v>10.85</v>
      </c>
      <c r="F85" s="2">
        <f>SUMIFS(base[L/P Líquido],base[Data],Extrato!$B85,base[Método],Extrato!F$3,base[Exchange],"Fulltbet")</f>
        <v>-95.669999999999987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-120.82</v>
      </c>
      <c r="J85" s="2">
        <f>SUMIF(BetFlow!B:B,B85,BetFlow!J:J)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21.630000000000003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 x14ac:dyDescent="0.25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0</v>
      </c>
      <c r="E86" s="2">
        <f>SUMIFS(base[L/P Líquido],base[Data],Extrato!$B86,base[Método],Extrato!E$3)</f>
        <v>0</v>
      </c>
      <c r="F86" s="2">
        <f>SUMIFS(base[L/P Líquido],base[Data],Extrato!$B86,base[Método],Extrato!F$3,base[Exchange],"Fulltbet")</f>
        <v>69.13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SUMIF(BetFlow!B:B,B86,BetFlow!J:J)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-24.92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 x14ac:dyDescent="0.25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-8.41</v>
      </c>
      <c r="E87" s="2">
        <f>SUMIFS(base[L/P Líquido],base[Data],Extrato!$B87,base[Método],Extrato!E$3)</f>
        <v>0</v>
      </c>
      <c r="F87" s="2">
        <f>SUMIFS(base[L/P Líquido],base[Data],Extrato!$B87,base[Método],Extrato!F$3,base[Exchange],"Fulltbet")</f>
        <v>-166.86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SUMIF(BetFlow!B:B,B87,BetFlow!J:J)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 x14ac:dyDescent="0.25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Líquido],base[Data],Extrato!$B88,base[Método],Extrato!F$3,base[Exchange],"Fulltbet")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SUMIF(BetFlow!B:B,B88,BetFlow!J:J)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 x14ac:dyDescent="0.25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Líquido],base[Data],Extrato!$B89,base[Método],Extrato!F$3,base[Exchange],"Fulltbet")</f>
        <v>25.62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SUMIF(BetFlow!B:B,B89,BetFlow!J:J)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 x14ac:dyDescent="0.25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34.44</v>
      </c>
      <c r="E90" s="2">
        <f>SUMIFS(base[L/P Líquido],base[Data],Extrato!$B90,base[Método],Extrato!E$3)</f>
        <v>0</v>
      </c>
      <c r="F90" s="2">
        <f>SUMIFS(base[L/P Líquido],base[Data],Extrato!$B90,base[Método],Extrato!F$3,base[Exchange],"Fulltbet")</f>
        <v>51.65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220.79</v>
      </c>
      <c r="J90" s="2">
        <f>SUMIF(BetFlow!B:B,B90,BetFlow!J:J)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 x14ac:dyDescent="0.25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-124.87</v>
      </c>
      <c r="E91" s="2">
        <f>SUMIFS(base[L/P Líquido],base[Data],Extrato!$B91,base[Método],Extrato!E$3)</f>
        <v>0</v>
      </c>
      <c r="F91" s="2">
        <f>SUMIFS(base[L/P Líquido],base[Data],Extrato!$B91,base[Método],Extrato!F$3,base[Exchange],"Fulltbet")</f>
        <v>59.18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-100.50999999999999</v>
      </c>
      <c r="J91" s="2">
        <f>SUMIF(BetFlow!B:B,B91,BetFlow!J:J)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-136.01999999999998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</v>
      </c>
    </row>
    <row r="92" spans="2:42" ht="15" customHeight="1" x14ac:dyDescent="0.25">
      <c r="B92" s="33">
        <v>46082</v>
      </c>
      <c r="C92" s="2">
        <f t="shared" si="5"/>
        <v>2912.491349999998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Líquido],base[Data],Extrato!$B92,base[Método],Extrato!E$3)</f>
        <v>0</v>
      </c>
      <c r="F92" s="2">
        <f>SUMIFS(base[L/P Líquido],base[Data],Extrato!$B92,base[Método],Extrato!F$3,base[Exchange],"Fulltbet")</f>
        <v>-1.04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-18.260000000000005</v>
      </c>
      <c r="J92" s="2">
        <f>SUMIF(BetFlow!B:B,B92,BetFlow!J:J)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27.36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2984.1413499999981</v>
      </c>
    </row>
    <row r="93" spans="2:42" ht="15" customHeight="1" x14ac:dyDescent="0.25">
      <c r="B93" s="33">
        <v>46083</v>
      </c>
      <c r="C93" s="2">
        <f t="shared" si="5"/>
        <v>2984.1413499999981</v>
      </c>
      <c r="D93" s="2">
        <f>SUMIFS(base[L/P Líquido],base[Data],Extrato!$B93,base[Método],Extrato!D$3)</f>
        <v>0</v>
      </c>
      <c r="E93" s="2">
        <f>SUMIFS(base[L/P Líquido],base[Data],Extrato!$B93,base[Método],Extrato!E$3)</f>
        <v>0</v>
      </c>
      <c r="F93" s="2">
        <f>SUMIFS(base[L/P Líquido],base[Data],Extrato!$B93,base[Método],Extrato!F$3,base[Exchange],"Fulltbet")</f>
        <v>-162.44999999999999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SUMIF(BetFlow!B:B,B93,BetFlow!J:J)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-134.9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2686.7913499999981</v>
      </c>
    </row>
    <row r="94" spans="2:42" ht="15" customHeight="1" x14ac:dyDescent="0.25">
      <c r="B94" s="33">
        <v>46084</v>
      </c>
      <c r="C94" s="2">
        <f t="shared" si="5"/>
        <v>2686.7913499999981</v>
      </c>
      <c r="D94" s="2">
        <f>SUMIFS(base[L/P Líquido],base[Data],Extrato!$B94,base[Método],Extrato!D$3)</f>
        <v>-206.58</v>
      </c>
      <c r="E94" s="2">
        <f>SUMIFS(base[L/P Líquido],base[Data],Extrato!$B94,base[Método],Extrato!E$3)</f>
        <v>0</v>
      </c>
      <c r="F94" s="2">
        <f>SUMIFS(base[L/P Líquido],base[Data],Extrato!$B94,base[Método],Extrato!F$3,base[Exchange],"Fulltbet")</f>
        <v>26.04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-231.29000000000002</v>
      </c>
      <c r="J94" s="2">
        <f>SUMIF(BetFlow!B:B,B94,BetFlow!J:J)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-161.33000000000001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2113.6313499999983</v>
      </c>
    </row>
    <row r="95" spans="2:42" ht="15" customHeight="1" x14ac:dyDescent="0.25">
      <c r="B95" s="33">
        <v>46085</v>
      </c>
      <c r="C95" s="2">
        <f t="shared" si="5"/>
        <v>2113.6313499999983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42.83</v>
      </c>
      <c r="F95" s="2">
        <f>SUMIFS(base[L/P Líquido],base[Data],Extrato!$B95,base[Método],Extrato!F$3,base[Exchange],"Fulltbet")</f>
        <v>38.72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145.43</v>
      </c>
      <c r="J95" s="2">
        <f>SUMIF(BetFlow!B:B,B95,BetFlow!J:J)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2340.5913499999979</v>
      </c>
    </row>
    <row r="96" spans="2:42" ht="15" customHeight="1" x14ac:dyDescent="0.25">
      <c r="B96" s="33">
        <v>46086</v>
      </c>
      <c r="C96" s="2">
        <f t="shared" si="5"/>
        <v>2340.5913499999979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Líquido],base[Data],Extrato!$B96,base[Método],Extrato!F$3,base[Exchange],"Fulltbet")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SUMIF(BetFlow!B:B,B96,BetFlow!J:J)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2340.5913499999979</v>
      </c>
    </row>
    <row r="97" spans="2:42" ht="15" customHeight="1" x14ac:dyDescent="0.25">
      <c r="B97" s="33">
        <v>46087</v>
      </c>
      <c r="C97" s="2">
        <f t="shared" si="5"/>
        <v>2340.5913499999979</v>
      </c>
      <c r="D97" s="2">
        <f>SUMIFS(base[L/P Líquido],base[Data],Extrato!$B97,base[Método],Extrato!D$3)</f>
        <v>0</v>
      </c>
      <c r="E97" s="2">
        <f>SUMIFS(base[L/P Líquido],base[Data],Extrato!$B97,base[Método],Extrato!E$3)</f>
        <v>0</v>
      </c>
      <c r="F97" s="2">
        <f>SUMIFS(base[L/P Líquido],base[Data],Extrato!$B97,base[Método],Extrato!F$3,base[Exchange],"Fulltbet")</f>
        <v>-329.98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76.73</v>
      </c>
      <c r="J97" s="2">
        <f>SUMIF(BetFlow!B:B,B97,BetFlow!J:J)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17.34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2104.6913499999982</v>
      </c>
    </row>
    <row r="98" spans="2:42" ht="15" customHeight="1" x14ac:dyDescent="0.25">
      <c r="B98" s="33">
        <v>46088</v>
      </c>
      <c r="C98" s="2">
        <f t="shared" si="5"/>
        <v>2104.6913499999982</v>
      </c>
      <c r="D98" s="2">
        <f>SUMIFS(base[L/P Líquido],base[Data],Extrato!$B98,base[Método],Extrato!D$3)</f>
        <v>0</v>
      </c>
      <c r="E98" s="2">
        <f>SUMIFS(base[L/P Líquido],base[Data],Extrato!$B98,base[Método],Extrato!E$3)</f>
        <v>84.03</v>
      </c>
      <c r="F98" s="2">
        <f>SUMIFS(base[L/P Líquido],base[Data],Extrato!$B98,base[Método],Extrato!F$3,base[Exchange],"Fulltbet")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54.309999999999988</v>
      </c>
      <c r="J98" s="2">
        <f>SUMIF(BetFlow!B:B,B98,BetFlow!J:J)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14.53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2257.5613499999986</v>
      </c>
    </row>
    <row r="99" spans="2:42" ht="15" customHeight="1" x14ac:dyDescent="0.25">
      <c r="B99" s="33">
        <v>46089</v>
      </c>
      <c r="C99" s="2">
        <f t="shared" si="5"/>
        <v>2257.5613499999986</v>
      </c>
      <c r="D99" s="2">
        <f>SUMIFS(base[L/P Líquido],base[Data],Extrato!$B99,base[Método],Extrato!D$3)</f>
        <v>44.77</v>
      </c>
      <c r="E99" s="2">
        <f>SUMIFS(base[L/P Líquido],base[Data],Extrato!$B99,base[Método],Extrato!E$3)</f>
        <v>0</v>
      </c>
      <c r="F99" s="2">
        <f>SUMIFS(base[L/P Líquido],base[Data],Extrato!$B99,base[Método],Extrato!F$3,base[Exchange],"Fulltbet")</f>
        <v>24.92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228.89</v>
      </c>
      <c r="J99" s="2">
        <f>SUMIF(BetFlow!B:B,B99,BetFlow!J:J)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15.92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2572.0513499999984</v>
      </c>
    </row>
    <row r="100" spans="2:42" ht="15" customHeight="1" x14ac:dyDescent="0.25">
      <c r="B100" s="33">
        <v>46090</v>
      </c>
      <c r="C100" s="2">
        <f t="shared" si="5"/>
        <v>2572.0513499999984</v>
      </c>
      <c r="D100" s="2">
        <f>SUMIFS(base[L/P Líquido],base[Data],Extrato!$B100,base[Método],Extrato!D$3)</f>
        <v>0</v>
      </c>
      <c r="E100" s="2">
        <f>SUMIFS(base[L/P Líquido],base[Data],Extrato!$B100,base[Método],Extrato!E$3)</f>
        <v>0</v>
      </c>
      <c r="F100" s="2">
        <f>SUMIFS(base[L/P Líquido],base[Data],Extrato!$B100,base[Método],Extrato!F$3,base[Exchange],"Fulltbet")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SUMIF(BetFlow!B:B,B100,BetFlow!J:J)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18.23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2590.2813499999984</v>
      </c>
    </row>
    <row r="101" spans="2:42" ht="15" customHeight="1" x14ac:dyDescent="0.25">
      <c r="B101" s="33">
        <v>46091</v>
      </c>
      <c r="C101" s="2">
        <f t="shared" si="5"/>
        <v>2590.2813499999984</v>
      </c>
      <c r="D101" s="2">
        <f>SUMIFS(base[L/P Líquido],base[Data],Extrato!$B101,base[Método],Extrato!D$3)</f>
        <v>0</v>
      </c>
      <c r="E101" s="2">
        <f>SUMIFS(base[L/P Líquido],base[Data],Extrato!$B101,base[Método],Extrato!E$3)</f>
        <v>-34.739999999999995</v>
      </c>
      <c r="F101" s="2">
        <f>SUMIFS(base[L/P Líquido],base[Data],Extrato!$B101,base[Método],Extrato!F$3,base[Exchange],"Fulltbet")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-39.009999999999991</v>
      </c>
      <c r="J101" s="2">
        <f>SUMIF(BetFlow!B:B,B101,BetFlow!J:J)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65.3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 x14ac:dyDescent="0.25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0</v>
      </c>
      <c r="E102" s="2">
        <f>SUMIFS(base[L/P Líquido],base[Data],Extrato!$B102,base[Método],Extrato!E$3)</f>
        <v>0</v>
      </c>
      <c r="F102" s="2">
        <f>SUMIFS(base[L/P Líquido],base[Data],Extrato!$B102,base[Método],Extrato!F$3,base[Exchange],"Fulltbet")</f>
        <v>-365.02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200.58999999999997</v>
      </c>
      <c r="J102" s="2">
        <f>SUMIF(BetFlow!B:B,B102,BetFlow!J:J)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73.92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 x14ac:dyDescent="0.25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0</v>
      </c>
      <c r="E103" s="2">
        <f>SUMIFS(base[L/P Líquido],base[Data],Extrato!$B103,base[Método],Extrato!E$3)</f>
        <v>0</v>
      </c>
      <c r="F103" s="2">
        <f>SUMIFS(base[L/P Líquido],base[Data],Extrato!$B103,base[Método],Extrato!F$3,base[Exchange],"Fulltbet")</f>
        <v>36.729999999999997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SUMIF(BetFlow!B:B,B103,BetFlow!J:J)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36.380000000000003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 x14ac:dyDescent="0.25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Líquido],base[Data],Extrato!$B104,base[Método],Extrato!F$3,base[Exchange],"Fulltbet")</f>
        <v>42.1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-285</v>
      </c>
      <c r="J104" s="2">
        <f>SUMIF(BetFlow!B:B,B104,BetFlow!J:J)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 x14ac:dyDescent="0.25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0</v>
      </c>
      <c r="E105" s="2">
        <f>SUMIFS(base[L/P Líquido],base[Data],Extrato!$B105,base[Método],Extrato!E$3)</f>
        <v>33.67</v>
      </c>
      <c r="F105" s="2">
        <f>SUMIFS(base[L/P Líquido],base[Data],Extrato!$B105,base[Método],Extrato!F$3,base[Exchange],"Fulltbet")</f>
        <v>44.25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368.85999999999996</v>
      </c>
      <c r="J105" s="2">
        <f>SUMIF(BetFlow!B:B,B105,BetFlow!J:J)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37.08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 x14ac:dyDescent="0.25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0</v>
      </c>
      <c r="E106" s="2">
        <f>SUMIFS(base[L/P Líquido],base[Data],Extrato!$B106,base[Método],Extrato!E$3)</f>
        <v>-405.26</v>
      </c>
      <c r="F106" s="2">
        <f>SUMIFS(base[L/P Líquido],base[Data],Extrato!$B106,base[Método],Extrato!F$3,base[Exchange],"Fulltbet")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-38.49</v>
      </c>
      <c r="J106" s="2">
        <f>SUMIF(BetFlow!B:B,B106,BetFlow!J:J)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13.65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2434.7513499999991</v>
      </c>
    </row>
    <row r="107" spans="2:42" ht="15" customHeight="1" x14ac:dyDescent="0.25">
      <c r="B107" s="33">
        <v>46097</v>
      </c>
      <c r="C107" s="2">
        <f t="shared" si="5"/>
        <v>2434.7513499999991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Líquido],base[Data],Extrato!$B107,base[Método],Extrato!F$3,base[Exchange],"Fulltbet")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73.34</v>
      </c>
      <c r="J107" s="2">
        <f>SUMIF(BetFlow!B:B,B107,BetFlow!J:J)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2508.0913499999992</v>
      </c>
    </row>
    <row r="108" spans="2:42" ht="15" customHeight="1" x14ac:dyDescent="0.25">
      <c r="B108" s="33">
        <v>46098</v>
      </c>
      <c r="C108" s="2">
        <f t="shared" si="5"/>
        <v>2508.0913499999992</v>
      </c>
      <c r="D108" s="2">
        <f>SUMIFS(base[L/P Líquido],base[Data],Extrato!$B108,base[Método],Extrato!D$3)</f>
        <v>0</v>
      </c>
      <c r="E108" s="2">
        <f>SUMIFS(base[L/P Líquido],base[Data],Extrato!$B108,base[Método],Extrato!E$3)</f>
        <v>0</v>
      </c>
      <c r="F108" s="2">
        <f>SUMIFS(base[L/P Líquido],base[Data],Extrato!$B108,base[Método],Extrato!F$3,base[Exchange],"Fulltbet")</f>
        <v>35.119999999999997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-132.84</v>
      </c>
      <c r="J108" s="2">
        <f>SUMIF(BetFlow!B:B,B108,BetFlow!J:J)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39.150000000000006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2449.5313499999993</v>
      </c>
    </row>
    <row r="109" spans="2:42" ht="15" customHeight="1" x14ac:dyDescent="0.25">
      <c r="B109" s="33">
        <v>46099</v>
      </c>
      <c r="C109" s="2">
        <f t="shared" si="5"/>
        <v>2449.5313499999993</v>
      </c>
      <c r="D109" s="2">
        <f>SUMIFS(base[L/P Líquido],base[Data],Extrato!$B109,base[Método],Extrato!D$3)</f>
        <v>0</v>
      </c>
      <c r="E109" s="2">
        <f>SUMIFS(base[L/P Líquido],base[Data],Extrato!$B109,base[Método],Extrato!E$3)</f>
        <v>26.36</v>
      </c>
      <c r="F109" s="2">
        <f>SUMIFS(base[L/P Líquido],base[Data],Extrato!$B109,base[Método],Extrato!F$3,base[Exchange],"Fulltbet")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-8.4699999999999989</v>
      </c>
      <c r="J109" s="2">
        <f>SUMIF(BetFlow!B:B,B109,BetFlow!J:J)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44.01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2516.3213499999997</v>
      </c>
    </row>
    <row r="110" spans="2:42" ht="15" customHeight="1" x14ac:dyDescent="0.25">
      <c r="B110" s="33">
        <v>46100</v>
      </c>
      <c r="C110" s="2">
        <f t="shared" si="5"/>
        <v>2516.3213499999997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Líquido],base[Data],Extrato!$B110,base[Método],Extrato!F$3,base[Exchange],"Fulltbet")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36.550000000000011</v>
      </c>
      <c r="J110" s="2">
        <f>SUMIF(BetFlow!B:B,B110,BetFlow!J:J)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2552.8713499999999</v>
      </c>
    </row>
    <row r="111" spans="2:42" ht="15" customHeight="1" x14ac:dyDescent="0.25">
      <c r="B111" s="33">
        <v>46101</v>
      </c>
      <c r="C111" s="2">
        <f t="shared" si="5"/>
        <v>2552.8713499999999</v>
      </c>
      <c r="D111" s="2">
        <f>SUMIFS(base[L/P Líquido],base[Data],Extrato!$B111,base[Método],Extrato!D$3)</f>
        <v>0</v>
      </c>
      <c r="E111" s="2">
        <f>SUMIFS(base[L/P Líquido],base[Data],Extrato!$B111,base[Método],Extrato!E$3)</f>
        <v>15.08</v>
      </c>
      <c r="F111" s="2">
        <f>SUMIFS(base[L/P Líquido],base[Data],Extrato!$B111,base[Método],Extrato!F$3,base[Exchange],"Fulltbet")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270.35000000000002</v>
      </c>
      <c r="J111" s="2">
        <f>SUMIF(BetFlow!B:B,B111,BetFlow!J:J)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35.340000000000003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2873.6313499999997</v>
      </c>
    </row>
    <row r="112" spans="2:42" ht="15" customHeight="1" x14ac:dyDescent="0.25">
      <c r="B112" s="33">
        <v>46102</v>
      </c>
      <c r="C112" s="2">
        <f t="shared" si="5"/>
        <v>2873.6313499999997</v>
      </c>
      <c r="D112" s="2">
        <f>SUMIFS(base[L/P Líquido],base[Data],Extrato!$B112,base[Método],Extrato!D$3)</f>
        <v>0</v>
      </c>
      <c r="E112" s="2">
        <f>SUMIFS(base[L/P Líquido],base[Data],Extrato!$B112,base[Método],Extrato!E$3)</f>
        <v>53.989999999999995</v>
      </c>
      <c r="F112" s="2">
        <f>SUMIFS(base[L/P Líquido],base[Data],Extrato!$B112,base[Método],Extrato!F$3,base[Exchange],"Fulltbet")</f>
        <v>83.44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211</v>
      </c>
      <c r="J112" s="2">
        <f>SUMIF(BetFlow!B:B,B112,BetFlow!J:J)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20.5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3242.5713499999997</v>
      </c>
    </row>
    <row r="113" spans="2:42" ht="15" customHeight="1" x14ac:dyDescent="0.25">
      <c r="B113" s="33">
        <v>46103</v>
      </c>
      <c r="C113" s="2">
        <f t="shared" si="5"/>
        <v>3242.5713499999997</v>
      </c>
      <c r="D113" s="2">
        <f>SUMIFS(base[L/P Líquido],base[Data],Extrato!$B113,base[Método],Extrato!D$3)</f>
        <v>0</v>
      </c>
      <c r="E113" s="2">
        <f>SUMIFS(base[L/P Líquido],base[Data],Extrato!$B113,base[Método],Extrato!E$3)</f>
        <v>-299.93</v>
      </c>
      <c r="F113" s="2">
        <f>SUMIFS(base[L/P Líquido],base[Data],Extrato!$B113,base[Método],Extrato!F$3,base[Exchange],"Fulltbet")</f>
        <v>123.27000000000001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112.76</v>
      </c>
      <c r="J113" s="2">
        <f>SUMIF(BetFlow!B:B,B113,BetFlow!J:J)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105.52000000000001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3286.6413500000003</v>
      </c>
    </row>
    <row r="114" spans="2:42" ht="15" customHeight="1" x14ac:dyDescent="0.25">
      <c r="B114" s="33">
        <v>46104</v>
      </c>
      <c r="C114" s="2">
        <f t="shared" ref="C114:C122" si="6">AP113</f>
        <v>3286.6413500000003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Líquido],base[Data],Extrato!$B114,base[Método],Extrato!F$3,base[Exchange],"Fulltbet")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SUMIF(BetFlow!B:B,B114,BetFlow!J:J)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3286.6413500000003</v>
      </c>
    </row>
    <row r="115" spans="2:42" ht="15" customHeight="1" x14ac:dyDescent="0.25">
      <c r="B115" s="33">
        <v>46105</v>
      </c>
      <c r="C115" s="2">
        <f t="shared" si="6"/>
        <v>3286.6413500000003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Líquido],base[Data],Extrato!$B115,base[Método],Extrato!F$3,base[Exchange],"Fulltbet")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SUMIF(BetFlow!B:B,B115,BetFlow!J:J)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3286.6413500000003</v>
      </c>
    </row>
    <row r="116" spans="2:42" ht="15" customHeight="1" x14ac:dyDescent="0.25">
      <c r="B116" s="33">
        <v>46106</v>
      </c>
      <c r="C116" s="2">
        <f t="shared" si="6"/>
        <v>3286.6413500000003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Líquido],base[Data],Extrato!$B116,base[Método],Extrato!F$3,base[Exchange],"Fulltbet")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SUMIF(BetFlow!B:B,B116,BetFlow!J:J)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3286.6413500000003</v>
      </c>
    </row>
    <row r="117" spans="2:42" ht="15" customHeight="1" x14ac:dyDescent="0.25">
      <c r="B117" s="33">
        <v>46107</v>
      </c>
      <c r="C117" s="2">
        <f t="shared" si="6"/>
        <v>3286.6413500000003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Líquido],base[Data],Extrato!$B117,base[Método],Extrato!F$3,base[Exchange],"Fulltbet")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SUMIF(BetFlow!B:B,B117,BetFlow!J:J)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3286.6413500000003</v>
      </c>
    </row>
    <row r="118" spans="2:42" ht="15" customHeight="1" x14ac:dyDescent="0.25">
      <c r="B118" s="33">
        <v>46108</v>
      </c>
      <c r="C118" s="2">
        <f t="shared" si="6"/>
        <v>3286.6413500000003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Líquido],base[Data],Extrato!$B118,base[Método],Extrato!F$3,base[Exchange],"Fulltbet")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SUMIF(BetFlow!B:B,B118,BetFlow!J:J)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3286.6413500000003</v>
      </c>
    </row>
    <row r="119" spans="2:42" ht="15" customHeight="1" x14ac:dyDescent="0.25">
      <c r="B119" s="33">
        <v>46109</v>
      </c>
      <c r="C119" s="2">
        <f t="shared" si="6"/>
        <v>3286.6413500000003</v>
      </c>
      <c r="D119" s="2">
        <f>SUMIFS(base[L/P Líquido],base[Data],Extrato!$B119,base[Método],Extrato!D$3)</f>
        <v>0</v>
      </c>
      <c r="E119" s="2">
        <f>SUMIFS(base[L/P Líquido],base[Data],Extrato!$B119,base[Método],Extrato!E$3)</f>
        <v>0</v>
      </c>
      <c r="F119" s="2">
        <f>SUMIFS(base[L/P Líquido],base[Data],Extrato!$B119,base[Método],Extrato!F$3,base[Exchange],"Fulltbet")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SUMIF(BetFlow!B:B,B119,BetFlow!J:J)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19.100000000000001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3305.7413500000002</v>
      </c>
    </row>
    <row r="120" spans="2:42" ht="15" customHeight="1" x14ac:dyDescent="0.25">
      <c r="B120" s="33">
        <v>46110</v>
      </c>
      <c r="C120" s="2">
        <f t="shared" si="6"/>
        <v>3305.7413500000002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Líquido],base[Data],Extrato!$B120,base[Método],Extrato!F$3,base[Exchange],"Fulltbet")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SUMIF(BetFlow!B:B,B120,BetFlow!J:J)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3305.7413500000002</v>
      </c>
    </row>
    <row r="121" spans="2:42" ht="15" customHeight="1" x14ac:dyDescent="0.25">
      <c r="B121" s="33">
        <v>46111</v>
      </c>
      <c r="C121" s="2">
        <f t="shared" si="6"/>
        <v>3305.7413500000002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Líquido],base[Data],Extrato!$B121,base[Método],Extrato!F$3,base[Exchange],"Fulltbet")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SUMIF(BetFlow!B:B,B121,BetFlow!J:J)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3305.7413500000002</v>
      </c>
    </row>
    <row r="122" spans="2:42" ht="15" customHeight="1" x14ac:dyDescent="0.25">
      <c r="B122" s="33">
        <v>46112</v>
      </c>
      <c r="C122" s="2">
        <f t="shared" si="6"/>
        <v>3305.7413500000002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Líquido],base[Data],Extrato!$B122,base[Método],Extrato!F$3,base[Exchange],"Fulltbet")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-95</v>
      </c>
      <c r="J122" s="2">
        <f>SUMIF(BetFlow!B:B,B122,BetFlow!J:J)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3210.7413500000002</v>
      </c>
    </row>
    <row r="123" spans="2:42" ht="15" customHeight="1" x14ac:dyDescent="0.25">
      <c r="B123" s="33">
        <v>46113</v>
      </c>
      <c r="C123" s="2">
        <f t="shared" ref="C123:C154" si="7">AP122</f>
        <v>3210.7413500000002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Líquido],base[Data],Extrato!$B123,base[Método],Extrato!F$3,base[Exchange],"Fulltbet")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9.3100000000000023</v>
      </c>
      <c r="J123" s="2">
        <f>SUMIF(BetFlow!B:B,B123,BetFlow!J:J)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</v>
      </c>
    </row>
    <row r="124" spans="2:42" ht="15" customHeight="1" x14ac:dyDescent="0.25">
      <c r="B124" s="33">
        <v>46114</v>
      </c>
      <c r="C124" s="2">
        <f t="shared" si="7"/>
        <v>3574.75135</v>
      </c>
      <c r="D124" s="2">
        <f>SUMIFS(base[L/P Líquido],base[Data],Extrato!$B124,base[Método],Extrato!D$3)</f>
        <v>55.71</v>
      </c>
      <c r="E124" s="2">
        <f>SUMIFS(base[L/P Líquido],base[Data],Extrato!$B124,base[Método],Extrato!E$3)</f>
        <v>0</v>
      </c>
      <c r="F124" s="2">
        <f>SUMIFS(base[L/P Líquido],base[Data],Extrato!$B124,base[Método],Extrato!F$3,base[Exchange],"Fulltbet")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163.32</v>
      </c>
      <c r="J124" s="2">
        <f>SUMIF(BetFlow!B:B,B124,BetFlow!J:J)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31.83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3825.6113500000001</v>
      </c>
    </row>
    <row r="125" spans="2:42" ht="15" customHeight="1" x14ac:dyDescent="0.25">
      <c r="B125" s="33">
        <v>46115</v>
      </c>
      <c r="C125" s="2">
        <f t="shared" si="7"/>
        <v>3825.6113500000001</v>
      </c>
      <c r="D125" s="2">
        <f>SUMIFS(base[L/P Líquido],base[Data],Extrato!$B125,base[Método],Extrato!D$3)</f>
        <v>0</v>
      </c>
      <c r="E125" s="2">
        <f>SUMIFS(base[L/P Líquido],base[Data],Extrato!$B125,base[Método],Extrato!E$3)</f>
        <v>0</v>
      </c>
      <c r="F125" s="2">
        <f>SUMIFS(base[L/P Líquido],base[Data],Extrato!$B125,base[Método],Extrato!F$3,base[Exchange],"Fulltbet")</f>
        <v>30.12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68.48</v>
      </c>
      <c r="J125" s="2">
        <f>SUMIF(BetFlow!B:B,B125,BetFlow!J:J)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29.5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</v>
      </c>
    </row>
    <row r="126" spans="2:42" ht="15" customHeight="1" x14ac:dyDescent="0.25">
      <c r="B126" s="33">
        <v>46116</v>
      </c>
      <c r="C126" s="2">
        <f t="shared" si="7"/>
        <v>3953.71135</v>
      </c>
      <c r="D126" s="2">
        <f>SUMIFS(base[L/P Líquido],base[Data],Extrato!$B126,base[Método],Extrato!D$3)</f>
        <v>0</v>
      </c>
      <c r="E126" s="2">
        <f>SUMIFS(base[L/P Líquido],base[Data],Extrato!$B126,base[Método],Extrato!E$3)</f>
        <v>0</v>
      </c>
      <c r="F126" s="2">
        <f>SUMIFS(base[L/P Líquido],base[Data],Extrato!$B126,base[Método],Extrato!F$3,base[Exchange],"Fulltbet")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-257.5</v>
      </c>
      <c r="J126" s="2">
        <f>SUMIF(BetFlow!B:B,B126,BetFlow!J:J)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112.49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3808.6913499999996</v>
      </c>
    </row>
    <row r="127" spans="2:42" ht="15" customHeight="1" x14ac:dyDescent="0.25">
      <c r="B127" s="33">
        <v>46117</v>
      </c>
      <c r="C127" s="2">
        <f t="shared" si="7"/>
        <v>3808.6913499999996</v>
      </c>
      <c r="D127" s="2">
        <f>SUMIFS(base[L/P Líquido],base[Data],Extrato!$B127,base[Método],Extrato!D$3)</f>
        <v>69.92</v>
      </c>
      <c r="E127" s="2">
        <f>SUMIFS(base[L/P Líquido],base[Data],Extrato!$B127,base[Método],Extrato!E$3)</f>
        <v>0</v>
      </c>
      <c r="F127" s="2">
        <f>SUMIFS(base[L/P Líquido],base[Data],Extrato!$B127,base[Método],Extrato!F$3,base[Exchange],"Fulltbet")</f>
        <v>39.159999999999997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87.85</v>
      </c>
      <c r="J127" s="2">
        <f>SUMIF(BetFlow!B:B,B127,BetFlow!J:J)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4005.6113499999992</v>
      </c>
    </row>
    <row r="128" spans="2:42" ht="15" customHeight="1" x14ac:dyDescent="0.25">
      <c r="B128" s="33">
        <v>46118</v>
      </c>
      <c r="C128" s="2">
        <f t="shared" si="7"/>
        <v>4005.6113499999992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Líquido],base[Data],Extrato!$B128,base[Método],Extrato!F$3,base[Exchange],"Fulltbet")</f>
        <v>37.14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-315</v>
      </c>
      <c r="J128" s="2">
        <f>SUMIF(BetFlow!B:B,B128,BetFlow!J:J)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3709.1613499999989</v>
      </c>
    </row>
    <row r="129" spans="2:42" ht="15" customHeight="1" x14ac:dyDescent="0.25">
      <c r="B129" s="33">
        <v>46119</v>
      </c>
      <c r="C129" s="2">
        <f t="shared" si="7"/>
        <v>3709.1613499999989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40.81</v>
      </c>
      <c r="F129" s="2">
        <f>SUMIFS(base[L/P Líquido],base[Data],Extrato!$B129,base[Método],Extrato!F$3,base[Exchange],"Fulltbet")</f>
        <v>33.85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-18.5</v>
      </c>
      <c r="J129" s="2">
        <f>SUMIF(BetFlow!B:B,B129,BetFlow!J:J)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3765.3213499999988</v>
      </c>
    </row>
    <row r="130" spans="2:42" ht="15" customHeight="1" x14ac:dyDescent="0.25">
      <c r="B130" s="33">
        <v>46120</v>
      </c>
      <c r="C130" s="2">
        <f t="shared" si="7"/>
        <v>3765.3213499999988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33.83</v>
      </c>
      <c r="F130" s="2">
        <f>SUMIFS(base[L/P Líquido],base[Data],Extrato!$B130,base[Método],Extrato!F$3,base[Exchange],"Fulltbet")</f>
        <v>27.99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-89.47</v>
      </c>
      <c r="J130" s="2">
        <f>SUMIF(BetFlow!B:B,B130,BetFlow!J:J)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3741.8413499999983</v>
      </c>
    </row>
    <row r="131" spans="2:42" ht="15" customHeight="1" x14ac:dyDescent="0.25">
      <c r="B131" s="33">
        <v>46121</v>
      </c>
      <c r="C131" s="2">
        <f t="shared" si="7"/>
        <v>3741.8413499999983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51.73</v>
      </c>
      <c r="F131" s="2">
        <f>SUMIFS(base[L/P Líquido],base[Data],Extrato!$B131,base[Método],Extrato!F$3,base[Exchange],"Fulltbet")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SUMIF(BetFlow!B:B,B131,BetFlow!J:J)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3793.5713499999983</v>
      </c>
    </row>
    <row r="132" spans="2:42" ht="15" customHeight="1" x14ac:dyDescent="0.25">
      <c r="B132" s="33">
        <v>46122</v>
      </c>
      <c r="C132" s="2">
        <f t="shared" si="7"/>
        <v>3793.5713499999983</v>
      </c>
      <c r="D132" s="2">
        <f>SUMIFS(base[L/P Líquido],base[Data],Extrato!$B132,base[Método],Extrato!D$3)</f>
        <v>0</v>
      </c>
      <c r="E132" s="2">
        <f>SUMIFS(base[L/P Líquido],base[Data],Extrato!$B132,base[Método],Extrato!E$3)</f>
        <v>0</v>
      </c>
      <c r="F132" s="2">
        <f>SUMIFS(base[L/P Líquido],base[Data],Extrato!$B132,base[Método],Extrato!F$3,base[Exchange],"Fulltbet")</f>
        <v>80.81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-81.639999999999986</v>
      </c>
      <c r="J132" s="2">
        <f>SUMIF(BetFlow!B:B,B132,BetFlow!J:J)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35.26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 x14ac:dyDescent="0.25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Líquido],base[Data],Extrato!$B133,base[Método],Extrato!E$3)</f>
        <v>0</v>
      </c>
      <c r="F133" s="2">
        <f>SUMIFS(base[L/P Líquido],base[Data],Extrato!$B133,base[Método],Extrato!F$3,base[Exchange],"Fulltbet")</f>
        <v>71.63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-121.79999999999997</v>
      </c>
      <c r="J133" s="2">
        <f>SUMIF(BetFlow!B:B,B133,BetFlow!J:J)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-701.6400000000001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 x14ac:dyDescent="0.25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Líquido],base[Data],Extrato!$B134,base[Método],Extrato!E$3)</f>
        <v>0</v>
      </c>
      <c r="F134" s="2">
        <f>SUMIFS(base[L/P Líquido],base[Data],Extrato!$B134,base[Método],Extrato!F$3,base[Exchange],"Fulltbet")</f>
        <v>150.01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-339.93</v>
      </c>
      <c r="J134" s="2">
        <f>SUMIF(BetFlow!B:B,B134,BetFlow!J:J)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17.59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 x14ac:dyDescent="0.25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Líquido],base[Data],Extrato!$B135,base[Método],Extrato!E$3)</f>
        <v>0</v>
      </c>
      <c r="F135" s="2">
        <f>SUMIFS(base[L/P Líquido],base[Data],Extrato!$B135,base[Método],Extrato!F$3,base[Exchange],"Fulltbet")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SUMIF(BetFlow!B:B,B135,BetFlow!J:J)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 x14ac:dyDescent="0.25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Líquido],base[Data],Extrato!$B136,base[Método],Extrato!F$3,base[Exchange],"Fulltbet")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SUMIF(BetFlow!B:B,B136,BetFlow!J:J)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 x14ac:dyDescent="0.25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Líquido],base[Data],Extrato!$B137,base[Método],Extrato!F$3,base[Exchange],"Fulltbet")</f>
        <v>20.81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SUMIF(BetFlow!B:B,B137,BetFlow!J:J)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 x14ac:dyDescent="0.25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Líquido],base[Data],Extrato!$B138,base[Método],Extrato!F$3,base[Exchange],"Fulltbet")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SUMIF(BetFlow!B:B,B138,BetFlow!J:J)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0</v>
      </c>
      <c r="Q138" s="2">
        <f>SUMIFS(base[L/P Líquido],base[Data],Extrato!$B138,base[Método],Extrato!Q$3)</f>
        <v>79.400000000000006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 x14ac:dyDescent="0.25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Líquido],base[Data],Extrato!$B139,base[Método],Extrato!E$3)</f>
        <v>83.37</v>
      </c>
      <c r="F139" s="2">
        <f>SUMIFS(base[L/P Líquido],base[Data],Extrato!$B139,base[Método],Extrato!F$3,base[Exchange],"Fulltbet")</f>
        <v>64.249849999999995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SUMIF(BetFlow!B:B,B139,BetFlow!J:J)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0</v>
      </c>
      <c r="Q139" s="2">
        <f>SUMIFS(base[L/P Líquido],base[Data],Extrato!$B139,base[Método],Extrato!Q$3)</f>
        <v>-27.25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 x14ac:dyDescent="0.25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Líquido],base[Data],Extrato!$B140,base[Método],Extrato!F$3,base[Exchange],"Fulltbet")</f>
        <v>42.55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SUMIF(BetFlow!B:B,B140,BetFlow!J:J)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0</v>
      </c>
      <c r="Q140" s="2">
        <f>SUMIFS(base[L/P Líquido],base[Data],Extrato!$B140,base[Método],Extrato!Q$3)</f>
        <v>292.29000000000002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 x14ac:dyDescent="0.25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Líquido],base[Data],Extrato!$B141,base[Método],Extrato!E$3)</f>
        <v>33.61</v>
      </c>
      <c r="F141" s="2">
        <f>SUMIFS(base[L/P Líquido],base[Data],Extrato!$B141,base[Método],Extrato!F$3,base[Exchange],"Fulltbet")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SUMIF(BetFlow!B:B,B141,BetFlow!J:J)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20.62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0</v>
      </c>
      <c r="Q141" s="2">
        <f>SUMIFS(base[L/P Líquido],base[Data],Extrato!$B141,base[Método],Extrato!Q$3)</f>
        <v>-14.93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 x14ac:dyDescent="0.25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Líquido],base[Data],Extrato!$B142,base[Método],Extrato!F$3,base[Exchange],"Fulltbet")</f>
        <v>38.770000000000003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SUMIF(BetFlow!B:B,B142,BetFlow!J:J)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0</v>
      </c>
      <c r="Q142" s="2">
        <f>SUMIFS(base[L/P Líquido],base[Data],Extrato!$B142,base[Método],Extrato!Q$3)</f>
        <v>-124.13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 x14ac:dyDescent="0.25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Líquido],base[Data],Extrato!$B143,base[Método],Extrato!F$3,base[Exchange],"Fulltbet")</f>
        <v>27.589949999999998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SUMIF(BetFlow!B:B,B143,BetFlow!J:J)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0</v>
      </c>
      <c r="Q143" s="2">
        <f>SUMIFS(base[L/P Líquido],base[Data],Extrato!$B143,base[Método],Extrato!Q$3)</f>
        <v>143.25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 x14ac:dyDescent="0.25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Líquido],base[Data],Extrato!$B144,base[Método],Extrato!E$3)</f>
        <v>-504.96</v>
      </c>
      <c r="F144" s="2">
        <f>SUMIFS(base[L/P Líquido],base[Data],Extrato!$B144,base[Método],Extrato!F$3,base[Exchange],"Fulltbet")</f>
        <v>54.900000000000006</v>
      </c>
      <c r="G144" s="2">
        <f>SUMIFS(base[L/P Líquido],base[Data],Extrato!$B144,base[Método],Extrato!G$3)</f>
        <v>11.21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SUMIF(BetFlow!B:B,B144,BetFlow!J:J)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26.07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0</v>
      </c>
      <c r="Q144" s="2">
        <f>SUMIFS(base[L/P Líquido],base[Data],Extrato!$B144,base[Método],Extrato!Q$3)</f>
        <v>-230.14000000000001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 x14ac:dyDescent="0.25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Líquido],base[Data],Extrato!$B145,base[Método],Extrato!F$3,base[Exchange],"Fulltbet")</f>
        <v>0</v>
      </c>
      <c r="G145" s="2">
        <f>SUMIFS(base[L/P Líquido],base[Data],Extrato!$B145,base[Método],Extrato!G$3)</f>
        <v>12.4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SUMIF(BetFlow!B:B,B145,BetFlow!J:J)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 x14ac:dyDescent="0.25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Líquido],base[Data],Extrato!$B146,base[Método],Extrato!E$3)</f>
        <v>0</v>
      </c>
      <c r="F146" s="2">
        <f>SUMIFS(base[L/P Líquido],base[Data],Extrato!$B146,base[Método],Extrato!F$3,base[Exchange],"Fulltbet")</f>
        <v>41.71</v>
      </c>
      <c r="G146" s="2">
        <f>SUMIFS(base[L/P Líquido],base[Data],Extrato!$B146,base[Método],Extrato!G$3)</f>
        <v>4.7800000000000011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SUMIF(BetFlow!B:B,B146,BetFlow!J:J)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0</v>
      </c>
      <c r="Q146" s="2">
        <f>SUMIFS(base[L/P Líquido],base[Data],Extrato!$B146,base[Método],Extrato!Q$3)</f>
        <v>-232.38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 x14ac:dyDescent="0.25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Líquido],base[Data],Extrato!$B147,base[Método],Extrato!E$3)</f>
        <v>50.62</v>
      </c>
      <c r="F147" s="2">
        <f>SUMIFS(base[L/P Líquido],base[Data],Extrato!$B147,base[Método],Extrato!F$3,base[Exchange],"Fulltbet")</f>
        <v>125.96940000000001</v>
      </c>
      <c r="G147" s="2">
        <f>SUMIFS(base[L/P Líquido],base[Data],Extrato!$B147,base[Método],Extrato!G$3)</f>
        <v>-12.867750000000006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SUMIF(BetFlow!B:B,B147,BetFlow!J:J)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0</v>
      </c>
      <c r="Q147" s="2">
        <f>SUMIFS(base[L/P Líquido],base[Data],Extrato!$B147,base[Método],Extrato!Q$3)</f>
        <v>-34.669999999999987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 x14ac:dyDescent="0.25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Líquido],base[Data],Extrato!$B148,base[Método],Extrato!E$3)</f>
        <v>39.200000000000003</v>
      </c>
      <c r="F148" s="2">
        <f>SUMIFS(base[L/P Líquido],base[Data],Extrato!$B148,base[Método],Extrato!F$3,base[Exchange],"Fulltbet")</f>
        <v>55.153149999999997</v>
      </c>
      <c r="G148" s="2">
        <f>SUMIFS(base[L/P Líquido],base[Data],Extrato!$B148,base[Método],Extrato!G$3)</f>
        <v>-10.369999999999992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SUMIF(BetFlow!B:B,B148,BetFlow!J:J)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 x14ac:dyDescent="0.25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Líquido],base[Data],Extrato!$B149,base[Método],Extrato!F$3,base[Exchange],"Fulltbet")</f>
        <v>39.79</v>
      </c>
      <c r="G149" s="2">
        <f>SUMIFS(base[L/P Líquido],base[Data],Extrato!$B149,base[Método],Extrato!G$3)</f>
        <v>-38.368500000000004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SUMIF(BetFlow!B:B,B149,BetFlow!J:J)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 x14ac:dyDescent="0.25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20.95</v>
      </c>
      <c r="F150" s="2">
        <f>SUMIFS(base[L/P Líquido],base[Data],Extrato!$B150,base[Método],Extrato!F$3,base[Exchange],"Fulltbet")</f>
        <v>0</v>
      </c>
      <c r="G150" s="2">
        <f>SUMIFS(base[L/P Líquido],base[Data],Extrato!$B150,base[Método],Extrato!G$3)</f>
        <v>-48.76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SUMIF(BetFlow!B:B,B150,BetFlow!J:J)</f>
        <v>-13.26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 x14ac:dyDescent="0.25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Líquido],base[Data],Extrato!$B151,base[Método],Extrato!E$3)</f>
        <v>0</v>
      </c>
      <c r="F151" s="2">
        <f>SUMIFS(base[L/P Líquido],base[Data],Extrato!$B151,base[Método],Extrato!F$3,base[Exchange],"Fulltbet")</f>
        <v>0</v>
      </c>
      <c r="G151" s="2">
        <f>SUMIFS(base[L/P Líquido],base[Data],Extrato!$B151,base[Método],Extrato!G$3)</f>
        <v>15.2629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SUMIF(BetFlow!B:B,B151,BetFlow!J:J)</f>
        <v>21.328399999999998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22.472299999999997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 x14ac:dyDescent="0.25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Líquido],base[Data],Extrato!$B152,base[Método],Extrato!F$3,base[Exchange],"Fulltbet")</f>
        <v>0</v>
      </c>
      <c r="G152" s="2">
        <f>SUMIFS(base[L/P Líquido],base[Data],Extrato!$B152,base[Método],Extrato!G$3)</f>
        <v>4.95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SUMIF(BetFlow!B:B,B152,BetFlow!J:J)</f>
        <v>-19.944799999999997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 x14ac:dyDescent="0.25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Líquido],base[Data],Extrato!$B153,base[Método],Extrato!F$3,base[Exchange],"Fulltbet")</f>
        <v>46.56</v>
      </c>
      <c r="G153" s="2">
        <f>SUMIFS(base[L/P Líquido],base[Data],Extrato!$B153,base[Método],Extrato!G$3)</f>
        <v>23.61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-267.02</v>
      </c>
      <c r="J153" s="2">
        <f>SUMIF(BetFlow!B:B,B153,BetFlow!J:J)</f>
        <v>1.4301999999999992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 x14ac:dyDescent="0.25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Líquido],base[Data],Extrato!$B154,base[Método],Extrato!E$3)</f>
        <v>60.31</v>
      </c>
      <c r="F154" s="2">
        <f>SUMIFS(base[L/P Líquido],base[Data],Extrato!$B154,base[Método],Extrato!F$3,base[Exchange],"Fulltbet")</f>
        <v>253.52159999999998</v>
      </c>
      <c r="G154" s="2">
        <f>SUMIFS(base[L/P Líquido],base[Data],Extrato!$B154,base[Método],Extrato!G$3)</f>
        <v>37.290150000000004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-230.47</v>
      </c>
      <c r="J154" s="2">
        <f>SUMIF(BetFlow!B:B,B154,BetFlow!J:J)</f>
        <v>530.72630000000004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69.489999999999995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3889.0680999999986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 x14ac:dyDescent="0.25">
      <c r="B155" s="33">
        <v>46145</v>
      </c>
      <c r="C155" s="2">
        <f t="shared" ref="C155:C183" si="11">AP154</f>
        <v>3889.0680999999986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Líquido],base[Data],Extrato!$B155,base[Método],Extrato!E$3)</f>
        <v>0</v>
      </c>
      <c r="F155" s="2">
        <f>SUMIFS(base[L/P Líquido],base[Data],Extrato!$B155,base[Método],Extrato!F$3,base[Exchange],"Fulltbet")</f>
        <v>59.239999999999995</v>
      </c>
      <c r="G155" s="2">
        <f>SUMIFS(base[L/P Líquido],base[Data],Extrato!$B155,base[Método],Extrato!G$3)</f>
        <v>7.8699999999999957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78.09</v>
      </c>
      <c r="J155" s="2">
        <f>SUMIF(BetFlow!B:B,B155,BetFlow!J:J)</f>
        <v>-82.76149999999997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102.92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3705.9265999999984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 x14ac:dyDescent="0.25">
      <c r="B156" s="33">
        <v>46146</v>
      </c>
      <c r="C156" s="2">
        <f t="shared" si="11"/>
        <v>3705.9265999999984</v>
      </c>
      <c r="D156" s="2">
        <f>SUMIFS(base[L/P Líquido],base[Data],Extrato!$B156,base[Método],Extrato!D$3)</f>
        <v>53.37</v>
      </c>
      <c r="E156" s="2">
        <f>SUMIFS(base[L/P Líquido],base[Data],Extrato!$B156,base[Método],Extrato!E$3)</f>
        <v>0</v>
      </c>
      <c r="F156" s="2">
        <f>SUMIFS(base[L/P Líquido],base[Data],Extrato!$B156,base[Método],Extrato!F$3,base[Exchange],"Fulltbet")</f>
        <v>0</v>
      </c>
      <c r="G156" s="2">
        <f>SUMIFS(base[L/P Líquido],base[Data],Extrato!$B156,base[Método],Extrato!G$3)</f>
        <v>-5.1099999999999994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49.05</v>
      </c>
      <c r="J156" s="2">
        <f>SUMIF(BetFlow!B:B,B156,BetFlow!J:J)</f>
        <v>-25.305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3802.3315999999986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 x14ac:dyDescent="0.25">
      <c r="B157" s="33">
        <v>46147</v>
      </c>
      <c r="C157" s="2">
        <f t="shared" si="11"/>
        <v>3802.3315999999986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Líquido],base[Data],Extrato!$B157,base[Método],Extrato!F$3,base[Exchange],"Fulltbet")</f>
        <v>36.130000000000003</v>
      </c>
      <c r="G157" s="2">
        <f>SUMIFS(base[L/P Líquido],base[Data],Extrato!$B157,base[Método],Extrato!G$3)</f>
        <v>-36.680000000000007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SUMIF(BetFlow!B:B,B157,BetFlow!J:J)</f>
        <v>-39.90100000000001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3754.7605999999992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 x14ac:dyDescent="0.25">
      <c r="B158" s="33">
        <v>46148</v>
      </c>
      <c r="C158" s="2">
        <f t="shared" si="11"/>
        <v>3754.7605999999992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Líquido],base[Data],Extrato!$B158,base[Método],Extrato!F$3,base[Exchange],"Fulltbet")</f>
        <v>0</v>
      </c>
      <c r="G158" s="2">
        <f>SUMIFS(base[L/P Líquido],base[Data],Extrato!$B158,base[Método],Extrato!G$3)</f>
        <v>-7.2299999999999986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SUMIF(BetFlow!B:B,B158,BetFlow!J:J)</f>
        <v>-120.0586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3627.4719999999993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 x14ac:dyDescent="0.25">
      <c r="B159" s="33">
        <v>46149</v>
      </c>
      <c r="C159" s="2">
        <f t="shared" si="11"/>
        <v>3627.4719999999993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Líquido],base[Data],Extrato!$B159,base[Método],Extrato!F$3,base[Exchange],"Fulltbet")</f>
        <v>59.44</v>
      </c>
      <c r="G159" s="2">
        <f>SUMIFS(base[L/P Líquido],base[Data],Extrato!$B159,base[Método],Extrato!G$3)</f>
        <v>2.2400000000000002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SUMIF(BetFlow!B:B,B159,BetFlow!J:J)</f>
        <v>-55.155999999999999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3633.985999999999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 x14ac:dyDescent="0.25">
      <c r="B160" s="33">
        <v>46150</v>
      </c>
      <c r="C160" s="2">
        <f t="shared" si="11"/>
        <v>3633.985999999999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Líquido],base[Data],Extrato!$B160,base[Método],Extrato!E$3)</f>
        <v>0</v>
      </c>
      <c r="F160" s="2">
        <f>SUMIFS(base[L/P Líquido],base[Data],Extrato!$B160,base[Método],Extrato!F$3,base[Exchange],"Fulltbet")</f>
        <v>93.27</v>
      </c>
      <c r="G160" s="2">
        <f>SUMIFS(base[L/P Líquido],base[Data],Extrato!$B160,base[Método],Extrato!G$3)</f>
        <v>19.012349999999998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-222.97</v>
      </c>
      <c r="J160" s="2">
        <f>SUMIF(BetFlow!B:B,B160,BetFlow!J:J)</f>
        <v>-99.767999999999986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3506.2368499999989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 x14ac:dyDescent="0.25">
      <c r="B161" s="33">
        <v>46151</v>
      </c>
      <c r="C161" s="2">
        <f t="shared" si="11"/>
        <v>3506.2368499999989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73.360000000000014</v>
      </c>
      <c r="F161" s="2">
        <f>SUMIFS(base[L/P Líquido],base[Data],Extrato!$B161,base[Método],Extrato!F$3,base[Exchange],"Fulltbet")</f>
        <v>73.018550000000005</v>
      </c>
      <c r="G161" s="2">
        <f>SUMIFS(base[L/P Líquido],base[Data],Extrato!$B161,base[Método],Extrato!G$3)</f>
        <v>-2.9900000000000029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-95.78000000000003</v>
      </c>
      <c r="J161" s="2">
        <f>SUMIF(BetFlow!B:B,B161,BetFlow!J:J)</f>
        <v>9.8780000000000001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3279.2249499999989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 x14ac:dyDescent="0.25">
      <c r="B162" s="33">
        <v>46152</v>
      </c>
      <c r="C162" s="2">
        <f t="shared" si="11"/>
        <v>3279.2249499999989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Líquido],base[Data],Extrato!$B162,base[Método],Extrato!F$3,base[Exchange],"Fulltbet")</f>
        <v>0</v>
      </c>
      <c r="G162" s="2">
        <f>SUMIFS(base[L/P Líquido],base[Data],Extrato!$B162,base[Método],Extrato!G$3)</f>
        <v>20.279999999999994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105.46</v>
      </c>
      <c r="J162" s="2">
        <f>SUMIF(BetFlow!B:B,B162,BetFlow!J:J)</f>
        <v>88.642300000000006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3532.1572499999993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 x14ac:dyDescent="0.25">
      <c r="B163" s="33">
        <v>46153</v>
      </c>
      <c r="C163" s="2">
        <f t="shared" si="11"/>
        <v>3532.1572499999993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Líquido],base[Data],Extrato!$B163,base[Método],Extrato!F$3,base[Exchange],"Fulltbet")</f>
        <v>11.297649999999999</v>
      </c>
      <c r="G163" s="2">
        <f>SUMIFS(base[L/P Líquido],base[Data],Extrato!$B163,base[Método],Extrato!G$3)</f>
        <v>31.543050000000001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157.91</v>
      </c>
      <c r="J163" s="2">
        <f>SUMIF(BetFlow!B:B,B163,BetFlow!J:J)</f>
        <v>36.135999999999996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3819.9765999999991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 x14ac:dyDescent="0.25">
      <c r="B164" s="33">
        <v>46154</v>
      </c>
      <c r="C164" s="2">
        <f t="shared" si="11"/>
        <v>3819.9765999999991</v>
      </c>
      <c r="D164" s="2">
        <f>SUMIFS(base[L/P Líquido],base[Data],Extrato!$B164,base[Método],Extrato!D$3)</f>
        <v>94.92</v>
      </c>
      <c r="E164" s="2">
        <f>SUMIFS(base[L/P Líquido],base[Data],Extrato!$B164,base[Método],Extrato!E$3)</f>
        <v>0</v>
      </c>
      <c r="F164" s="2">
        <f>SUMIFS(base[L/P Líquido],base[Data],Extrato!$B164,base[Método],Extrato!F$3,base[Exchange],"Fulltbet")</f>
        <v>0</v>
      </c>
      <c r="G164" s="2">
        <f>SUMIFS(base[L/P Líquido],base[Data],Extrato!$B164,base[Método],Extrato!G$3)</f>
        <v>12.094100000000001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159.91000000000003</v>
      </c>
      <c r="J164" s="2">
        <f>SUMIF(BetFlow!B:B,B164,BetFlow!J:J)</f>
        <v>62.505399999999995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52.524999999999999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 x14ac:dyDescent="0.25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Líquido],base[Data],Extrato!$B165,base[Método],Extrato!E$3)</f>
        <v>0</v>
      </c>
      <c r="F165" s="2">
        <f>SUMIFS(base[L/P Líquido],base[Data],Extrato!$B165,base[Método],Extrato!F$3,base[Exchange],"Fulltbet")</f>
        <v>25.03</v>
      </c>
      <c r="G165" s="2">
        <f>SUMIFS(base[L/P Líquido],base[Data],Extrato!$B165,base[Método],Extrato!G$3)</f>
        <v>-5.5699999999999976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134.06</v>
      </c>
      <c r="J165" s="2">
        <f>SUMIF(BetFlow!B:B,B165,BetFlow!J:J)</f>
        <v>109.3447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-380.04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 x14ac:dyDescent="0.25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Líquido],base[Data],Extrato!$B166,base[Método],Extrato!F$3,base[Exchange],"Fulltbet")</f>
        <v>51.85</v>
      </c>
      <c r="G166" s="2">
        <f>SUMIFS(base[L/P Líquido],base[Data],Extrato!$B166,base[Método],Extrato!G$3)</f>
        <v>18.074599999999997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SUMIF(BetFlow!B:B,B166,BetFlow!J:J)</f>
        <v>36.234399999999994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 x14ac:dyDescent="0.25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Líquido],base[Data],Extrato!$B167,base[Método],Extrato!F$3,base[Exchange],"Fulltbet")</f>
        <v>31.553199999999997</v>
      </c>
      <c r="G167" s="2">
        <f>SUMIFS(base[L/P Líquido],base[Data],Extrato!$B167,base[Método],Extrato!G$3)</f>
        <v>23.72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-115</v>
      </c>
      <c r="J167" s="2">
        <f>SUMIF(BetFlow!B:B,B167,BetFlow!J:J)</f>
        <v>13.645000000000003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 x14ac:dyDescent="0.25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68.87</v>
      </c>
      <c r="F168" s="2">
        <f>SUMIFS(base[L/P Líquido],base[Data],Extrato!$B168,base[Método],Extrato!F$3,base[Exchange],"Fulltbet")</f>
        <v>75.330399999999997</v>
      </c>
      <c r="G168" s="2">
        <f>SUMIFS(base[L/P Líquido],base[Data],Extrato!$B168,base[Método],Extrato!G$3)</f>
        <v>4.0026999999999946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67.63</v>
      </c>
      <c r="J168" s="2">
        <f>SUMIF(BetFlow!B:B,B168,BetFlow!J:J)</f>
        <v>208.12859999999992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 x14ac:dyDescent="0.25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Líquido],base[Data],Extrato!$B169,base[Método],Extrato!F$3,base[Exchange],"Fulltbet")</f>
        <v>103.91</v>
      </c>
      <c r="G169" s="2">
        <f>SUMIFS(base[L/P Líquido],base[Data],Extrato!$B169,base[Método],Extrato!G$3)</f>
        <v>42.523699999999998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-383.63</v>
      </c>
      <c r="J169" s="2">
        <f>SUMIF(BetFlow!B:B,B169,BetFlow!J:J)</f>
        <v>-12.677599999999995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 x14ac:dyDescent="0.25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Líquido],base[Data],Extrato!$B170,base[Método],Extrato!F$3,base[Exchange],"Fulltbet")</f>
        <v>11</v>
      </c>
      <c r="G170" s="2">
        <f>SUMIFS(base[L/P Líquido],base[Data],Extrato!$B170,base[Método],Extrato!G$3)</f>
        <v>-10.77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64.83</v>
      </c>
      <c r="J170" s="2">
        <f>SUMIF(BetFlow!B:B,B170,BetFlow!J:J)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 x14ac:dyDescent="0.25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Líquido],base[Data],Extrato!$B171,base[Método],Extrato!F$3,base[Exchange],"Fulltbet")</f>
        <v>0</v>
      </c>
      <c r="G171" s="2">
        <f>SUMIFS(base[L/P Líquido],base[Data],Extrato!$B171,base[Método],Extrato!G$3)</f>
        <v>3.6999999999999997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SUMIF(BetFlow!B:B,B171,BetFlow!J:J)</f>
        <v>70.116900000000001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 x14ac:dyDescent="0.25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Líquido],base[Data],Extrato!$B172,base[Método],Extrato!E$3)</f>
        <v>0</v>
      </c>
      <c r="F172" s="2">
        <f>SUMIFS(base[L/P Líquido],base[Data],Extrato!$B172,base[Método],Extrato!F$3,base[Exchange],"Fulltbet")</f>
        <v>-379.99</v>
      </c>
      <c r="G172" s="2">
        <f>SUMIFS(base[L/P Líquido],base[Data],Extrato!$B172,base[Método],Extrato!G$3)</f>
        <v>10.52985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-157.51999999999998</v>
      </c>
      <c r="J172" s="2">
        <f>SUMIF(BetFlow!B:B,B172,BetFlow!J:J)</f>
        <v>23.1357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 x14ac:dyDescent="0.25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39.07</v>
      </c>
      <c r="F173" s="2">
        <f>SUMIFS(base[L/P Líquido],base[Data],Extrato!$B173,base[Método],Extrato!F$3,base[Exchange],"Fulltbet")</f>
        <v>48.07</v>
      </c>
      <c r="G173" s="2">
        <f>SUMIFS(base[L/P Líquido],base[Data],Extrato!$B173,base[Método],Extrato!G$3)</f>
        <v>-8.8817841970012523E-16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-131.04999999999998</v>
      </c>
      <c r="J173" s="2">
        <f>SUMIF(BetFlow!B:B,B173,BetFlow!J:J)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 x14ac:dyDescent="0.25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Líquido],base[Data],Extrato!$B174,base[Método],Extrato!F$3,base[Exchange],"Fulltbet")</f>
        <v>-397.98</v>
      </c>
      <c r="G174" s="2">
        <f>SUMIFS(base[L/P Líquido],base[Data],Extrato!$B174,base[Método],Extrato!G$3)</f>
        <v>33.75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-115</v>
      </c>
      <c r="J174" s="2">
        <f>SUMIF(BetFlow!B:B,B174,BetFlow!J:J)</f>
        <v>-75.53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 x14ac:dyDescent="0.25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Líquido],base[Data],Extrato!$B175,base[Método],Extrato!E$3)</f>
        <v>74.760000000000005</v>
      </c>
      <c r="F175" s="2">
        <f>SUMIFS(base[L/P Líquido],base[Data],Extrato!$B175,base[Método],Extrato!F$3,base[Exchange],"Fulltbet")</f>
        <v>44.96</v>
      </c>
      <c r="G175" s="2">
        <f>SUMIFS(base[L/P Líquido],base[Data],Extrato!$B175,base[Método],Extrato!G$3)</f>
        <v>71.285600000000002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-228.08</v>
      </c>
      <c r="J175" s="2">
        <f>SUMIF(BetFlow!B:B,B175,BetFlow!J:J)</f>
        <v>5.8918999999999961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 x14ac:dyDescent="0.25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Líquido],base[Data],Extrato!$B176,base[Método],Extrato!F$3,base[Exchange],"Fulltbet")</f>
        <v>75.2</v>
      </c>
      <c r="G176" s="2">
        <f>SUMIFS(base[L/P Líquido],base[Data],Extrato!$B176,base[Método],Extrato!G$3)</f>
        <v>-114.81094999999998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255.69</v>
      </c>
      <c r="J176" s="2">
        <f>SUMIF(BetFlow!B:B,B176,BetFlow!J:J)</f>
        <v>-26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 x14ac:dyDescent="0.25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Líquido],base[Data],Extrato!$B177,base[Método],Extrato!E$3)</f>
        <v>0</v>
      </c>
      <c r="F177" s="2">
        <f>SUMIFS(base[L/P Líquido],base[Data],Extrato!$B177,base[Método],Extrato!F$3,base[Exchange],"Fulltbet")</f>
        <v>0</v>
      </c>
      <c r="G177" s="2">
        <f>SUMIFS(base[L/P Líquido],base[Data],Extrato!$B177,base[Método],Extrato!G$3)</f>
        <v>-30.779999999999994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SUMIF(BetFlow!B:B,B177,BetFlow!J:J)</f>
        <v>-12.600000000000001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 x14ac:dyDescent="0.25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34.56</v>
      </c>
      <c r="F178" s="2">
        <f>SUMIFS(base[L/P Líquido],base[Data],Extrato!$B178,base[Método],Extrato!F$3,base[Exchange],"Fulltbet")</f>
        <v>15.12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SUMIF(BetFlow!B:B,B178,BetFlow!J:J)+12.81</f>
        <v>-2.41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 x14ac:dyDescent="0.25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Líquido],base[Data],Extrato!$B179,base[Método],Extrato!F$3,base[Exchange],"Fulltbet")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SUMIF(BetFlow!B:B,B179,BetFlow!J:J)-12.81</f>
        <v>-22.39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 x14ac:dyDescent="0.25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Líquido],base[Data],Extrato!$B180,base[Método],Extrato!F$3,base[Exchange],"Fulltbet")</f>
        <v>56.01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SUMIF(BetFlow!B:B,B180,BetFlow!J:J)</f>
        <v>20.678800000000006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 x14ac:dyDescent="0.25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Líquido],base[Data],Extrato!$B181,base[Método],Extrato!F$3,base[Exchange],"Fulltbet")</f>
        <v>0</v>
      </c>
      <c r="G181" s="2">
        <f>SUMIFS(base[L/P Líquido],base[Data],Extrato!$B181,base[Método],Extrato!G$3)</f>
        <v>-16.37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SUMIF(BetFlow!B:B,B181,BetFlow!J:J)</f>
        <v>11.397000000000002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 x14ac:dyDescent="0.25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Líquido],base[Data],Extrato!$B182,base[Método],Extrato!F$3,base[Exchange],"Fulltbet")</f>
        <v>144.52000000000001</v>
      </c>
      <c r="G182" s="2">
        <f>SUMIFS(base[L/P Líquido],base[Data],Extrato!$B182,base[Método],Extrato!G$3)</f>
        <v>57.485250000000008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SUMIF(BetFlow!B:B,B182,BetFlow!J:J)</f>
        <v>25.180000000000042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 x14ac:dyDescent="0.25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Líquido],base[Data],Extrato!$B183,base[Método],Extrato!E$3)</f>
        <v>12.2</v>
      </c>
      <c r="F183" s="2">
        <f>SUMIFS(base[L/P Líquido],base[Data],Extrato!$B183,base[Método],Extrato!F$3,base[Exchange],"Fulltbet")</f>
        <v>166.63</v>
      </c>
      <c r="G183" s="2">
        <f>SUMIFS(base[L/P Líquido],base[Data],Extrato!$B183,base[Método],Extrato!G$3)</f>
        <v>68.420000000000016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SUMIF(BetFlow!B:B,B183,BetFlow!J:J)</f>
        <v>22.463999999999999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 x14ac:dyDescent="0.25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Líquido],base[Data],Extrato!$B184,base[Método],Extrato!F$3,base[Exchange],"Fulltbet")</f>
        <v>0</v>
      </c>
      <c r="G184" s="2">
        <f>SUMIFS(base[L/P Líquido],base[Data],Extrato!$B184,base[Método],Extrato!G$3)</f>
        <v>2.25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SUMIF(BetFlow!B:B,B184,BetFlow!J:J)</f>
        <v>39.218900000000005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 x14ac:dyDescent="0.25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Líquido],base[Data],Extrato!$B185,base[Método],Extrato!F$3,base[Exchange],"Fulltbet")</f>
        <v>0</v>
      </c>
      <c r="G185" s="2">
        <f>SUMIFS(base[L/P Líquido],base[Data],Extrato!$B185,base[Método],Extrato!G$3)</f>
        <v>-0.21999999999999975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SUMIF(BetFlow!B:B,B185,BetFlow!J:J)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 x14ac:dyDescent="0.25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Líquido],base[Data],Extrato!$B186,base[Método],Extrato!F$3,base[Exchange],"Fulltbet")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SUMIF(BetFlow!B:B,B186,BetFlow!J:J)</f>
        <v>23.6174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 x14ac:dyDescent="0.25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Líquido],base[Data],Extrato!$B187,base[Método],Extrato!F$3,base[Exchange],"Fulltbet")</f>
        <v>0</v>
      </c>
      <c r="G187" s="2">
        <f>SUMIFS(base[L/P Líquido],base[Data],Extrato!$B187,base[Método],Extrato!G$3)</f>
        <v>-0.21999999999999975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SUMIF(BetFlow!B:B,B187,BetFlow!J:J)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 x14ac:dyDescent="0.25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Líquido],base[Data],Extrato!$B188,base[Método],Extrato!F$3,base[Exchange],"Fulltbet")</f>
        <v>0</v>
      </c>
      <c r="G188" s="2">
        <f>SUMIFS(base[L/P Líquido],base[Data],Extrato!$B188,base[Método],Extrato!G$3)</f>
        <v>-121.74000000000001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SUMIF(BetFlow!B:B,B188,BetFlow!J:J)-4.64</f>
        <v>-15.899999999999999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12.32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 x14ac:dyDescent="0.25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Líquido],base[Data],Extrato!$B189,base[Método],Extrato!F$3,base[Exchange],"Fulltbet")</f>
        <v>0</v>
      </c>
      <c r="G189" s="2">
        <f>SUMIFS(base[L/P Líquido],base[Data],Extrato!$B189,base[Método],Extrato!G$3)</f>
        <v>-5.1999999999999993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SUMIF(BetFlow!B:B,B189,BetFlow!J:J)</f>
        <v>44.793299999999988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 x14ac:dyDescent="0.25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Líquido],base[Data],Extrato!$B190,base[Método],Extrato!E$3)</f>
        <v>0</v>
      </c>
      <c r="F190" s="2">
        <f>SUMIFS(base[L/P Líquido],base[Data],Extrato!$B190,base[Método],Extrato!F$3,base[Exchange],"Fulltbet")</f>
        <v>0</v>
      </c>
      <c r="G190" s="2">
        <f>SUMIFS(base[L/P Líquido],base[Data],Extrato!$B190,base[Método],Extrato!G$3)</f>
        <v>-7.25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SUMIF(BetFlow!B:B,B190,BetFlow!J:J)+4.64</f>
        <v>-14.93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 x14ac:dyDescent="0.25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Líquido],base[Data],Extrato!$B191,base[Método],Extrato!F$3,base[Exchange],"Fulltbet")</f>
        <v>0</v>
      </c>
      <c r="G191" s="2">
        <f>SUMIFS(base[L/P Líquido],base[Data],Extrato!$B191,base[Método],Extrato!G$3)</f>
        <v>-9.7799999999999994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SUMIF(BetFlow!B:B,B191,BetFlow!J:J)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16.16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 x14ac:dyDescent="0.25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Líquido],base[Data],Extrato!$B192,base[Método],Extrato!F$3,base[Exchange],"Fulltbet")</f>
        <v>0</v>
      </c>
      <c r="G192" s="2">
        <f>SUMIFS(base[L/P Líquido],base[Data],Extrato!$B192,base[Método],Extrato!G$3)</f>
        <v>-202.38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SUMIF(BetFlow!B:B,B192,BetFlow!J:J)</f>
        <v>-2.61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0</v>
      </c>
      <c r="S192" s="2">
        <f>SUMIFS(base[L/P Líquido],base[Data],Extrato!$B192,base[Método],Extrato!S$3)</f>
        <v>17.989999999999998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 x14ac:dyDescent="0.25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Líquido],base[Data],Extrato!$B193,base[Método],Extrato!E$3)</f>
        <v>0</v>
      </c>
      <c r="F193" s="2">
        <f>SUMIFS(base[L/P Líquido],base[Data],Extrato!$B193,base[Método],Extrato!F$3,base[Exchange],"Fulltbet")</f>
        <v>0</v>
      </c>
      <c r="G193" s="2">
        <f>SUMIFS(base[L/P Líquido],base[Data],Extrato!$B193,base[Método],Extrato!G$3)</f>
        <v>19.603899999999999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SUMIF(BetFlow!B:B,B193,BetFlow!J:J)</f>
        <v>2.9224000000000006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 x14ac:dyDescent="0.25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22.51</v>
      </c>
      <c r="F194" s="2">
        <f>SUMIFS(base[L/P Líquido],base[Data],Extrato!$B194,base[Método],Extrato!F$3,base[Exchange],"Fulltbet")</f>
        <v>44.42</v>
      </c>
      <c r="G194" s="2">
        <f>SUMIFS(base[L/P Líquido],base[Data],Extrato!$B194,base[Método],Extrato!G$3)</f>
        <v>9.61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SUMIF(BetFlow!B:B,B194,BetFlow!J:J)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 x14ac:dyDescent="0.25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Líquido],base[Data],Extrato!$B195,base[Método],Extrato!E$3)</f>
        <v>0</v>
      </c>
      <c r="F195" s="2">
        <f>SUMIFS(base[L/P Líquido],base[Data],Extrato!$B195,base[Método],Extrato!F$3,base[Exchange],"Fulltbet")</f>
        <v>56.3</v>
      </c>
      <c r="G195" s="2">
        <f>SUMIFS(base[L/P Líquido],base[Data],Extrato!$B195,base[Método],Extrato!G$3)</f>
        <v>0.71869999999999967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SUMIF(BetFlow!B:B,B195,BetFlow!J:J)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35.130000000000003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 x14ac:dyDescent="0.25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Líquido],base[Data],Extrato!$B196,base[Método],Extrato!F$3,base[Exchange],"Fulltbet")</f>
        <v>55.709999999999994</v>
      </c>
      <c r="G196" s="2">
        <f>SUMIFS(base[L/P Líquido],base[Data],Extrato!$B196,base[Método],Extrato!G$3)</f>
        <v>-69.680000000000007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0</v>
      </c>
      <c r="J196" s="2">
        <f>SUMIF(BetFlow!B:B,B196,BetFlow!J:J)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36.39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 x14ac:dyDescent="0.25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Líquido],base[Data],Extrato!$B197,base[Método],Extrato!E$3)</f>
        <v>0</v>
      </c>
      <c r="F197" s="2">
        <f>SUMIFS(base[L/P Líquido],base[Data],Extrato!$B197,base[Método],Extrato!F$3,base[Exchange],"Fulltbet")</f>
        <v>102.8141</v>
      </c>
      <c r="G197" s="2">
        <f>SUMIFS(base[L/P Líquido],base[Data],Extrato!$B197,base[Método],Extrato!G$3)</f>
        <v>-29.084849999999999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0</v>
      </c>
      <c r="J197" s="2">
        <f>SUMIF(BetFlow!B:B,B197,BetFlow!J:J)</f>
        <v>-7.1499999999999995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62.69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50.55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0</v>
      </c>
      <c r="S197" s="2">
        <f>SUMIFS(base[L/P Líquido],base[Data],Extrato!$B197,base[Método],Extrato!S$3)</f>
        <v>-4.2699999999999996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 x14ac:dyDescent="0.25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Líquido],base[Data],Extrato!$B198,base[Método],Extrato!E$3)</f>
        <v>36.159999999999997</v>
      </c>
      <c r="F198" s="2">
        <f>SUMIFS(base[L/P Líquido],base[Data],Extrato!$B198,base[Método],Extrato!F$3,base[Exchange],"Fulltbet")</f>
        <v>9.3000000000000007</v>
      </c>
      <c r="G198" s="2">
        <f>SUMIFS(base[L/P Líquido],base[Data],Extrato!$B198,base[Método],Extrato!G$3)</f>
        <v>-5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0</v>
      </c>
      <c r="J198" s="2">
        <f>SUMIF(BetFlow!B:B,B198,BetFlow!J:J)</f>
        <v>-5.16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29.33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54.969799999999992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 x14ac:dyDescent="0.25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845">
        <f>SUMIFS(base[L/P Líquido],base[Data],Extrato!$B199,base[Método],Extrato!E$3)</f>
        <v>0</v>
      </c>
      <c r="F199" s="2">
        <f>SUMIFS(base[L/P Líquido],base[Data],Extrato!$B199,base[Método],Extrato!F$3,base[Exchange],"Fulltbet")</f>
        <v>24.65</v>
      </c>
      <c r="G199" s="845">
        <f>SUMIFS(base[L/P Líquido],base[Data],Extrato!$B199,base[Método],Extrato!G$3)</f>
        <v>1.53</v>
      </c>
      <c r="H199" s="845">
        <f>SUMIFS(base[L/P Líquido],base[Data],Extrato!$B199,base[Método],Extrato!H$3)</f>
        <v>0</v>
      </c>
      <c r="I199" s="845">
        <f>SUMIFS(base[L/P Líquido],base[Data],Extrato!$B199,base[Método],Extrato!I$3)</f>
        <v>0</v>
      </c>
      <c r="J199" s="845">
        <f>SUMIF(BetFlow!B:B,B199,BetFlow!J:J)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59.992000000000004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0</v>
      </c>
      <c r="R199" s="845">
        <f>SUMIFS(base[L/P Líquido],base[Data],Extrato!$B199,base[Método],Extrato!R$3)</f>
        <v>-100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 x14ac:dyDescent="0.25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845">
        <f>SUMIFS(base[L/P Líquido],base[Data],Extrato!$B200,base[Método],Extrato!E$3)</f>
        <v>0</v>
      </c>
      <c r="F200" s="2">
        <f>SUMIFS(base[L/P Líquido],base[Data],Extrato!$B200,base[Método],Extrato!F$3,base[Exchange],"Fulltbet")</f>
        <v>76.05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SUMIF(BetFlow!B:B,B200,BetFlow!J:J)</f>
        <v>0</v>
      </c>
      <c r="K200" s="845">
        <f>SUMIFS(base[L/P Líquido],base[Data],Extrato!$B200,base[Método],Extrato!K$3)</f>
        <v>0</v>
      </c>
      <c r="L200" s="845">
        <f>SUMIFS(base[L/P Líquido],base[Data],Extrato!$B200,base[Método],Extrato!L$3)</f>
        <v>33.21</v>
      </c>
      <c r="M200" s="845">
        <f>SUMIFS(base[L/P Líquido],base[Data],Extrato!$B200,base[Método],Extrato!M$3)</f>
        <v>0</v>
      </c>
      <c r="N200" s="845">
        <f>SUMIFS(base[L/P Líquido],base[Data],Extrato!$B200,base[Método],Extrato!N$3,base[Exchange],"Fulltbet")</f>
        <v>0</v>
      </c>
      <c r="O200" s="845">
        <f>SUMIFS(base[L/P Líquido],base[Data],Extrato!$B200,base[Método],Extrato!O$3,base[Exchange],"Fulltbet")</f>
        <v>22.23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 x14ac:dyDescent="0.25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845">
        <f>SUMIFS(base[L/P Líquido],base[Data],Extrato!$B201,base[Método],Extrato!E$3)</f>
        <v>20.100000000000001</v>
      </c>
      <c r="F201" s="2">
        <f>SUMIFS(base[L/P Líquido],base[Data],Extrato!$B201,base[Método],Extrato!F$3,base[Exchange],"Fulltbet")</f>
        <v>70.775049999999993</v>
      </c>
      <c r="G201" s="845">
        <f>SUMIFS(base[L/P Líquido],base[Data],Extrato!$B201,base[Método],Extrato!G$3)</f>
        <v>10.65</v>
      </c>
      <c r="H201" s="845">
        <f>SUMIFS(base[L/P Líquido],base[Data],Extrato!$B201,base[Método],Extrato!H$3)</f>
        <v>0</v>
      </c>
      <c r="I201" s="845">
        <f>SUMIFS(base[L/P Líquido],base[Data],Extrato!$B201,base[Método],Extrato!I$3)</f>
        <v>0</v>
      </c>
      <c r="J201" s="845">
        <f>SUMIF(BetFlow!B:B,B201,BetFlow!J:J)</f>
        <v>-29.589999999999996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Líquido],base[Data],Extrato!$B201,base[Método],Extrato!O$3,base[Exchange],"Fulltbet")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 x14ac:dyDescent="0.25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Líquido],base[Data],Extrato!$B202,base[Método],Extrato!E$3)</f>
        <v>0</v>
      </c>
      <c r="F202" s="2">
        <f>SUMIFS(base[L/P Líquido],base[Data],Extrato!$B202,base[Método],Extrato!F$3,base[Exchange],"Fulltbet")</f>
        <v>71.759999999999991</v>
      </c>
      <c r="G202" s="2">
        <f>SUMIFS(base[L/P Líquido],base[Data],Extrato!$B202,base[Método],Extrato!G$3)</f>
        <v>6.4980499999999992</v>
      </c>
      <c r="H202" s="2">
        <f>SUMIFS(base[L/P Líquido],base[Data],Extrato!$B202,base[Método],Extrato!H$3)</f>
        <v>0</v>
      </c>
      <c r="I202" s="2">
        <f>SUMIFS(base[L/P Líquido],base[Data],Extrato!$B202,base[Método],Extrato!I$3)</f>
        <v>0</v>
      </c>
      <c r="J202" s="2">
        <f>SUMIF(BetFlow!B:B,B202,BetFlow!J:J)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Líquido],base[Data],Extrato!$B202,base[Método],Extrato!O$3,base[Exchange],"Fulltbet")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0</v>
      </c>
      <c r="R202" s="2">
        <f>SUMIFS(base[L/P Líquido],base[Data],Extrato!$B202,base[Método],Extrato!R$3)</f>
        <v>-0.42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 x14ac:dyDescent="0.25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19.099999999999998</v>
      </c>
      <c r="F203" s="2">
        <f>SUMIFS(base[L/P Líquido],base[Data],Extrato!$B203,base[Método],Extrato!F$3,base[Exchange],"Fulltbet")</f>
        <v>21.22</v>
      </c>
      <c r="G203" s="2">
        <f>SUMIFS(base[L/P Líquido],base[Data],Extrato!$B203,base[Método],Extrato!G$3)</f>
        <v>13.55875</v>
      </c>
      <c r="H203" s="2">
        <f>SUMIFS(base[L/P Líquido],base[Data],Extrato!$B203,base[Método],Extrato!H$3)</f>
        <v>0</v>
      </c>
      <c r="I203" s="2">
        <f>SUMIFS(base[L/P Líquido],base[Data],Extrato!$B203,base[Método],Extrato!I$3)</f>
        <v>0</v>
      </c>
      <c r="J203" s="2">
        <f>SUMIF(BetFlow!B:B,B203,BetFlow!J:J)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Líquido],base[Data],Extrato!$B203,base[Método],Extrato!O$3,base[Exchange],"Fulltbet")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0</v>
      </c>
      <c r="R203" s="2">
        <f>SUMIFS(base[L/P Líquido],base[Data],Extrato!$B203,base[Método],Extrato!R$3)</f>
        <v>86.37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 x14ac:dyDescent="0.25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0</v>
      </c>
      <c r="F204" s="2">
        <f>SUMIFS(base[L/P Líquido],base[Data],Extrato!$B204,base[Método],Extrato!F$3,base[Exchange],"Fulltbet")</f>
        <v>62.14</v>
      </c>
      <c r="G204" s="2">
        <f>SUMIFS(base[L/P Líquido],base[Data],Extrato!$B204,base[Método],Extrato!G$3)</f>
        <v>5.42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Líquido],base[Data],Extrato!$B204,base[Método],Extrato!I$3)</f>
        <v>0</v>
      </c>
      <c r="J204" s="2">
        <f>SUMIF(BetFlow!B:B,B204,BetFlow!J:J)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Líquido],base[Data],Extrato!$B204,base[Método],Extrato!M$3)</f>
        <v>0</v>
      </c>
      <c r="N204" s="2">
        <f>SUMIFS(base[L/P Líquido],base[Data],Extrato!$B204,base[Método],Extrato!N$3,base[Exchange],"Fulltbet")</f>
        <v>0</v>
      </c>
      <c r="O204" s="2">
        <f>SUMIFS(base[L/P Líquido],base[Data],Extrato!$B204,base[Método],Extrato!O$3,base[Exchange],"Fulltbet")</f>
        <v>-77.77000000000001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0</v>
      </c>
      <c r="R204" s="2">
        <f>SUMIFS(base[L/P Líquido],base[Data],Extrato!$B204,base[Método],Extrato!R$3)</f>
        <v>55.740000000000009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 x14ac:dyDescent="0.25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15.92</v>
      </c>
      <c r="F205" s="2">
        <f>SUMIFS(base[L/P Líquido],base[Data],Extrato!$B205,base[Método],Extrato!F$3,base[Exchange],"Fulltbet")</f>
        <v>10.323550000000001</v>
      </c>
      <c r="G205" s="2">
        <f>SUMIFS(base[L/P Líquido],base[Data],Extrato!$B205,base[Método],Extrato!G$3)</f>
        <v>-7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Líquido],base[Data],Extrato!$B205,base[Método],Extrato!I$3)</f>
        <v>0</v>
      </c>
      <c r="J205" s="2">
        <f>SUMIF(BetFlow!B:B,B205,BetFlow!J:J)</f>
        <v>0</v>
      </c>
      <c r="K205" s="2">
        <f>SUMIFS(base[L/P Líquido],base[Data],Extrato!$B205,base[Método],Extrato!K$3)</f>
        <v>0</v>
      </c>
      <c r="L205" s="2">
        <f>SUMIFS(base[L/P Líquido],base[Data],Extrato!$B205,base[Método],Extrato!L$3)</f>
        <v>40.22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0</v>
      </c>
      <c r="O205" s="2">
        <f>SUMIFS(base[L/P Líquido],base[Data],Extrato!$B205,base[Método],Extrato!O$3,base[Exchange],"Fulltbet")</f>
        <v>16.25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0</v>
      </c>
      <c r="R205" s="2">
        <f>SUMIFS(base[L/P Líquido],base[Data],Extrato!$B205,base[Método],Extrato!R$3)</f>
        <v>-19.77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 x14ac:dyDescent="0.25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Líquido],base[Data],Extrato!$B206,base[Método],Extrato!G$3)</f>
        <v>31.414449999999995</v>
      </c>
      <c r="H206" s="2">
        <f>SUMIFS(base[L/P Líquido],base[Data],Extrato!$B206,base[Método],Extrato!H$3)</f>
        <v>0</v>
      </c>
      <c r="I206" s="2">
        <f>SUMIFS(base[L/P Líquido],base[Data],Extrato!$B206,base[Método],Extrato!I$3)</f>
        <v>0</v>
      </c>
      <c r="J206" s="2">
        <f>SUMIF(BetFlow!B:B,B206,BetFlow!J:J)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0</v>
      </c>
      <c r="O206" s="2">
        <f>SUMIFS(base[L/P Líquido],base[Data],Extrato!$B206,base[Método],Extrato!O$3,base[Exchange],"Fulltbet")</f>
        <v>37.340000000000003</v>
      </c>
      <c r="P206" s="2">
        <f>SUMIFS(base[L/P Líquido],base[Data],Extrato!$B206,base[Método],Extrato!P$3,base[Exchange],"Fulltbet")</f>
        <v>0</v>
      </c>
      <c r="Q206" s="2">
        <f>SUMIFS(base[L/P Líquido],base[Data],Extrato!$B206,base[Método],Extrato!Q$3)</f>
        <v>0</v>
      </c>
      <c r="R206" s="2">
        <f>SUMIFS(base[L/P Líquido],base[Data],Extrato!$B206,base[Método],Extrato!R$3)</f>
        <v>0.49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 x14ac:dyDescent="0.25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SUMIF(BetFlow!B:B,B207,BetFlow!J:J)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0</v>
      </c>
      <c r="O207" s="2">
        <f>SUMIFS(base[L/P Líquido],base[Data],Extrato!$B207,base[Método],Extrato!O$3,base[Exchange],"Fulltbet")</f>
        <v>11.370000000000001</v>
      </c>
      <c r="P207" s="2">
        <f>SUMIFS(base[L/P Líquido],base[Data],Extrato!$B207,base[Método],Extrato!P$3,base[Exchange],"Fulltbet")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 x14ac:dyDescent="0.25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SUMIF(BetFlow!B:B,B208,BetFlow!J:J)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0</v>
      </c>
      <c r="O208" s="2">
        <f>SUMIFS(base[L/P Líquido],base[Data],Extrato!$B208,base[Método],Extrato!O$3,base[Exchange],"Fulltbet")</f>
        <v>49.89</v>
      </c>
      <c r="P208" s="2">
        <f>SUMIFS(base[L/P Líquido],base[Data],Extrato!$B208,base[Método],Extrato!P$3,base[Exchange],"Fulltbet")</f>
        <v>46.33</v>
      </c>
      <c r="Q208" s="2">
        <f>SUMIFS(base[L/P Líquido],base[Data],Extrato!$B208,base[Método],Extrato!Q$3)</f>
        <v>0</v>
      </c>
      <c r="R208" s="2">
        <f>SUMIFS(base[L/P Líquido],base[Data],Extrato!$B208,base[Método],Extrato!R$3)</f>
        <v>0</v>
      </c>
      <c r="S208" s="2">
        <f>SUMIFS(base[L/P Líquido],base[Data],Extrato!$B208,base[Método],Extrato!S$3,base[Exchange],"Fulltbet")</f>
        <v>2.4699999999999989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 x14ac:dyDescent="0.25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Líquido],base[Data],Extrato!$B209,base[Método],Extrato!G$3)</f>
        <v>2.6</v>
      </c>
      <c r="H209" s="2">
        <f>SUMIFS(base[L/P Líquido],base[Data],Extrato!$B209,base[Método],Extrato!H$3)</f>
        <v>27.28</v>
      </c>
      <c r="I209" s="2">
        <f>SUMIFS(base[L/P Líquido],base[Data],Extrato!$B209,base[Método],Extrato!I$3)</f>
        <v>0</v>
      </c>
      <c r="J209" s="2">
        <f>SUMIF(BetFlow!B:B,B209,BetFlow!J:J)</f>
        <v>-6.28</v>
      </c>
      <c r="K209" s="2">
        <f>SUMIFS(base[L/P Líquido],base[Data],Extrato!$B209,base[Método],Extrato!K$3)</f>
        <v>0</v>
      </c>
      <c r="L209" s="2">
        <f>SUMIFS(base[L/P Líquido],base[Data],Extrato!$B209,base[Método],Extrato!L$3)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0</v>
      </c>
      <c r="O209" s="2">
        <f>SUMIFS(base[L/P Líquido],base[Data],Extrato!$B209,base[Método],Extrato!O$3,base[Exchange],"Fulltbet")</f>
        <v>50.83</v>
      </c>
      <c r="P209" s="2">
        <f>SUMIFS(base[L/P Líquido],base[Data],Extrato!$B209,base[Método],Extrato!P$3,base[Exchange],"Fulltbet")</f>
        <v>-224.85</v>
      </c>
      <c r="Q209" s="2">
        <f>SUMIFS(base[L/P Líquido],base[Data],Extrato!$B209,base[Método],Extrato!Q$3)</f>
        <v>0</v>
      </c>
      <c r="R209" s="2">
        <f>SUMIFS(base[L/P Líquido],base[Data],Extrato!$B209,base[Método],Extrato!R$3)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 x14ac:dyDescent="0.25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19.100000000000001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SUMIF(BetFlow!B:B,B210,BetFlow!J:J)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0</v>
      </c>
      <c r="O210" s="2">
        <f>SUMIFS(base[L/P Líquido],base[Data],Extrato!$B210,base[Método],Extrato!O$3,base[Exchange],"Fulltbet")</f>
        <v>127.11999999999999</v>
      </c>
      <c r="P210" s="2">
        <f>SUMIFS(base[L/P Líquido],base[Data],Extrato!$B210,base[Método],Extrato!P$3,base[Exchange],"Fulltbet")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 x14ac:dyDescent="0.25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Líquido],base[Data],Extrato!$B211,base[Método],Extrato!G$3)</f>
        <v>-27.980000000000008</v>
      </c>
      <c r="H211" s="2">
        <f>SUMIFS(base[L/P Líquido],base[Data],Extrato!$B211,base[Método],Extrato!H$3)</f>
        <v>16.43</v>
      </c>
      <c r="I211" s="2">
        <f>SUMIFS(base[L/P Líquido],base[Data],Extrato!$B211,base[Método],Extrato!I$3)</f>
        <v>0</v>
      </c>
      <c r="J211" s="2">
        <f>SUMIF(BetFlow!B:B,B211,BetFlow!J:J)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0</v>
      </c>
      <c r="O211" s="2">
        <f>SUMIFS(base[L/P Líquido],base[Data],Extrato!$B211,base[Método],Extrato!O$3,base[Exchange],"Fulltbet")</f>
        <v>-393.7</v>
      </c>
      <c r="P211" s="2">
        <f>SUMIFS(base[L/P Líquido],base[Data],Extrato!$B211,base[Método],Extrato!P$3,base[Exchange],"Fulltbet")</f>
        <v>-155.49</v>
      </c>
      <c r="Q211" s="2">
        <f>SUMIFS(base[L/P Líquido],base[Data],Extrato!$B211,base[Método],Extrato!Q$3)</f>
        <v>0</v>
      </c>
      <c r="R211" s="2">
        <f>SUMIFS(base[L/P Líquido],base[Data],Extrato!$B211,base[Método],Extrato!R$3)</f>
        <v>-100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 x14ac:dyDescent="0.25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SUMIF(BetFlow!B:B,B212,BetFlow!J:J)</f>
        <v>0</v>
      </c>
      <c r="K212" s="2">
        <f>SUMIFS(base[L/P Líquido],base[Data],Extrato!$B212,base[Método],Extrato!K$3)</f>
        <v>0</v>
      </c>
      <c r="L212" s="2">
        <f>SUMIFS(base[L/P Líquido],base[Data],Extrato!$B212,base[Método],Extrato!L$3)</f>
        <v>22.64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0</v>
      </c>
      <c r="O212" s="2">
        <f>SUMIFS(base[L/P Líquido],base[Data],Extrato!$B212,base[Método],Extrato!O$3,base[Exchange],"Fulltbet")</f>
        <v>72.44</v>
      </c>
      <c r="P212" s="2">
        <f>SUMIFS(base[L/P Líquido],base[Data],Extrato!$B212,base[Método],Extrato!P$3,base[Exchange],"Fulltbet")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 x14ac:dyDescent="0.25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30.56</v>
      </c>
      <c r="G213" s="2">
        <f>SUMIFS(base[L/P Líquido],base[Data],Extrato!$B213,base[Método],Extrato!G$3)</f>
        <v>5.97</v>
      </c>
      <c r="H213" s="2">
        <f>SUMIFS(base[L/P Líquido],base[Data],Extrato!$B213,base[Método],Extrato!H$3)</f>
        <v>0</v>
      </c>
      <c r="I213" s="2">
        <f>SUMIFS(base[L/P Líquido],base[Data],Extrato!$B213,base[Método],Extrato!I$3)</f>
        <v>0</v>
      </c>
      <c r="J213" s="2">
        <f>SUMIF(BetFlow!B:B,B213,BetFlow!J:J)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0</v>
      </c>
      <c r="P213" s="2">
        <f>SUMIFS(base[L/P Líquido],base[Data],Extrato!$B213,base[Método],Extrato!P$3,base[Exchange],"Fulltbet")</f>
        <v>47.75</v>
      </c>
      <c r="Q213" s="2">
        <f>SUMIFS(base[L/P Líquido],base[Data],Extrato!$B213,base[Método],Extrato!Q$3)</f>
        <v>0</v>
      </c>
      <c r="R213" s="2">
        <f>SUMIFS(base[L/P Líquido],base[Data],Extrato!$B213,base[Método],Extrato!R$3)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 x14ac:dyDescent="0.25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-72.17</v>
      </c>
      <c r="G214" s="2">
        <f>SUMIFS(base[L/P Líquido],base[Data],Extrato!$B214,base[Método],Extrato!G$3)</f>
        <v>14.33</v>
      </c>
      <c r="H214" s="2">
        <f>SUMIFS(base[L/P Líquido],base[Data],Extrato!$B214,base[Método],Extrato!H$3)</f>
        <v>0</v>
      </c>
      <c r="I214" s="2">
        <f>SUMIFS(base[L/P Líquido],base[Data],Extrato!$B214,base[Método],Extrato!I$3)</f>
        <v>0</v>
      </c>
      <c r="J214" s="2">
        <f>SUMIF(BetFlow!B:B,B214,BetFlow!J:J)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Líquido],base[Data],Extrato!$B214,base[Método],Extrato!P$3,base[Exchange],"Fulltbet")</f>
        <v>0</v>
      </c>
      <c r="Q214" s="2">
        <f>SUMIFS(base[L/P Líquido],base[Data],Extrato!$B214,base[Método],Extrato!Q$3)</f>
        <v>0</v>
      </c>
      <c r="R214" s="2">
        <f>SUMIFS(base[L/P Líquido],base[Data],Extrato!$B214,base[Método],Extrato!R$3)</f>
        <v>3.62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 x14ac:dyDescent="0.25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53.769999999999996</v>
      </c>
      <c r="G215" s="2">
        <f>SUMIFS(base[L/P Líquido],base[Data],Extrato!$B215,base[Método],Extrato!G$3)</f>
        <v>-2</v>
      </c>
      <c r="H215" s="2">
        <f>SUMIFS(base[L/P Líquido],base[Data],Extrato!$B215,base[Método],Extrato!H$3)</f>
        <v>0</v>
      </c>
      <c r="I215" s="2">
        <f>SUMIFS(base[L/P Líquido],base[Data],Extrato!$B215,base[Método],Extrato!I$3)</f>
        <v>0</v>
      </c>
      <c r="J215" s="2">
        <f>SUMIF(BetFlow!B:B,B215,BetFlow!J:J)</f>
        <v>0</v>
      </c>
      <c r="K215" s="2">
        <f>SUMIFS(base[L/P Líquido],base[Data],Extrato!$B215,base[Método],Extrato!K$3)</f>
        <v>0</v>
      </c>
      <c r="L215" s="2">
        <f>SUMIFS(base[L/P Líquido],base[Data],Extrato!$B215,base[Método],Extrato!L$3)</f>
        <v>41.84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0</v>
      </c>
      <c r="O215" s="2">
        <f>SUMIFS(base[L/P Líquido],base[Data],Extrato!$B215,base[Método],Extrato!O$3,base[Exchange],"Fulltbet")</f>
        <v>21.71</v>
      </c>
      <c r="P215" s="2">
        <f>SUMIFS(base[L/P Líquido],base[Data],Extrato!$B215,base[Método],Extrato!P$3,base[Exchange],"Fulltbet")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 x14ac:dyDescent="0.25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14.14</v>
      </c>
      <c r="G216" s="2">
        <f>SUMIFS(base[L/P Líquido],base[Data],Extrato!$B216,base[Método],Extrato!G$3)</f>
        <v>-10.8</v>
      </c>
      <c r="H216" s="2">
        <f>SUMIFS(base[L/P Líquido],base[Data],Extrato!$B216,base[Método],Extrato!H$3)</f>
        <v>0</v>
      </c>
      <c r="I216" s="2">
        <f>SUMIFS(base[L/P Líquido],base[Data],Extrato!$B216,base[Método],Extrato!I$3)</f>
        <v>0</v>
      </c>
      <c r="J216" s="2">
        <f>SUMIF(BetFlow!B:B,B216,BetFlow!J:J)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0</v>
      </c>
      <c r="O216" s="2">
        <f>SUMIFS(base[L/P Líquido],base[Data],Extrato!$B216,base[Método],Extrato!O$3,base[Exchange],"Fulltbet")</f>
        <v>36.79</v>
      </c>
      <c r="P216" s="2">
        <f>SUMIFS(base[L/P Líquido],base[Data],Extrato!$B216,base[Método],Extrato!P$3,base[Exchange],"Fulltbet")</f>
        <v>0</v>
      </c>
      <c r="Q216" s="2">
        <f>SUMIFS(base[L/P Líquido],base[Data],Extrato!$B216,base[Método],Extrato!Q$3)</f>
        <v>0</v>
      </c>
      <c r="R216" s="2">
        <f>SUMIFS(base[L/P Líquido],base[Data],Extrato!$B216,base[Método],Extrato!R$3)</f>
        <v>148.03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 x14ac:dyDescent="0.25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15.28</v>
      </c>
      <c r="G217" s="2">
        <f>SUMIFS(base[L/P Líquido],base[Data],Extrato!$B217,base[Método],Extrato!G$3)</f>
        <v>-3.9200000000000017</v>
      </c>
      <c r="H217" s="2">
        <f>SUMIFS(base[L/P Líquido],base[Data],Extrato!$B217,base[Método],Extrato!H$3)</f>
        <v>0</v>
      </c>
      <c r="I217" s="2">
        <f>SUMIFS(base[L/P Líquido],base[Data],Extrato!$B217,base[Método],Extrato!I$3)</f>
        <v>0</v>
      </c>
      <c r="J217" s="2">
        <f>SUMIF(BetFlow!B:B,B217,BetFlow!J:J)</f>
        <v>0</v>
      </c>
      <c r="K217" s="2">
        <f>SUMIFS(base[L/P Líquido],base[Data],Extrato!$B217,base[Método],Extrato!K$3)</f>
        <v>0</v>
      </c>
      <c r="L217" s="2">
        <f>SUMIFS(base[L/P Líquido],base[Data],Extrato!$B217,base[Método],Extrato!L$3)</f>
        <v>33.21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0</v>
      </c>
      <c r="O217" s="2">
        <f>SUMIFS(base[L/P Líquido],base[Data],Extrato!$B217,base[Método],Extrato!O$3,base[Exchange],"Fulltbet")</f>
        <v>59.83</v>
      </c>
      <c r="P217" s="2">
        <f>SUMIFS(base[L/P Líquido],base[Data],Extrato!$B217,base[Método],Extrato!P$3,base[Exchange],"Fulltbet")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 x14ac:dyDescent="0.25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Líquido],base[Data],Extrato!$B218,base[Método],Extrato!G$3)</f>
        <v>19.186199999999999</v>
      </c>
      <c r="H218" s="2">
        <f>SUMIFS(base[L/P Líquido],base[Data],Extrato!$B218,base[Método],Extrato!H$3)</f>
        <v>0</v>
      </c>
      <c r="I218" s="2">
        <f>SUMIFS(base[L/P Líquido],base[Data],Extrato!$B218,base[Método],Extrato!I$3)</f>
        <v>0</v>
      </c>
      <c r="J218" s="2">
        <f>SUMIF(BetFlow!B:B,B218,BetFlow!J:J)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0</v>
      </c>
      <c r="O218" s="2">
        <f>SUMIFS(base[L/P Líquido],base[Data],Extrato!$B218,base[Método],Extrato!O$3,base[Exchange],"Fulltbet")</f>
        <v>17.36</v>
      </c>
      <c r="P218" s="2">
        <f>SUMIFS(base[L/P Líquido],base[Data],Extrato!$B218,base[Método],Extrato!P$3,base[Exchange],"Fulltbet")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 x14ac:dyDescent="0.25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SUMIF(BetFlow!B:B,B219,BetFlow!J:J)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0</v>
      </c>
      <c r="O219" s="2">
        <f>SUMIFS(base[L/P Líquido],base[Data],Extrato!$B219,base[Método],Extrato!O$3,base[Exchange],"Fulltbet")</f>
        <v>23.31</v>
      </c>
      <c r="P219" s="2">
        <f>SUMIFS(base[L/P Líquido],base[Data],Extrato!$B219,base[Método],Extrato!P$3,base[Exchange],"Fulltbet")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 x14ac:dyDescent="0.25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31.83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SUMIF(BetFlow!B:B,B220,BetFlow!J:J)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Líquido],base[Data],Extrato!$B220,base[Método],Extrato!P$3,base[Exchange],"Fulltbet")</f>
        <v>0</v>
      </c>
      <c r="Q220" s="2">
        <f>SUMIFS(base[L/P Líquido],base[Data],Extrato!$B220,base[Método],Extrato!Q$3)</f>
        <v>0</v>
      </c>
      <c r="R220" s="2">
        <f>SUMIFS(base[L/P Líquido],base[Data],Extrato!$B220,base[Método],Extrato!R$3)</f>
        <v>22.88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 x14ac:dyDescent="0.25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Líquido],base[Data],Extrato!$B221,base[Método],Extrato!G$3)</f>
        <v>-153.77000000000001</v>
      </c>
      <c r="H221" s="2">
        <f>SUMIFS(base[L/P Líquido],base[Data],Extrato!$B221,base[Método],Extrato!H$3)</f>
        <v>0</v>
      </c>
      <c r="I221" s="2">
        <f>SUMIFS(base[L/P Líquido],base[Data],Extrato!$B221,base[Método],Extrato!I$3)</f>
        <v>0</v>
      </c>
      <c r="J221" s="2">
        <f>SUMIF(BetFlow!B:B,B221,BetFlow!J:J)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Líquido],base[Data],Extrato!$B221,base[Método],Extrato!P$3,base[Exchange],"Fulltbet")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 x14ac:dyDescent="0.25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Líquido],base[Data],Extrato!$B222,base[Método],Extrato!G$3)</f>
        <v>-21.05</v>
      </c>
      <c r="H222" s="2">
        <f>SUMIFS(base[L/P Líquido],base[Data],Extrato!$B222,base[Método],Extrato!H$3)</f>
        <v>0</v>
      </c>
      <c r="I222" s="2">
        <f>SUMIFS(base[L/P Líquido],base[Data],Extrato!$B222,base[Método],Extrato!I$3)</f>
        <v>0</v>
      </c>
      <c r="J222" s="2">
        <f>SUMIF(BetFlow!B:B,B222,BetFlow!J:J)</f>
        <v>-6.98</v>
      </c>
      <c r="K222" s="2">
        <f>SUMIFS(base[L/P Líquido],base[Data],Extrato!$B222,base[Método],Extrato!K$3)</f>
        <v>0</v>
      </c>
      <c r="L222" s="2">
        <f>SUMIFS(base[L/P Líquido],base[Data],Extrato!$B222,base[Método],Extrato!L$3)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0</v>
      </c>
      <c r="O222" s="2">
        <f>SUMIFS(base[L/P Líquido],base[Data],Extrato!$B222,base[Método],Extrato!O$3,base[Exchange],"Fulltbet")</f>
        <v>19.78</v>
      </c>
      <c r="P222" s="2">
        <f>SUMIFS(base[L/P Líquido],base[Data],Extrato!$B222,base[Método],Extrato!P$3,base[Exchange],"Fulltbet")</f>
        <v>47.75</v>
      </c>
      <c r="Q222" s="2">
        <f>SUMIFS(base[L/P Líquido],base[Data],Extrato!$B222,base[Método],Extrato!Q$3)</f>
        <v>0</v>
      </c>
      <c r="R222" s="2">
        <f>SUMIFS(base[L/P Líquido],base[Data],Extrato!$B222,base[Método],Extrato!R$3)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 x14ac:dyDescent="0.25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Líquido],base[Data],Extrato!$B223,base[Método],Extrato!G$3)</f>
        <v>8.39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Líquido],base[Data],Extrato!$B223,base[Método],Extrato!I$3)</f>
        <v>0</v>
      </c>
      <c r="J223" s="2">
        <f>SUMIF(BetFlow!B:B,B223,BetFlow!J:J)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0</v>
      </c>
      <c r="O223" s="2">
        <f>SUMIFS(base[L/P Líquido],base[Data],Extrato!$B223,base[Método],Extrato!O$3,base[Exchange],"Fulltbet")</f>
        <v>20.69</v>
      </c>
      <c r="P223" s="2">
        <f>SUMIFS(base[L/P Líquido],base[Data],Extrato!$B223,base[Método],Extrato!P$3,base[Exchange],"Fulltbet")</f>
        <v>-168</v>
      </c>
      <c r="Q223" s="2">
        <f>SUMIFS(base[L/P Líquido],base[Data],Extrato!$B223,base[Método],Extrato!Q$3)</f>
        <v>0</v>
      </c>
      <c r="R223" s="2">
        <f>SUMIFS(base[L/P Líquido],base[Data],Extrato!$B223,base[Método],Extrato!R$3)</f>
        <v>48.61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 x14ac:dyDescent="0.25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Líquido],base[Data],Extrato!$B224,base[Método],Extrato!G$3)</f>
        <v>-5.1899999999999995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Líquido],base[Data],Extrato!$B224,base[Método],Extrato!I$3)</f>
        <v>0</v>
      </c>
      <c r="J224" s="2">
        <f>SUMIF(BetFlow!B:B,B224,BetFlow!J:J)</f>
        <v>-4.16</v>
      </c>
      <c r="K224" s="2">
        <f>SUMIFS(base[L/P Líquido],base[Data],Extrato!$B224,base[Método],Extrato!K$3)</f>
        <v>0</v>
      </c>
      <c r="L224" s="2">
        <f>SUMIFS(base[L/P Líquido],base[Data],Extrato!$B224,base[Método],Extrato!L$3)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0</v>
      </c>
      <c r="O224" s="2">
        <f>SUMIFS(base[L/P Líquido],base[Data],Extrato!$B224,base[Método],Extrato!O$3,base[Exchange],"Fulltbet")</f>
        <v>26.74</v>
      </c>
      <c r="P224" s="2">
        <f>SUMIFS(base[L/P Líquido],base[Data],Extrato!$B224,base[Método],Extrato!P$3,base[Exchange],"Fulltbet")</f>
        <v>0</v>
      </c>
      <c r="Q224" s="2">
        <f>SUMIFS(base[L/P Líquido],base[Data],Extrato!$B224,base[Método],Extrato!Q$3)</f>
        <v>0</v>
      </c>
      <c r="R224" s="2">
        <f>SUMIFS(base[L/P Líquido],base[Data],Extrato!$B224,base[Método],Extrato!R$3)</f>
        <v>18.62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 x14ac:dyDescent="0.25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28.3</v>
      </c>
      <c r="G225" s="2">
        <f>SUMIFS(base[L/P Líquido],base[Data],Extrato!$B225,base[Método],Extrato!G$3)</f>
        <v>-21.39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Líquido],base[Data],Extrato!$B225,base[Método],Extrato!I$3)</f>
        <v>0</v>
      </c>
      <c r="J225" s="2">
        <f>SUMIF(BetFlow!B:B,B225,BetFlow!J:J)</f>
        <v>9.2527000000000008</v>
      </c>
      <c r="K225" s="2">
        <f>SUMIFS(base[L/P Líquido],base[Data],Extrato!$B225,base[Método],Extrato!K$3)</f>
        <v>0</v>
      </c>
      <c r="L225" s="2">
        <f>SUMIFS(base[L/P Líquido],base[Data],Extrato!$B225,base[Método],Extrato!L$3)</f>
        <v>63.68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0</v>
      </c>
      <c r="O225" s="2">
        <f>SUMIFS(base[L/P Líquido],base[Data],Extrato!$B225,base[Método],Extrato!O$3,base[Exchange],"Fulltbet")</f>
        <v>30.08</v>
      </c>
      <c r="P225" s="2">
        <f>SUMIFS(base[L/P Líquido],base[Data],Extrato!$B225,base[Método],Extrato!P$3,base[Exchange],"Fulltbet")</f>
        <v>0</v>
      </c>
      <c r="Q225" s="2">
        <f>SUMIFS(base[L/P Líquido],base[Data],Extrato!$B225,base[Método],Extrato!Q$3)</f>
        <v>0</v>
      </c>
      <c r="R225" s="2">
        <f>SUMIFS(base[L/P Líquido],base[Data],Extrato!$B225,base[Método],Extrato!R$3)</f>
        <v>77.83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 x14ac:dyDescent="0.25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Líquido],base[Data],Extrato!$B226,base[Método],Extrato!G$3)</f>
        <v>-0.66999999999999993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Líquido],base[Data],Extrato!$B226,base[Método],Extrato!I$3)</f>
        <v>0</v>
      </c>
      <c r="J226" s="2">
        <f>SUMIF(BetFlow!B:B,B226,BetFlow!J:J)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0</v>
      </c>
      <c r="O226" s="2">
        <f>SUMIFS(base[L/P Líquido],base[Data],Extrato!$B226,base[Método],Extrato!O$3,base[Exchange],"Fulltbet")</f>
        <v>13.1</v>
      </c>
      <c r="P226" s="2">
        <f>SUMIFS(base[L/P Líquido],base[Data],Extrato!$B226,base[Método],Extrato!P$3,base[Exchange],"Fulltbet")</f>
        <v>0</v>
      </c>
      <c r="Q226" s="2">
        <f>SUMIFS(base[L/P Líquido],base[Data],Extrato!$B226,base[Método],Extrato!Q$3)</f>
        <v>0</v>
      </c>
      <c r="R226" s="2">
        <f>SUMIFS(base[L/P Líquido],base[Data],Extrato!$B226,base[Método],Extrato!R$3)</f>
        <v>9.7899999999999991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 x14ac:dyDescent="0.25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Líquido],base[Data],Extrato!$B227,base[Método],Extrato!G$3)</f>
        <v>14.33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Líquido],base[Data],Extrato!$B227,base[Método],Extrato!I$3)</f>
        <v>0</v>
      </c>
      <c r="J227" s="2">
        <f>SUMIF(BetFlow!B:B,B227,BetFlow!J:J)</f>
        <v>-12.363800000000003</v>
      </c>
      <c r="K227" s="2">
        <f>SUMIFS(base[L/P Líquido],base[Data],Extrato!$B227,base[Método],Extrato!K$3)</f>
        <v>0</v>
      </c>
      <c r="L227" s="2">
        <f>SUMIFS(base[L/P Líquido],base[Data],Extrato!$B227,base[Método],Extrato!L$3)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Líquido],base[Data],Extrato!$B227,base[Método],Extrato!P$3,base[Exchange],"Fulltbet")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0</v>
      </c>
      <c r="U227" s="2">
        <f>SUMIFS(base[L/P Líquido],base[Data],Extrato!$B227,base[Método],Extrato!U$3,base[Exchange],"Fulltbet")</f>
        <v>4.26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 x14ac:dyDescent="0.25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Líquido],base[Data],Extrato!$B228,base[Método],Extrato!G$3)</f>
        <v>14.870000000000001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Líquido],base[Data],Extrato!$B228,base[Método],Extrato!I$3)</f>
        <v>0</v>
      </c>
      <c r="J228" s="2">
        <f>SUMIF(BetFlow!B:B,B228,BetFlow!J:J)</f>
        <v>-18.510000000000002</v>
      </c>
      <c r="K228" s="2">
        <f>SUMIFS(base[L/P Líquido],base[Data],Extrato!$B228,base[Método],Extrato!K$3)</f>
        <v>0</v>
      </c>
      <c r="L228" s="2">
        <f>SUMIFS(base[L/P Líquido],base[Data],Extrato!$B228,base[Método],Extrato!L$3)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Líquido],base[Data],Extrato!$B228,base[Método],Extrato!P$3,base[Exchange],"Fulltbet")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0</v>
      </c>
      <c r="U228" s="2">
        <f>SUMIFS(base[L/P Líquido],base[Data],Extrato!$B228,base[Método],Extrato!U$3,base[Exchange],"Fulltbet")</f>
        <v>-9.52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 x14ac:dyDescent="0.25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Líquido],base[Data],Extrato!$B229,base[Método],Extrato!G$3)</f>
        <v>39.399999999999991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Líquido],base[Data],Extrato!$B229,base[Método],Extrato!I$3)</f>
        <v>0</v>
      </c>
      <c r="J229" s="2">
        <f>SUMIF(BetFlow!B:B,B229,BetFlow!J:J)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0</v>
      </c>
      <c r="P229" s="2">
        <f>SUMIFS(base[L/P Líquido],base[Data],Extrato!$B229,base[Método],Extrato!P$3,base[Exchange],"Fulltbet")</f>
        <v>-50</v>
      </c>
      <c r="Q229" s="2">
        <f>SUMIFS(base[L/P Líquido],base[Data],Extrato!$B229,base[Método],Extrato!Q$3)</f>
        <v>0</v>
      </c>
      <c r="R229" s="2">
        <f>SUMIFS(base[L/P Líquido],base[Data],Extrato!$B229,base[Método],Extrato!R$3)</f>
        <v>46.36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 x14ac:dyDescent="0.25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16.61</v>
      </c>
      <c r="G230" s="2">
        <f>SUMIFS(base[L/P Líquido],base[Data],Extrato!$B230,base[Método],Extrato!G$3)</f>
        <v>-1.2300000000000004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Líquido],base[Data],Extrato!$B230,base[Método],Extrato!I$3)</f>
        <v>108.87</v>
      </c>
      <c r="J230" s="2">
        <f>SUMIF(BetFlow!B:B,B230,BetFlow!J:J)</f>
        <v>0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36.223149999999997</v>
      </c>
      <c r="P230" s="2">
        <f>SUMIFS(base[L/P Líquido],base[Data],Extrato!$B230,base[Método],Extrato!P$3,base[Exchange],"Fulltbet")</f>
        <v>-50</v>
      </c>
      <c r="Q230" s="2">
        <f>SUMIFS(base[L/P Líquido],base[Data],Extrato!$B230,base[Método],Extrato!Q$3)</f>
        <v>0</v>
      </c>
      <c r="R230" s="2">
        <f>SUMIFS(base[L/P Líquido],base[Data],Extrato!$B230,base[Método],Extrato!R$3,base[Exchange],"Fulltbet")</f>
        <v>-86.36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0</v>
      </c>
      <c r="U230" s="2">
        <f>SUMIFS(base[L/P Líquido],base[Data],Extrato!$B230,base[Método],Extrato!U$3,base[Exchange],"Fulltbet")</f>
        <v>7.4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 x14ac:dyDescent="0.25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Líquido],base[Data],Extrato!$B231,base[Método],Extrato!G$3)</f>
        <v>-61.19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Líquido],base[Data],Extrato!$B231,base[Método],Extrato!I$3)</f>
        <v>0</v>
      </c>
      <c r="J231" s="2">
        <f>SUMIF(BetFlow!B:B,B231,BetFlow!J:J)</f>
        <v>0</v>
      </c>
      <c r="K231" s="2">
        <f>SUMIFS(base[L/P Líquido],base[Data],Extrato!$B231,base[Método],Extrato!K$3,base[Exchange],"Fulltbet")</f>
        <v>5.0599999999999996</v>
      </c>
      <c r="L231" s="2">
        <f>SUMIFS(base[L/P Líquido],base[Data],Extrato!$B231,base[Método],Extrato!L$3)</f>
        <v>38.99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0</v>
      </c>
      <c r="O231" s="2">
        <f>SUMIFS(base[L/P Líquido],base[Data],Extrato!$B231,base[Método],Extrato!O$3,base[Exchange],"Fulltbet")</f>
        <v>14.69</v>
      </c>
      <c r="P231" s="2">
        <f>SUMIFS(base[L/P Líquido],base[Data],Extrato!$B231,base[Método],Extrato!P$3,base[Exchange],"Fulltbet")</f>
        <v>14.27</v>
      </c>
      <c r="Q231" s="2">
        <f>SUMIFS(base[L/P Líquido],base[Data],Extrato!$B231,base[Método],Extrato!Q$3)</f>
        <v>0</v>
      </c>
      <c r="R231" s="2">
        <f>SUMIFS(base[L/P Líquido],base[Data],Extrato!$B231,base[Método],Extrato!R$3,base[Exchange],"Fulltbet")</f>
        <v>-43.01</v>
      </c>
      <c r="S231" s="2">
        <f>SUMIFS(base[L/P Líquido],base[Data],Extrato!$B231,base[Método],Extrato!S$3,base[Exchange],"Fulltbet")</f>
        <v>-75.94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 x14ac:dyDescent="0.25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68.12</v>
      </c>
      <c r="G232" s="2">
        <f>SUMIFS(base[L/P Líquido],base[Data],Extrato!$B232,base[Método],Extrato!G$3)</f>
        <v>-0.64475000000000193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Líquido],base[Data],Extrato!$B232,base[Método],Extrato!I$3)</f>
        <v>0</v>
      </c>
      <c r="J232" s="2">
        <f>SUMIF(BetFlow!B:B,B232,BetFlow!J:J)</f>
        <v>0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37.369149999999998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4.45</v>
      </c>
      <c r="P232" s="2">
        <f>SUMIFS(base[L/P Líquido],base[Data],Extrato!$B232,base[Método],Extrato!P$3,base[Exchange],"Fulltbet")</f>
        <v>16.71</v>
      </c>
      <c r="Q232" s="2">
        <f>SUMIFS(base[L/P Líquido],base[Data],Extrato!$B232,base[Método],Extrato!Q$3)</f>
        <v>0</v>
      </c>
      <c r="R232" s="2">
        <f>SUMIFS(base[L/P Líquido],base[Data],Extrato!$B232,base[Método],Extrato!R$3,base[Exchange],"Fulltbet")</f>
        <v>0</v>
      </c>
      <c r="S232" s="2">
        <f>SUMIFS(base[L/P Líquido],base[Data],Extrato!$B232,base[Método],Extrato!S$3,base[Exchange],"Fulltbet")</f>
        <v>27.50999999999997</v>
      </c>
      <c r="T232" s="2">
        <f>SUMIFS(base[L/P Líquido],base[Data],Extrato!$B232,base[Método],Extrato!T$3,base[Exchange],"Fulltbet")</f>
        <v>0</v>
      </c>
      <c r="U232" s="2">
        <f>SUMIFS(base[L/P Líquido],base[Data],Extrato!$B232,base[Método],Extrato!U$3,base[Exchange],"Fulltbet")</f>
        <v>-11.8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 x14ac:dyDescent="0.25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Líquido],base[Data],Extrato!$B233,base[Método],Extrato!G$3)</f>
        <v>36.04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Líquido],base[Data],Extrato!$B233,base[Método],Extrato!I$3)</f>
        <v>0</v>
      </c>
      <c r="J233" s="2">
        <f>SUMIF(BetFlow!B:B,B233,BetFlow!J:J)</f>
        <v>0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49.943299999999994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9.3303499999999993</v>
      </c>
      <c r="P233" s="2">
        <f>SUMIFS(base[L/P Líquido],base[Data],Extrato!$B233,base[Método],Extrato!P$3,base[Exchange],"Fulltbet")</f>
        <v>-30</v>
      </c>
      <c r="Q233" s="2">
        <f>SUMIFS(base[L/P Líquido],base[Data],Extrato!$B233,base[Método],Extrato!Q$3)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 x14ac:dyDescent="0.25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Líquido],base[Data],Extrato!$B234,base[Método],Extrato!G$3)</f>
        <v>-21.694249999999997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Líquido],base[Data],Extrato!$B234,base[Método],Extrato!I$3)</f>
        <v>0</v>
      </c>
      <c r="J234" s="2">
        <f>SUMIF(BetFlow!B:B,B234,BetFlow!J:J)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0</v>
      </c>
      <c r="P234" s="2">
        <f>SUMIFS(base[L/P Líquido],base[Data],Extrato!$B234,base[Método],Extrato!P$3,base[Exchange],"Fulltbet")</f>
        <v>22.919999999999998</v>
      </c>
      <c r="Q234" s="2">
        <f>SUMIFS(base[L/P Líquido],base[Data],Extrato!$B234,base[Método],Extrato!Q$3)</f>
        <v>0</v>
      </c>
      <c r="R234" s="2">
        <f>SUMIFS(base[L/P Líquido],base[Data],Extrato!$B234,base[Método],Extrato!R$3,base[Exchange],"Fulltbet")</f>
        <v>-119.77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0</v>
      </c>
      <c r="U234" s="2">
        <f>SUMIFS(base[L/P Líquido],base[Data],Extrato!$B234,base[Método],Extrato!U$3,base[Exchange],"Fulltbet")</f>
        <v>9.74</v>
      </c>
      <c r="V234" s="2">
        <f>SUMIFS(base[L/P Líquido],base[Data],Extrato!$B234,base[Método],Extrato!V$3,base[Exchange],"Fulltbet")</f>
        <v>14.47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 x14ac:dyDescent="0.25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36.08</v>
      </c>
      <c r="G235" s="2">
        <f>SUMIFS(base[L/P Líquido],base[Data],Extrato!$B235,base[Método],Extrato!G$3)</f>
        <v>6.32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Líquido],base[Data],Extrato!$B235,base[Método],Extrato!I$3)</f>
        <v>83.09</v>
      </c>
      <c r="J235" s="2">
        <f>SUMIF(BetFlow!B:B,B235,BetFlow!J:J)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48.03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Líquido],base[Data],Extrato!$B235,base[Método],Extrato!P$3,base[Exchange],"Fulltbet")</f>
        <v>0</v>
      </c>
      <c r="Q235" s="2">
        <f>SUMIFS(base[L/P Líquido],base[Data],Extrato!$B235,base[Método],Extrato!Q$3)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0</v>
      </c>
      <c r="V235" s="2">
        <f>SUMIFS(base[L/P Líquido],base[Data],Extrato!$B235,base[Método],Extrato!V$3,base[Exchange],"Fulltbet")</f>
        <v>55.190000000000005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 x14ac:dyDescent="0.25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Líquido],base[Data],Extrato!$B236,base[Método],Extrato!G$3)</f>
        <v>-44.969999999999992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Líquido],base[Data],Extrato!$B236,base[Método],Extrato!I$3)</f>
        <v>0</v>
      </c>
      <c r="J236" s="2">
        <f>SUMIF(BetFlow!B:B,B236,BetFlow!J:J)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Líquido],base[Data],Extrato!$B236,base[Método],Extrato!P$3,base[Exchange],"Fulltbet")</f>
        <v>0</v>
      </c>
      <c r="Q236" s="2">
        <f>SUMIFS(base[L/P Líquido],base[Data],Extrato!$B236,base[Método],Extrato!Q$3)</f>
        <v>0</v>
      </c>
      <c r="R236" s="2">
        <f>SUMIFS(base[L/P Líquido],base[Data],Extrato!$B236,base[Método],Extrato!R$3,base[Exchange],"Fulltbet")</f>
        <v>0</v>
      </c>
      <c r="S236" s="2">
        <f>SUMIFS(base[L/P Líquido],base[Data],Extrato!$B236,base[Método],Extrato!S$3,base[Exchange],"Fulltbet")</f>
        <v>-13.480000000000018</v>
      </c>
      <c r="T236" s="2">
        <f>SUMIFS(base[L/P Líquido],base[Data],Extrato!$B236,base[Método],Extrato!T$3,base[Exchange],"Fulltbet")</f>
        <v>-99.79</v>
      </c>
      <c r="U236" s="2">
        <f>SUMIFS(base[L/P Líquido],base[Data],Extrato!$B236,base[Método],Extrato!U$3,base[Exchange],"Fulltbet")</f>
        <v>-15.829999999999998</v>
      </c>
      <c r="V236" s="2">
        <f>SUMIFS(base[L/P Líquido],base[Data],Extrato!$B236,base[Método],Extrato!V$3,base[Exchange],"Fulltbet")</f>
        <v>6.93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 x14ac:dyDescent="0.25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Líquido],base[Data],Extrato!$B237,base[Método],Extrato!G$3)</f>
        <v>-1.4100000000000001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Líquido],base[Data],Extrato!$B237,base[Método],Extrato!I$3)</f>
        <v>0</v>
      </c>
      <c r="J237" s="2">
        <f>SUMIF(BetFlow!B:B,B237,BetFlow!J:J)</f>
        <v>0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29.838799999999999</v>
      </c>
      <c r="P237" s="2">
        <f>SUMIFS(base[L/P Líquido],base[Data],Extrato!$B237,base[Método],Extrato!P$3,base[Exchange],"Fulltbet")</f>
        <v>0</v>
      </c>
      <c r="Q237" s="2">
        <f>SUMIFS(base[L/P Líquido],base[Data],Extrato!$B237,base[Método],Extrato!Q$3)</f>
        <v>0</v>
      </c>
      <c r="R237" s="2">
        <f>SUMIFS(base[L/P Líquido],base[Data],Extrato!$B237,base[Método],Extrato!R$3,base[Exchange],"Fulltbet")</f>
        <v>0</v>
      </c>
      <c r="S237" s="2">
        <f>SUMIFS(base[L/P Líquido],base[Data],Extrato!$B237,base[Método],Extrato!S$3,base[Exchange],"Fulltbet")</f>
        <v>84.710000000000008</v>
      </c>
      <c r="T237" s="2">
        <f>SUMIFS(base[L/P Líquido],base[Data],Extrato!$B237,base[Método],Extrato!T$3,base[Exchange],"Fulltbet")</f>
        <v>-126.09</v>
      </c>
      <c r="U237" s="2">
        <f>SUMIFS(base[L/P Líquido],base[Data],Extrato!$B237,base[Método],Extrato!U$3,base[Exchange],"Fulltbet")</f>
        <v>22.4</v>
      </c>
      <c r="V237" s="2">
        <f>SUMIFS(base[L/P Líquido],base[Data],Extrato!$B237,base[Método],Extrato!V$3,base[Exchange],"Fulltbet")</f>
        <v>23.589999999999996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 x14ac:dyDescent="0.25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Líquido],base[Data],Extrato!$B238,base[Método],Extrato!G$3)</f>
        <v>30.799999999999997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Líquido],base[Data],Extrato!$B238,base[Método],Extrato!I$3)</f>
        <v>90.09</v>
      </c>
      <c r="J238" s="2">
        <f>SUMIF(BetFlow!B:B,B238,BetFlow!J:J)</f>
        <v>0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27.97</v>
      </c>
      <c r="P238" s="2">
        <f>SUMIFS(base[L/P Líquido],base[Data],Extrato!$B238,base[Método],Extrato!P$3,base[Exchange],"Fulltbet")</f>
        <v>0</v>
      </c>
      <c r="Q238" s="2">
        <f>SUMIFS(base[L/P Líquido],base[Data],Extrato!$B238,base[Método],Extrato!Q$3)</f>
        <v>0</v>
      </c>
      <c r="R238" s="2">
        <f>SUMIFS(base[L/P Líquido],base[Data],Extrato!$B238,base[Método],Extrato!R$3,base[Exchange],"Fulltbet")</f>
        <v>0</v>
      </c>
      <c r="S238" s="2">
        <f>SUMIFS(base[L/P Líquido],base[Data],Extrato!$B238,base[Método],Extrato!S$3,base[Exchange],"Fulltbet")</f>
        <v>-210.11000000000004</v>
      </c>
      <c r="T238" s="2">
        <f>SUMIFS(base[L/P Líquido],base[Data],Extrato!$B238,base[Método],Extrato!T$3,base[Exchange],"Fulltbet")</f>
        <v>0</v>
      </c>
      <c r="U238" s="2">
        <f>SUMIFS(base[L/P Líquido],base[Data],Extrato!$B238,base[Método],Extrato!U$3,base[Exchange],"Fulltbet")</f>
        <v>8.6299999999999955</v>
      </c>
      <c r="V238" s="2">
        <f>SUMIFS(base[L/P Líquido],base[Data],Extrato!$B238,base[Método],Extrato!V$3,base[Exchange],"Fulltbet")</f>
        <v>-87.86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 x14ac:dyDescent="0.25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0</v>
      </c>
      <c r="F239" s="2">
        <f>SUMIFS(base[L/P Líquido],base[Data],Extrato!$B239,base[Método],Extrato!F$3,base[Exchange],"Fulltbet")</f>
        <v>76.400000000000006</v>
      </c>
      <c r="G239" s="2">
        <f>SUMIFS(base[L/P Líquido],base[Data],Extrato!$B239,base[Método],Extrato!G$3)</f>
        <v>17.284400000000005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Líquido],base[Data],Extrato!$B239,base[Método],Extrato!I$3)</f>
        <v>-121.81</v>
      </c>
      <c r="J239" s="2">
        <f>SUMIF(BetFlow!B:B,B239,BetFlow!J:J)</f>
        <v>0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44.61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76.400199999999998</v>
      </c>
      <c r="P239" s="2">
        <f>SUMIFS(base[L/P Líquido],base[Data],Extrato!$B239,base[Método],Extrato!P$3,base[Exchange],"Fulltbet")</f>
        <v>0</v>
      </c>
      <c r="Q239" s="2">
        <f>SUMIFS(base[L/P Líquido],base[Data],Extrato!$B239,base[Método],Extrato!Q$3)</f>
        <v>0</v>
      </c>
      <c r="R239" s="2">
        <f>SUMIFS(base[L/P Líquido],base[Data],Extrato!$B239,base[Método],Extrato!R$3,base[Exchange],"Fulltbet")</f>
        <v>0</v>
      </c>
      <c r="S239" s="2">
        <f>SUMIFS(base[L/P Líquido],base[Data],Extrato!$B239,base[Método],Extrato!S$3,base[Exchange],"Fulltbet")</f>
        <v>-195.80000000000004</v>
      </c>
      <c r="T239" s="2">
        <f>SUMIFS(base[L/P Líquido],base[Data],Extrato!$B239,base[Método],Extrato!T$3,base[Exchange],"Fulltbet")</f>
        <v>0</v>
      </c>
      <c r="U239" s="2">
        <f>SUMIFS(base[L/P Líquido],base[Data],Extrato!$B239,base[Método],Extrato!U$3,base[Exchange],"Fulltbet")</f>
        <v>-29.26</v>
      </c>
      <c r="V239" s="2">
        <f>SUMIFS(base[L/P Líquido],base[Data],Extrato!$B239,base[Método],Extrato!V$3,base[Exchange],"Fulltbet")</f>
        <v>6.6800000000000015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 x14ac:dyDescent="0.25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Líquido],base[Data],Extrato!$B240,base[Método],Extrato!G$3)</f>
        <v>16.27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Líquido],base[Data],Extrato!$B240,base[Método],Extrato!I$3)</f>
        <v>0</v>
      </c>
      <c r="J240" s="2">
        <f>SUMIF(BetFlow!B:B,B240,BetFlow!J:J)</f>
        <v>0</v>
      </c>
      <c r="K240" s="2">
        <f>SUMIFS(base[L/P Líquido],base[Data],Extrato!$B240,base[Método],Extrato!K$3,base[Exchange],"Fulltbet")</f>
        <v>4.3400000000000007</v>
      </c>
      <c r="L240" s="2">
        <f>SUMIFS(base[L/P Líquido],base[Data],Extrato!$B240,base[Método],Extrato!L$3)</f>
        <v>26.39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0</v>
      </c>
      <c r="O240" s="2">
        <f>SUMIFS(base[L/P Líquido],base[Data],Extrato!$B240,base[Método],Extrato!O$3,base[Exchange],"Fulltbet")</f>
        <v>16.239999999999998</v>
      </c>
      <c r="P240" s="2">
        <f>SUMIFS(base[L/P Líquido],base[Data],Extrato!$B240,base[Método],Extrato!P$3,base[Exchange],"Fulltbet")</f>
        <v>0</v>
      </c>
      <c r="Q240" s="2">
        <f>SUMIFS(base[L/P Líquido],base[Data],Extrato!$B240,base[Método],Extrato!Q$3)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0</v>
      </c>
      <c r="V240" s="2">
        <f>SUMIFS(base[L/P Líquido],base[Data],Extrato!$B240,base[Método],Extrato!V$3,base[Exchange],"Fulltbet")</f>
        <v>-149.15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 x14ac:dyDescent="0.25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Líquido],base[Data],Extrato!$B241,base[Método],Extrato!I$3)</f>
        <v>0</v>
      </c>
      <c r="J241" s="2">
        <f>SUMIF(BetFlow!B:B,B241,BetFlow!J:J)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Líquido],base[Data],Extrato!$B241,base[Método],Extrato!P$3,base[Exchange],"Fulltbet")</f>
        <v>0</v>
      </c>
      <c r="Q241" s="2">
        <f>SUMIFS(base[L/P Líquido],base[Data],Extrato!$B241,base[Método],Extrato!Q$3)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0</v>
      </c>
      <c r="T241" s="2">
        <f>SUMIFS(base[L/P Líquido],base[Data],Extrato!$B241,base[Método],Extrato!T$3,base[Exchange],"Fulltbet")</f>
        <v>16.2</v>
      </c>
      <c r="U241" s="2">
        <f>SUMIFS(base[L/P Líquido],base[Data],Extrato!$B241,base[Método],Extrato!U$3,base[Exchange],"Fulltbet")</f>
        <v>16.63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 x14ac:dyDescent="0.25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Líquido],base[Data],Extrato!$B242,base[Método],Extrato!G$3)</f>
        <v>4.74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Líquido],base[Data],Extrato!$B242,base[Método],Extrato!I$3)</f>
        <v>-100.84</v>
      </c>
      <c r="J242" s="2">
        <f>SUMIF(BetFlow!B:B,B242,BetFlow!J:J)</f>
        <v>0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29.36</v>
      </c>
      <c r="P242" s="2">
        <f>SUMIFS(base[L/P Líquido],base[Data],Extrato!$B242,base[Método],Extrato!P$3,base[Exchange],"Fulltbet")</f>
        <v>0</v>
      </c>
      <c r="Q242" s="2">
        <f>SUMIFS(base[L/P Líquido],base[Data],Extrato!$B242,base[Método],Extrato!Q$3)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0</v>
      </c>
      <c r="U242" s="2">
        <f>SUMIFS(base[L/P Líquido],base[Data],Extrato!$B242,base[Método],Extrato!U$3,base[Exchange],"Fulltbet")</f>
        <v>-26.239999999999995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 x14ac:dyDescent="0.25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Líquido],base[Data],Extrato!$B243,base[Método],Extrato!G$3)</f>
        <v>9.74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Líquido],base[Data],Extrato!$B243,base[Método],Extrato!I$3)</f>
        <v>0</v>
      </c>
      <c r="J243" s="2">
        <f>SUMIF(BetFlow!B:B,B243,BetFlow!J:J)</f>
        <v>0</v>
      </c>
      <c r="K243" s="2">
        <f>SUMIFS(base[L/P Líquido],base[Data],Extrato!$B243,base[Método],Extrato!K$3,base[Exchange],"Fulltbet")</f>
        <v>0.05</v>
      </c>
      <c r="L243" s="2">
        <f>SUMIFS(base[L/P Líquido],base[Data],Extrato!$B243,base[Método],Extrato!L$3)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Líquido],base[Data],Extrato!$B243,base[Método],Extrato!P$3,base[Exchange],"Fulltbet")</f>
        <v>0</v>
      </c>
      <c r="Q243" s="2">
        <f>SUMIFS(base[L/P Líquido],base[Data],Extrato!$B243,base[Método],Extrato!Q$3)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 x14ac:dyDescent="0.25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Líquido],base[Data],Extrato!$B244,base[Método],Extrato!G$3)</f>
        <v>4.8499999999999996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Líquido],base[Data],Extrato!$B244,base[Método],Extrato!I$3)</f>
        <v>0</v>
      </c>
      <c r="J244" s="2">
        <f>SUMIF(BetFlow!B:B,B244,BetFlow!J:J)</f>
        <v>0</v>
      </c>
      <c r="K244" s="2">
        <f>SUMIFS(base[L/P Líquido],base[Data],Extrato!$B244,base[Método],Extrato!K$3,base[Exchange],"Fulltbet")</f>
        <v>-5.89</v>
      </c>
      <c r="L244" s="2">
        <f>SUMIFS(base[L/P Líquido],base[Data],Extrato!$B244,base[Método],Extrato!L$3)</f>
        <v>17.36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0</v>
      </c>
      <c r="O244" s="2">
        <f>SUMIFS(base[L/P Líquido],base[Data],Extrato!$B244,base[Método],Extrato!O$3,base[Exchange],"Fulltbet")</f>
        <v>9.24</v>
      </c>
      <c r="P244" s="2">
        <f>SUMIFS(base[L/P Líquido],base[Data],Extrato!$B244,base[Método],Extrato!P$3,base[Exchange],"Fulltbet")</f>
        <v>0</v>
      </c>
      <c r="Q244" s="2">
        <f>SUMIFS(base[L/P Líquido],base[Data],Extrato!$B244,base[Método],Extrato!Q$3)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 x14ac:dyDescent="0.25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Líquido],base[Data],Extrato!$B245,base[Método],Extrato!G$3)</f>
        <v>-1.7100000000000002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Líquido],base[Data],Extrato!$B245,base[Método],Extrato!I$3)</f>
        <v>0</v>
      </c>
      <c r="J245" s="2">
        <f>SUMIF(BetFlow!B:B,B245,BetFlow!J:J)</f>
        <v>0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57.870000000000005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26.23</v>
      </c>
      <c r="P245" s="2">
        <f>SUMIFS(base[L/P Líquido],base[Data],Extrato!$B245,base[Método],Extrato!P$3,base[Exchange],"Fulltbet")</f>
        <v>0</v>
      </c>
      <c r="Q245" s="2">
        <f>SUMIFS(base[L/P Líquido],base[Data],Extrato!$B245,base[Método],Extrato!Q$3)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 x14ac:dyDescent="0.25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-356.59000000000003</v>
      </c>
      <c r="G246" s="2">
        <f>SUMIFS(base[L/P Líquido],base[Data],Extrato!$B246,base[Método],Extrato!G$3)</f>
        <v>3.870000000000001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Líquido],base[Data],Extrato!$B246,base[Método],Extrato!I$3)</f>
        <v>0</v>
      </c>
      <c r="J246" s="2">
        <f>SUMIF(BetFlow!B:B,B246,BetFlow!J:J)</f>
        <v>0</v>
      </c>
      <c r="K246" s="2">
        <f>SUMIFS(base[L/P Líquido],base[Data],Extrato!$B246,base[Método],Extrato!K$3,base[Exchange],"Fulltbet")</f>
        <v>-2.5600000000000005</v>
      </c>
      <c r="L246" s="2">
        <f>SUMIFS(base[L/P Líquido],base[Data],Extrato!$B246,base[Método],Extrato!L$3)</f>
        <v>66.13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0</v>
      </c>
      <c r="O246" s="2">
        <f>SUMIFS(base[L/P Líquido],base[Data],Extrato!$B246,base[Método],Extrato!O$3,base[Exchange],"Fulltbet")</f>
        <v>23.68</v>
      </c>
      <c r="P246" s="2">
        <f>SUMIFS(base[L/P Líquido],base[Data],Extrato!$B246,base[Método],Extrato!P$3,base[Exchange],"Fulltbet")</f>
        <v>0</v>
      </c>
      <c r="Q246" s="2">
        <f>SUMIFS(base[L/P Líquido],base[Data],Extrato!$B246,base[Método],Extrato!Q$3)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 x14ac:dyDescent="0.25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51.63</v>
      </c>
      <c r="G247" s="2">
        <f>SUMIFS(base[L/P Líquido],base[Data],Extrato!$B247,base[Método],Extrato!G$3)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Líquido],base[Data],Extrato!$B247,base[Método],Extrato!I$3)</f>
        <v>0</v>
      </c>
      <c r="J247" s="2">
        <f>SUMIF(BetFlow!B:B,B247,BetFlow!J:J)</f>
        <v>0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34.56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13.03</v>
      </c>
      <c r="P247" s="2">
        <f>SUMIFS(base[L/P Líquido],base[Data],Extrato!$B247,base[Método],Extrato!P$3,base[Exchange],"Fulltbet")</f>
        <v>0</v>
      </c>
      <c r="Q247" s="2">
        <f>SUMIFS(base[L/P Líquido],base[Data],Extrato!$B247,base[Método],Extrato!Q$3)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 x14ac:dyDescent="0.25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Líquido],base[Data],Extrato!$B248,base[Método],Extrato!I$3)</f>
        <v>0</v>
      </c>
      <c r="J248" s="2">
        <f>SUMIF(BetFlow!B:B,B248,BetFlow!J:J)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13.67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Líquido],base[Data],Extrato!$B248,base[Método],Extrato!P$3,base[Exchange],"Fulltbet")</f>
        <v>0</v>
      </c>
      <c r="Q248" s="2">
        <f>SUMIFS(base[L/P Líquido],base[Data],Extrato!$B248,base[Método],Extrato!Q$3)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 x14ac:dyDescent="0.25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33.06</v>
      </c>
      <c r="G249" s="2">
        <f>SUMIFS(base[L/P Líquido],base[Data],Extrato!$B249,base[Método],Extrato!G$3)</f>
        <v>2.75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Líquido],base[Data],Extrato!$B249,base[Método],Extrato!I$3)</f>
        <v>0</v>
      </c>
      <c r="J249" s="2">
        <f>SUMIF(BetFlow!B:B,B249,BetFlow!J:J)</f>
        <v>0</v>
      </c>
      <c r="K249" s="2">
        <f>SUMIFS(base[L/P Líquido],base[Data],Extrato!$B249,base[Método],Extrato!K$3,base[Exchange],"Fulltbet")</f>
        <v>0</v>
      </c>
      <c r="L249" s="2">
        <f>SUMIFS(base[L/P Líquido],base[Data],Extrato!$B249,base[Método],Extrato!L$3)</f>
        <v>17.11</v>
      </c>
      <c r="M249" s="2">
        <f>SUMIFS(base[L/P Líquido],base[Data],Extrato!$B249,base[Método],Extrato!M$3,base[Exchange],"Fulltbet")</f>
        <v>0</v>
      </c>
      <c r="N249" s="2">
        <f>SUMIFS(base[L/P Líquido],base[Data],Extrato!$B249,base[Método],Extrato!N$3,base[Exchange],"Fulltbet")</f>
        <v>6.69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Líquido],base[Data],Extrato!$B249,base[Método],Extrato!P$3,base[Exchange],"Fulltbet")</f>
        <v>0</v>
      </c>
      <c r="Q249" s="2">
        <f>SUMIFS(base[L/P Líquido],base[Data],Extrato!$B249,base[Método],Extrato!Q$3)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 x14ac:dyDescent="0.25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Líquido],base[Data],Extrato!$B250,base[Método],Extrato!G$3)</f>
        <v>6.55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Líquido],base[Data],Extrato!$B250,base[Método],Extrato!I$3)</f>
        <v>0</v>
      </c>
      <c r="J250" s="2">
        <f>SUMIF(BetFlow!B:B,B250,BetFlow!J:J)</f>
        <v>0</v>
      </c>
      <c r="K250" s="2">
        <f>SUMIFS(base[L/P Líquido],base[Data],Extrato!$B250,base[Método],Extrato!K$3,base[Exchange],"Fulltbet")</f>
        <v>0</v>
      </c>
      <c r="L250" s="2">
        <f>SUMIFS(base[L/P Líquido],base[Data],Extrato!$B250,base[Método],Extrato!L$3)</f>
        <v>0</v>
      </c>
      <c r="M250" s="2">
        <f>SUMIFS(base[L/P Líquido],base[Data],Extrato!$B250,base[Método],Extrato!M$3,base[Exchange],"Fulltbet")</f>
        <v>0</v>
      </c>
      <c r="N250" s="2">
        <f>SUMIFS(base[L/P Líquido],base[Data],Extrato!$B250,base[Método],Extrato!N$3,base[Exchange],"Fulltbet")</f>
        <v>16.240000000000002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Líquido],base[Data],Extrato!$B250,base[Método],Extrato!P$3,base[Exchange],"Fulltbet")</f>
        <v>0</v>
      </c>
      <c r="Q250" s="2">
        <f>SUMIFS(base[L/P Líquido],base[Data],Extrato!$B250,base[Método],Extrato!Q$3)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 x14ac:dyDescent="0.25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154.82999999999998</v>
      </c>
      <c r="G251" s="2">
        <f>SUMIFS(base[L/P Líquido],base[Data],Extrato!$B251,base[Método],Extrato!G$3)</f>
        <v>-8.48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Líquido],base[Data],Extrato!$B251,base[Método],Extrato!I$3)</f>
        <v>-120</v>
      </c>
      <c r="J251" s="2">
        <f>SUMIF(BetFlow!B:B,B251,BetFlow!J:J)</f>
        <v>0</v>
      </c>
      <c r="K251" s="2">
        <f>SUMIFS(base[L/P Líquido],base[Data],Extrato!$B251,base[Método],Extrato!K$3,base[Exchange],"Fulltbet")</f>
        <v>0</v>
      </c>
      <c r="L251" s="2">
        <f>SUMIFS(base[L/P Líquido],base[Data],Extrato!$B251,base[Método],Extrato!L$3)</f>
        <v>32.83</v>
      </c>
      <c r="M251" s="2">
        <f>SUMIFS(base[L/P Líquido],base[Data],Extrato!$B251,base[Método],Extrato!M$3,base[Exchange],"Fulltbet")</f>
        <v>0</v>
      </c>
      <c r="N251" s="2">
        <f>SUMIFS(base[L/P Líquido],base[Data],Extrato!$B251,base[Método],Extrato!N$3,base[Exchange],"Fulltbet")</f>
        <v>27.130000000000003</v>
      </c>
      <c r="O251" s="2">
        <f>SUMIFS(base[L/P Líquido],base[Data],Extrato!$B251,base[Método],Extrato!O$3,base[Exchange],"Fulltbet")</f>
        <v>-453.25</v>
      </c>
      <c r="P251" s="2">
        <f>SUMIFS(base[L/P Líquido],base[Data],Extrato!$B251,base[Método],Extrato!P$3,base[Exchange],"Fulltbet")</f>
        <v>0</v>
      </c>
      <c r="Q251" s="2">
        <f>SUMIFS(base[L/P Líquido],base[Data],Extrato!$B251,base[Método],Extrato!Q$3)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 x14ac:dyDescent="0.25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Líquido],base[Data],Extrato!$B252,base[Método],Extrato!G$3)</f>
        <v>28.97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Líquido],base[Data],Extrato!$B252,base[Método],Extrato!I$3)</f>
        <v>107.72</v>
      </c>
      <c r="J252" s="2">
        <f>SUMIF(BetFlow!B:B,B252,BetFlow!J:J)</f>
        <v>0</v>
      </c>
      <c r="K252" s="2">
        <f>SUMIFS(base[L/P Líquido],base[Data],Extrato!$B252,base[Método],Extrato!K$3,base[Exchange],"Fulltbet")</f>
        <v>0</v>
      </c>
      <c r="L252" s="2">
        <f>SUMIFS(base[L/P Líquido],base[Data],Extrato!$B252,base[Método],Extrato!L$3)</f>
        <v>0</v>
      </c>
      <c r="M252" s="2">
        <f>SUMIFS(base[L/P Líquido],base[Data],Extrato!$B252,base[Método],Extrato!M$3,base[Exchange],"Fulltbet")</f>
        <v>0</v>
      </c>
      <c r="N252" s="2">
        <f>SUMIFS(base[L/P Líquido],base[Data],Extrato!$B252,base[Método],Extrato!N$3,base[Exchange],"Fulltbet")</f>
        <v>18.779999999999998</v>
      </c>
      <c r="O252" s="2">
        <f>SUMIFS(base[L/P Líquido],base[Data],Extrato!$B252,base[Método],Extrato!O$3,base[Exchange],"Fulltbet")</f>
        <v>18.46</v>
      </c>
      <c r="P252" s="2">
        <f>SUMIFS(base[L/P Líquido],base[Data],Extrato!$B252,base[Método],Extrato!P$3,base[Exchange],"Fulltbet")</f>
        <v>0</v>
      </c>
      <c r="Q252" s="2">
        <f>SUMIFS(base[L/P Líquido],base[Data],Extrato!$B252,base[Método],Extrato!Q$3)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 x14ac:dyDescent="0.25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0</v>
      </c>
      <c r="F253" s="2">
        <f>SUMIFS(base[L/P Líquido],base[Data],Extrato!$B253,base[Método],Extrato!F$3,base[Exchange],"Fulltbet")</f>
        <v>132.5</v>
      </c>
      <c r="G253" s="2">
        <f>SUMIFS(base[L/P Líquido],base[Data],Extrato!$B253,base[Método],Extrato!G$3)</f>
        <v>-7.32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Líquido],base[Data],Extrato!$B253,base[Método],Extrato!I$3)</f>
        <v>112.13</v>
      </c>
      <c r="J253" s="2">
        <f>SUMIF(BetFlow!B:B,B253,BetFlow!J:J)</f>
        <v>0</v>
      </c>
      <c r="K253" s="2">
        <f>SUMIFS(base[L/P Líquido],base[Data],Extrato!$B253,base[Método],Extrato!K$3,base[Exchange],"Fulltbet")</f>
        <v>0</v>
      </c>
      <c r="L253" s="2">
        <f>SUMIFS(base[L/P Líquido],base[Data],Extrato!$B253,base[Método],Extrato!L$3)</f>
        <v>0</v>
      </c>
      <c r="M253" s="2">
        <f>SUMIFS(base[L/P Líquido],base[Data],Extrato!$B253,base[Método],Extrato!M$3,base[Exchange],"Fulltbet")</f>
        <v>0</v>
      </c>
      <c r="N253" s="2">
        <f>SUMIFS(base[L/P Líquido],base[Data],Extrato!$B253,base[Método],Extrato!N$3,base[Exchange],"Fulltbet")</f>
        <v>-26.459999999999994</v>
      </c>
      <c r="O253" s="2">
        <f>SUMIFS(base[L/P Líquido],base[Data],Extrato!$B253,base[Método],Extrato!O$3,base[Exchange],"Fulltbet")</f>
        <v>38.58</v>
      </c>
      <c r="P253" s="2">
        <f>SUMIFS(base[L/P Líquido],base[Data],Extrato!$B253,base[Método],Extrato!P$3,base[Exchange],"Fulltbet")</f>
        <v>0</v>
      </c>
      <c r="Q253" s="2">
        <f>SUMIFS(base[L/P Líquido],base[Data],Extrato!$B253,base[Método],Extrato!Q$3)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 x14ac:dyDescent="0.25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47.75</v>
      </c>
      <c r="G254" s="2">
        <f>SUMIFS(base[L/P Líquido],base[Data],Extrato!$B254,base[Método],Extrato!G$3)</f>
        <v>41.76</v>
      </c>
      <c r="H254" s="2">
        <f>SUMIFS(base[L/P Líquido],base[Data],Extrato!$B254,base[Método],Extrato!H$3,base[Exchange],"Fulltbet")</f>
        <v>0</v>
      </c>
      <c r="I254" s="2">
        <f>SUMIFS(base[L/P Líquido],base[Data],Extrato!$B254,base[Método],Extrato!I$3)</f>
        <v>91.68</v>
      </c>
      <c r="J254" s="2">
        <f>SUMIF(BetFlow!B:B,B254,BetFlow!J:J)</f>
        <v>0</v>
      </c>
      <c r="K254" s="2">
        <f>SUMIFS(base[L/P Líquido],base[Data],Extrato!$B254,base[Método],Extrato!K$3,base[Exchange],"Fulltbet")</f>
        <v>0</v>
      </c>
      <c r="L254" s="2">
        <f>SUMIFS(base[L/P Líquido],base[Data],Extrato!$B254,base[Método],Extrato!L$3)</f>
        <v>16.37</v>
      </c>
      <c r="M254" s="2">
        <f>SUMIFS(base[L/P Líquido],base[Data],Extrato!$B254,base[Método],Extrato!M$3,base[Exchange],"Fulltbet")</f>
        <v>0</v>
      </c>
      <c r="N254" s="2">
        <f>SUMIFS(base[L/P Líquido],base[Data],Extrato!$B254,base[Método],Extrato!N$3,base[Exchange],"Fulltbet")</f>
        <v>13.34</v>
      </c>
      <c r="O254" s="2">
        <f>SUMIFS(base[L/P Líquido],base[Data],Extrato!$B254,base[Método],Extrato!O$3,base[Exchange],"Fulltbet")</f>
        <v>9.8699999999999992</v>
      </c>
      <c r="P254" s="2">
        <f>SUMIFS(base[L/P Líquido],base[Data],Extrato!$B254,base[Método],Extrato!P$3,base[Exchange],"Fulltbet")</f>
        <v>0</v>
      </c>
      <c r="Q254" s="2">
        <f>SUMIFS(base[L/P Líquido],base[Data],Extrato!$B254,base[Método],Extrato!Q$3)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 x14ac:dyDescent="0.25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Líquido],base[Data],Extrato!$B255,base[Método],Extrato!G$3)</f>
        <v>8.9699999999999989</v>
      </c>
      <c r="H255" s="2">
        <f>SUMIFS(base[L/P Líquido],base[Data],Extrato!$B255,base[Método],Extrato!H$3,base[Exchange],"Fulltbet")</f>
        <v>0</v>
      </c>
      <c r="I255" s="2">
        <f>SUMIFS(base[L/P Líquido],base[Data],Extrato!$B255,base[Método],Extrato!I$3)</f>
        <v>0</v>
      </c>
      <c r="J255" s="2">
        <f>SUMIF(BetFlow!B:B,B255,BetFlow!J:J)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37.82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Líquido],base[Data],Extrato!$B255,base[Método],Extrato!P$3,base[Exchange],"Fulltbet")</f>
        <v>0</v>
      </c>
      <c r="Q255" s="2">
        <f>SUMIFS(base[L/P Líquido],base[Data],Extrato!$B255,base[Método],Extrato!Q$3)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 x14ac:dyDescent="0.25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Líquido],base[Data],Extrato!$B256,base[Método],Extrato!G$3)</f>
        <v>0</v>
      </c>
      <c r="H256" s="2">
        <f>SUMIFS(base[L/P Líquido],base[Data],Extrato!$B256,base[Método],Extrato!H$3,base[Exchange],"Fulltbet")</f>
        <v>0</v>
      </c>
      <c r="I256" s="2">
        <f>SUMIFS(base[L/P Líquido],base[Data],Extrato!$B256,base[Método],Extrato!I$3)</f>
        <v>0</v>
      </c>
      <c r="J256" s="2">
        <f>SUMIF(BetFlow!B:B,B256,BetFlow!J:J)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Líquido],base[Data],Extrato!$B256,base[Método],Extrato!P$3,base[Exchange],"Fulltbet")</f>
        <v>0</v>
      </c>
      <c r="Q256" s="2">
        <f>SUMIFS(base[L/P Líquido],base[Data],Extrato!$B256,base[Método],Extrato!Q$3)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 x14ac:dyDescent="0.25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Líquido],base[Data],Extrato!$B257,base[Método],Extrato!G$3)</f>
        <v>23.490000000000002</v>
      </c>
      <c r="H257" s="2">
        <f>SUMIFS(base[L/P Líquido],base[Data],Extrato!$B257,base[Método],Extrato!H$3,base[Exchange],"Fulltbet")</f>
        <v>0</v>
      </c>
      <c r="I257" s="2">
        <f>SUMIFS(base[L/P Líquido],base[Data],Extrato!$B257,base[Método],Extrato!I$3)</f>
        <v>0</v>
      </c>
      <c r="J257" s="2">
        <f>SUMIF(BetFlow!B:B,B257,BetFlow!J:J)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Líquido],base[Data],Extrato!$B257,base[Método],Extrato!P$3,base[Exchange],"Fulltbet")</f>
        <v>0</v>
      </c>
      <c r="Q257" s="2">
        <f>SUMIFS(base[L/P Líquido],base[Data],Extrato!$B257,base[Método],Extrato!Q$3)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 x14ac:dyDescent="0.25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42.5</v>
      </c>
      <c r="G258" s="2">
        <f>SUMIFS(base[L/P Líquido],base[Data],Extrato!$B258,base[Método],Extrato!G$3)</f>
        <v>-141.98000000000002</v>
      </c>
      <c r="H258" s="2">
        <f>SUMIFS(base[L/P Líquido],base[Data],Extrato!$B258,base[Método],Extrato!H$3,base[Exchange],"Fulltbet")</f>
        <v>21.83</v>
      </c>
      <c r="I258" s="2">
        <f>SUMIFS(base[L/P Líquido],base[Data],Extrato!$B258,base[Método],Extrato!I$3)</f>
        <v>-45.510000000000005</v>
      </c>
      <c r="J258" s="2">
        <f>SUMIF(BetFlow!B:B,B258,BetFlow!J:J)</f>
        <v>0</v>
      </c>
      <c r="K258" s="2">
        <f>SUMIFS(base[L/P Líquido],base[Data],Extrato!$B258,base[Método],Extrato!K$3,base[Exchange],"Fulltbet")</f>
        <v>0</v>
      </c>
      <c r="L258" s="2">
        <f>SUMIFS(base[L/P Líquido],base[Data],Extrato!$B258,base[Método],Extrato!L$3,base[Exchange],"Fulltbet")</f>
        <v>28.77</v>
      </c>
      <c r="M258" s="2">
        <f>SUMIFS(base[L/P Líquido],base[Data],Extrato!$B258,base[Método],Extrato!M$3,base[Exchange],"Fulltbet")</f>
        <v>0</v>
      </c>
      <c r="N258" s="2">
        <f>SUMIFS(base[L/P Líquido],base[Data],Extrato!$B258,base[Método],Extrato!N$3,base[Exchange],"Fulltbet")</f>
        <v>-35.03</v>
      </c>
      <c r="O258" s="2">
        <f>SUMIFS(base[L/P Líquido],base[Data],Extrato!$B258,base[Método],Extrato!O$3,base[Exchange],"Fulltbet")</f>
        <v>7.69</v>
      </c>
      <c r="P258" s="2">
        <f>SUMIFS(base[L/P Líquido],base[Data],Extrato!$B258,base[Método],Extrato!P$3,base[Exchange],"Fulltbet")</f>
        <v>0</v>
      </c>
      <c r="Q258" s="2">
        <f>SUMIFS(base[L/P Líquido],base[Data],Extrato!$B258,base[Método],Extrato!Q$3)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 x14ac:dyDescent="0.25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0</v>
      </c>
      <c r="G259" s="2">
        <f>SUMIFS(base[L/P Líquido],base[Data],Extrato!$B259,base[Método],Extrato!G$3)</f>
        <v>-0.98000000000000131</v>
      </c>
      <c r="H259" s="2">
        <f>SUMIFS(base[L/P Líquido],base[Data],Extrato!$B259,base[Método],Extrato!H$3,base[Exchange],"Fulltbet")</f>
        <v>26.86</v>
      </c>
      <c r="I259" s="2">
        <f>SUMIFS(base[L/P Líquido],base[Data],Extrato!$B259,base[Método],Extrato!I$3)</f>
        <v>142.10000000000002</v>
      </c>
      <c r="J259" s="2">
        <f>SUMIF(BetFlow!B:B,B259,BetFlow!J:J)</f>
        <v>0</v>
      </c>
      <c r="K259" s="2">
        <f>SUMIFS(base[L/P Líquido],base[Data],Extrato!$B259,base[Método],Extrato!K$3,base[Exchange],"Fulltbet")</f>
        <v>0</v>
      </c>
      <c r="L259" s="2">
        <f>SUMIFS(base[L/P Líquido],base[Data],Extrato!$B259,base[Método],Extrato!L$3,base[Exchange],"Fulltbet")</f>
        <v>61.22</v>
      </c>
      <c r="M259" s="2">
        <f>SUMIFS(base[L/P Líquido],base[Data],Extrato!$B259,base[Método],Extrato!M$3,base[Exchange],"Fulltbet")</f>
        <v>13.55</v>
      </c>
      <c r="N259" s="2">
        <f>SUMIFS(base[L/P Líquido],base[Data],Extrato!$B259,base[Método],Extrato!N$3,base[Exchange],"Fulltbet")</f>
        <v>5.7900000000000027</v>
      </c>
      <c r="O259" s="2">
        <f>SUMIFS(base[L/P Líquido],base[Data],Extrato!$B259,base[Método],Extrato!O$3,base[Exchange],"Fulltbet")</f>
        <v>8.5399999999999991</v>
      </c>
      <c r="P259" s="2">
        <f>SUMIFS(base[L/P Líquido],base[Data],Extrato!$B259,base[Método],Extrato!P$3,base[Exchange],"Fulltbet")</f>
        <v>0</v>
      </c>
      <c r="Q259" s="2">
        <f>SUMIFS(base[L/P Líquido],base[Data],Extrato!$B259,base[Método],Extrato!Q$3)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 x14ac:dyDescent="0.25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-352.95</v>
      </c>
      <c r="G260" s="2">
        <f>SUMIFS(base[L/P Líquido],base[Data],Extrato!$B260,base[Método],Extrato!G$3)</f>
        <v>9.4115500000000001</v>
      </c>
      <c r="H260" s="2">
        <f>SUMIFS(base[L/P Líquido],base[Data],Extrato!$B260,base[Método],Extrato!H$3,base[Exchange],"Fulltbet")</f>
        <v>64.41364999999999</v>
      </c>
      <c r="I260" s="2">
        <f>SUMIFS(base[L/P Líquido],base[Data],Extrato!$B260,base[Método],Extrato!I$3)</f>
        <v>-286.28000000000003</v>
      </c>
      <c r="J260" s="2">
        <f>SUMIF(BetFlow!B:B,B260,BetFlow!J:J)</f>
        <v>0</v>
      </c>
      <c r="K260" s="2">
        <f>SUMIFS(base[L/P Líquido],base[Data],Extrato!$B260,base[Método],Extrato!K$3,base[Exchange],"Fulltbet")</f>
        <v>0</v>
      </c>
      <c r="L260" s="2">
        <f>SUMIFS(base[L/P Líquido],base[Data],Extrato!$B260,base[Método],Extrato!L$3,base[Exchange],"Fulltbet")</f>
        <v>64.17</v>
      </c>
      <c r="M260" s="2">
        <f>SUMIFS(base[L/P Líquido],base[Data],Extrato!$B260,base[Método],Extrato!M$3,base[Exchange],"Fulltbet")</f>
        <v>22.44</v>
      </c>
      <c r="N260" s="2">
        <f>SUMIFS(base[L/P Líquido],base[Data],Extrato!$B260,base[Método],Extrato!N$3,base[Exchange],"Fulltbet")</f>
        <v>-6.9899999999999949</v>
      </c>
      <c r="O260" s="2">
        <f>SUMIFS(base[L/P Líquido],base[Data],Extrato!$B260,base[Método],Extrato!O$3,base[Exchange],"Fulltbet")</f>
        <v>-485.22</v>
      </c>
      <c r="P260" s="2">
        <f>SUMIFS(base[L/P Líquido],base[Data],Extrato!$B260,base[Método],Extrato!P$3,base[Exchange],"Fulltbet")</f>
        <v>0</v>
      </c>
      <c r="Q260" s="2">
        <f>SUMIFS(base[L/P Líquido],base[Data],Extrato!$B260,base[Método],Extrato!Q$3)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 x14ac:dyDescent="0.25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0</v>
      </c>
      <c r="G261" s="2">
        <f>SUMIFS(base[L/P Líquido],base[Data],Extrato!$B261,base[Método],Extrato!G$3)</f>
        <v>22.782250000000001</v>
      </c>
      <c r="H261" s="2">
        <f>SUMIFS(base[L/P Líquido],base[Data],Extrato!$B261,base[Método],Extrato!H$3,base[Exchange],"Fulltbet")</f>
        <v>0</v>
      </c>
      <c r="I261" s="2">
        <f>SUMIFS(base[L/P Líquido],base[Data],Extrato!$B261,base[Método],Extrato!I$3)</f>
        <v>0</v>
      </c>
      <c r="J261" s="2">
        <f>SUMIF(BetFlow!B:B,B261,BetFlow!J:J)</f>
        <v>0</v>
      </c>
      <c r="K261" s="2">
        <f>SUMIFS(base[L/P Líquido],base[Data],Extrato!$B261,base[Método],Extrato!K$3,base[Exchange],"Fulltbet")</f>
        <v>0</v>
      </c>
      <c r="L261" s="2">
        <f>SUMIFS(base[L/P Líquido],base[Data],Extrato!$B261,base[Método],Extrato!L$3,base[Exchange],"Fulltbet")</f>
        <v>38.199999999999996</v>
      </c>
      <c r="M261" s="2">
        <f>SUMIFS(base[L/P Líquido],base[Data],Extrato!$B261,base[Método],Extrato!M$3,base[Exchange],"Fulltbet")</f>
        <v>30.28</v>
      </c>
      <c r="N261" s="2">
        <f>SUMIFS(base[L/P Líquido],base[Data],Extrato!$B261,base[Método],Extrato!N$3,base[Exchange],"Fulltbet")</f>
        <v>12.6</v>
      </c>
      <c r="O261" s="2">
        <f>SUMIFS(base[L/P Líquido],base[Data],Extrato!$B261,base[Método],Extrato!O$3,base[Exchange],"Fulltbet")</f>
        <v>16.82</v>
      </c>
      <c r="P261" s="2">
        <f>SUMIFS(base[L/P Líquido],base[Data],Extrato!$B261,base[Método],Extrato!P$3,base[Exchange],"Fulltbet")</f>
        <v>0</v>
      </c>
      <c r="Q261" s="2">
        <f>SUMIFS(base[L/P Líquido],base[Data],Extrato!$B261,base[Método],Extrato!Q$3)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324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 x14ac:dyDescent="0.25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Líquido],base[Data],Extrato!$B262,base[Método],Extrato!G$3)</f>
        <v>11.252000000000001</v>
      </c>
      <c r="H262" s="2">
        <f>SUMIFS(base[L/P Líquido],base[Data],Extrato!$B262,base[Método],Extrato!H$3,base[Exchange],"Fulltbet")</f>
        <v>0</v>
      </c>
      <c r="I262" s="2">
        <f>SUMIFS(base[L/P Líquido],base[Data],Extrato!$B262,base[Método],Extrato!I$3)</f>
        <v>0</v>
      </c>
      <c r="J262" s="2">
        <f>SUMIF(BetFlow!B:B,B262,BetFlow!J:J)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0</v>
      </c>
      <c r="N262" s="2">
        <f>SUMIFS(base[L/P Líquido],base[Data],Extrato!$B262,base[Método],Extrato!N$3,base[Exchange],"Fulltbet")</f>
        <v>14.921099999999999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Líquido],base[Data],Extrato!$B262,base[Método],Extrato!P$3,base[Exchange],"Fulltbet")</f>
        <v>0</v>
      </c>
      <c r="Q262" s="2">
        <f>SUMIFS(base[L/P Líquido],base[Data],Extrato!$B262,base[Método],Extrato!Q$3)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1.5695092486566892E-3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 x14ac:dyDescent="0.25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0</v>
      </c>
      <c r="G263" s="2">
        <f>SUMIFS(base[L/P Líquido],base[Data],Extrato!$B263,base[Método],Extrato!G$3)</f>
        <v>19.670000000000002</v>
      </c>
      <c r="H263" s="2">
        <f>SUMIFS(base[L/P Líquido],base[Data],Extrato!$B263,base[Método],Extrato!H$3,base[Exchange],"Fulltbet")</f>
        <v>0</v>
      </c>
      <c r="I263" s="2">
        <f>SUMIFS(base[L/P Líquido],base[Data],Extrato!$B263,base[Método],Extrato!I$3)</f>
        <v>0</v>
      </c>
      <c r="J263" s="2">
        <f>SUMIF(BetFlow!B:B,B263,BetFlow!J:J)</f>
        <v>0</v>
      </c>
      <c r="K263" s="2">
        <f>SUMIFS(base[L/P Líquido],base[Data],Extrato!$B263,base[Método],Extrato!K$3,base[Exchange],"Fulltbet")</f>
        <v>0</v>
      </c>
      <c r="L263" s="2">
        <f>SUMIFS(base[L/P Líquido],base[Data],Extrato!$B263,base[Método],Extrato!L$3,base[Exchange],"Fulltbet")</f>
        <v>17.059999999999999</v>
      </c>
      <c r="M263" s="2">
        <f>SUMIFS(base[L/P Líquido],base[Data],Extrato!$B263,base[Método],Extrato!M$3,base[Exchange],"Fulltbet")</f>
        <v>15.28</v>
      </c>
      <c r="N263" s="2">
        <f>SUMIFS(base[L/P Líquido],base[Data],Extrato!$B263,base[Método],Extrato!N$3,base[Exchange],"Fulltbet")</f>
        <v>-11.32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Líquido],base[Data],Extrato!$B263,base[Método],Extrato!P$3,base[Exchange],"Fulltbet")</f>
        <v>0</v>
      </c>
      <c r="Q263" s="2">
        <f>SUMIFS(base[L/P Líquido],base[Data],Extrato!$B263,base[Método],Extrato!Q$3)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1.5695092486566892E-3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 x14ac:dyDescent="0.25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0</v>
      </c>
      <c r="G264" s="2">
        <f>SUMIFS(base[L/P Líquido],base[Data],Extrato!$B264,base[Método],Extrato!G$3)</f>
        <v>-6.52</v>
      </c>
      <c r="H264" s="2">
        <f>SUMIFS(base[L/P Líquido],base[Data],Extrato!$B264,base[Método],Extrato!H$3,base[Exchange],"Fulltbet")</f>
        <v>0</v>
      </c>
      <c r="I264" s="2">
        <f>SUMIFS(base[L/P Líquido],base[Data],Extrato!$B264,base[Método],Extrato!I$3)</f>
        <v>0</v>
      </c>
      <c r="J264" s="2">
        <f>SUMIF(BetFlow!B:B,B264,BetFlow!J:J)</f>
        <v>0</v>
      </c>
      <c r="K264" s="2">
        <f>SUMIFS(base[L/P Líquido],base[Data],Extrato!$B264,base[Método],Extrato!K$3,base[Exchange],"Fulltbet")</f>
        <v>0</v>
      </c>
      <c r="L264" s="2">
        <f>SUMIFS(base[L/P Líquido],base[Data],Extrato!$B264,base[Método],Extrato!L$3,base[Exchange],"Fulltbet")</f>
        <v>41.34</v>
      </c>
      <c r="M264" s="2">
        <f>SUMIFS(base[L/P Líquido],base[Data],Extrato!$B264,base[Método],Extrato!M$3,base[Exchange],"Fulltbet")</f>
        <v>29.33</v>
      </c>
      <c r="N264" s="2">
        <f>SUMIFS(base[L/P Líquido],base[Data],Extrato!$B264,base[Método],Extrato!N$3,base[Exchange],"Fulltbet")</f>
        <v>6.49</v>
      </c>
      <c r="O264" s="2">
        <f>SUMIFS(base[L/P Líquido],base[Data],Extrato!$B264,base[Método],Extrato!O$3,base[Exchange],"Fulltbet")</f>
        <v>20.059999999999999</v>
      </c>
      <c r="P264" s="2">
        <f>SUMIFS(base[L/P Líquido],base[Data],Extrato!$B264,base[Método],Extrato!P$3,base[Exchange],"Fulltbet")</f>
        <v>0</v>
      </c>
      <c r="Q264" s="2">
        <f>SUMIFS(base[L/P Líquido],base[Data],Extrato!$B264,base[Método],Extrato!Q$3)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1.5695092486566892E-3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 x14ac:dyDescent="0.25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Líquido],base[Data],Extrato!$B265,base[Método],Extrato!G$3)</f>
        <v>14.629999999999999</v>
      </c>
      <c r="H265" s="2">
        <f>SUMIFS(base[L/P Líquido],base[Data],Extrato!$B265,base[Método],Extrato!H$3,base[Exchange],"Fulltbet")</f>
        <v>119.94710000000001</v>
      </c>
      <c r="I265" s="2">
        <f>SUMIFS(base[L/P Líquido],base[Data],Extrato!$B265,base[Método],Extrato!I$3)</f>
        <v>-120</v>
      </c>
      <c r="J265" s="2">
        <f>SUMIF(BetFlow!B:B,B265,BetFlow!J:J)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0</v>
      </c>
      <c r="N265" s="2">
        <f>SUMIFS(base[L/P Líquido],base[Data],Extrato!$B265,base[Método],Extrato!N$3,base[Exchange],"Fulltbet")</f>
        <v>4.97</v>
      </c>
      <c r="O265" s="2">
        <f>SUMIFS(base[L/P Líquido],base[Data],Extrato!$B265,base[Método],Extrato!O$3,base[Exchange],"Fulltbet")</f>
        <v>42.786499999999997</v>
      </c>
      <c r="P265" s="2">
        <f>SUMIFS(base[L/P Líquido],base[Data],Extrato!$B265,base[Método],Extrato!P$3,base[Exchange],"Fulltbet")</f>
        <v>0</v>
      </c>
      <c r="Q265" s="2">
        <f>SUMIFS(base[L/P Líquido],base[Data],Extrato!$B265,base[Método],Extrato!Q$3)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1.5695092486566892E-3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 x14ac:dyDescent="0.25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20.65</v>
      </c>
      <c r="F266" s="2">
        <f>SUMIFS(base[L/P Líquido],base[Data],Extrato!$B266,base[Método],Extrato!F$3,base[Exchange],"Fulltbet")</f>
        <v>-300.66000000000003</v>
      </c>
      <c r="G266" s="2">
        <f>SUMIFS(base[L/P Líquido],base[Data],Extrato!$B266,base[Método],Extrato!G$3)</f>
        <v>16.869999999999997</v>
      </c>
      <c r="H266" s="2">
        <f>SUMIFS(base[L/P Líquido],base[Data],Extrato!$B266,base[Método],Extrato!H$3,base[Exchange],"Fulltbet")</f>
        <v>30.56</v>
      </c>
      <c r="I266" s="2">
        <f>SUMIFS(base[L/P Líquido],base[Data],Extrato!$B266,base[Método],Extrato!I$3)</f>
        <v>-24.5</v>
      </c>
      <c r="J266" s="2">
        <f>SUMIF(BetFlow!B:B,B266,BetFlow!J:J)</f>
        <v>0</v>
      </c>
      <c r="K266" s="2">
        <f>SUMIFS(base[L/P Líquido],base[Data],Extrato!$B266,base[Método],Extrato!K$3,base[Exchange],"Fulltbet")</f>
        <v>0</v>
      </c>
      <c r="L266" s="2">
        <f>SUMIFS(base[L/P Líquido],base[Data],Extrato!$B266,base[Método],Extrato!L$3,base[Exchange],"Fulltbet")</f>
        <v>40.68</v>
      </c>
      <c r="M266" s="2">
        <f>SUMIFS(base[L/P Líquido],base[Data],Extrato!$B266,base[Método],Extrato!M$3,base[Exchange],"Fulltbet")</f>
        <v>-234.99</v>
      </c>
      <c r="N266" s="2">
        <f>SUMIFS(base[L/P Líquido],base[Data],Extrato!$B266,base[Método],Extrato!N$3,base[Exchange],"Fulltbet")</f>
        <v>-48.34</v>
      </c>
      <c r="O266" s="2">
        <f>SUMIFS(base[L/P Líquido],base[Data],Extrato!$B266,base[Método],Extrato!O$3,base[Exchange],"Fulltbet")</f>
        <v>45.989999999999995</v>
      </c>
      <c r="P266" s="2">
        <f>SUMIFS(base[L/P Líquido],base[Data],Extrato!$B266,base[Método],Extrato!P$3,base[Exchange],"Fulltbet")</f>
        <v>0</v>
      </c>
      <c r="Q266" s="2">
        <f>SUMIFS(base[L/P Líquido],base[Data],Extrato!$B266,base[Método],Extrato!Q$3)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3883.639149999995</v>
      </c>
      <c r="AR266" s="2">
        <f t="shared" ref="AR266" si="219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1.5695092486566892E-3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 x14ac:dyDescent="0.25">
      <c r="B267" s="33">
        <v>46257</v>
      </c>
      <c r="C267" s="2">
        <f t="shared" ref="C267" si="223">AP266</f>
        <v>3883.639149999995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57.160150000000002</v>
      </c>
      <c r="F267" s="2">
        <f>SUMIFS(base[L/P Líquido],base[Data],Extrato!$B267,base[Método],Extrato!F$3,base[Exchange],"Fulltbet")</f>
        <v>131.37</v>
      </c>
      <c r="G267" s="2">
        <f>SUMIFS(base[L/P Líquido],base[Data],Extrato!$B267,base[Método],Extrato!G$3)</f>
        <v>-36.33</v>
      </c>
      <c r="H267" s="2">
        <f>SUMIFS(base[L/P Líquido],base[Data],Extrato!$B267,base[Método],Extrato!H$3,base[Exchange],"Fulltbet")</f>
        <v>81.305599999999998</v>
      </c>
      <c r="I267" s="2">
        <f>SUMIFS(base[L/P Líquido],base[Data],Extrato!$B267,base[Método],Extrato!I$3)</f>
        <v>41.610000000000014</v>
      </c>
      <c r="J267" s="2">
        <f>SUMIF(BetFlow!B:B,B267,BetFlow!J:J)</f>
        <v>0</v>
      </c>
      <c r="K267" s="2">
        <f>SUMIFS(base[L/P Líquido],base[Data],Extrato!$B267,base[Método],Extrato!K$3,base[Exchange],"Fulltbet")</f>
        <v>0</v>
      </c>
      <c r="L267" s="2">
        <f>SUMIFS(base[L/P Líquido],base[Data],Extrato!$B267,base[Método],Extrato!L$3,base[Exchange],"Fulltbet")</f>
        <v>62.11</v>
      </c>
      <c r="M267" s="2">
        <f>SUMIFS(base[L/P Líquido],base[Data],Extrato!$B267,base[Método],Extrato!M$3,base[Exchange],"Fulltbet")</f>
        <v>26.53</v>
      </c>
      <c r="N267" s="2">
        <f>SUMIFS(base[L/P Líquido],base[Data],Extrato!$B267,base[Método],Extrato!N$3,base[Exchange],"Fulltbet")</f>
        <v>-36.950000000000003</v>
      </c>
      <c r="O267" s="2">
        <f>SUMIFS(base[L/P Líquido],base[Data],Extrato!$B267,base[Método],Extrato!O$3,base[Exchange],"Fulltbet")</f>
        <v>52.75</v>
      </c>
      <c r="P267" s="2">
        <f>SUMIFS(base[L/P Líquido],base[Data],Extrato!$B267,base[Método],Extrato!P$3,base[Exchange],"Fulltbet")</f>
        <v>0</v>
      </c>
      <c r="Q267" s="2">
        <f>SUMIFS(base[L/P Líquido],base[Data],Extrato!$B267,base[Método],Extrato!Q$3)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4341.7948999999944</v>
      </c>
      <c r="AR267" s="2">
        <f t="shared" ref="AR267" si="224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1.5695092486566892E-3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 x14ac:dyDescent="0.25">
      <c r="B268" s="33">
        <v>46258</v>
      </c>
      <c r="C268" s="2">
        <f t="shared" ref="C268" si="228">AP267</f>
        <v>4341.7948999999944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0</v>
      </c>
      <c r="G268" s="2">
        <f>SUMIFS(base[L/P Líquido],base[Data],Extrato!$B268,base[Método],Extrato!G$3)</f>
        <v>8.4699999999999989</v>
      </c>
      <c r="H268" s="2">
        <f>SUMIFS(base[L/P Líquido],base[Data],Extrato!$B268,base[Método],Extrato!H$3,base[Exchange],"Fulltbet")</f>
        <v>140.24605</v>
      </c>
      <c r="I268" s="2">
        <f>SUMIFS(base[L/P Líquido],base[Data],Extrato!$B268,base[Método],Extrato!I$3)</f>
        <v>0</v>
      </c>
      <c r="J268" s="2">
        <f>SUMIF(BetFlow!B:B,B268,BetFlow!J:J)</f>
        <v>0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Líquido],base[Data],Extrato!$B268,base[Método],Extrato!L$3,base[Exchange],"Fulltbet")</f>
        <v>44.59</v>
      </c>
      <c r="M268" s="2">
        <f>SUMIFS(base[L/P Líquido],base[Data],Extrato!$B268,base[Método],Extrato!M$3,base[Exchange],"Fulltbet")</f>
        <v>20.69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19.77805</v>
      </c>
      <c r="P268" s="2">
        <f>SUMIFS(base[L/P Líquido],base[Data],Extrato!$B268,base[Método],Extrato!P$3,base[Exchange],"Fulltbet")</f>
        <v>0</v>
      </c>
      <c r="Q268" s="2">
        <f>SUMIFS(base[L/P Líquido],base[Data],Extrato!$B268,base[Método],Extrato!Q$3)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4575.5489999999936</v>
      </c>
      <c r="AR268" s="2">
        <f t="shared" ref="AR268" si="229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1.5695092486566892E-3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 x14ac:dyDescent="0.25">
      <c r="B269" s="33">
        <v>46259</v>
      </c>
      <c r="C269" s="2">
        <f t="shared" ref="C269" si="233">AP268</f>
        <v>4575.5489999999936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Líquido],base[Data],Extrato!$B269,base[Método],Extrato!G$3)</f>
        <v>20.05</v>
      </c>
      <c r="H269" s="2">
        <f>SUMIFS(base[L/P Líquido],base[Data],Extrato!$B269,base[Método],Extrato!H$3,base[Exchange],"Fulltbet")</f>
        <v>42.58</v>
      </c>
      <c r="I269" s="2">
        <f>SUMIFS(base[L/P Líquido],base[Data],Extrato!$B269,base[Método],Extrato!I$3)</f>
        <v>0</v>
      </c>
      <c r="J269" s="2">
        <f>SUMIF(BetFlow!B:B,B269,BetFlow!J:J)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Líquido],base[Data],Extrato!$B269,base[Método],Extrato!L$3,base[Exchange],"Fulltbet")</f>
        <v>33.43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Líquido],base[Data],Extrato!$B269,base[Método],Extrato!P$3,base[Exchange],"Fulltbet")</f>
        <v>0</v>
      </c>
      <c r="Q269" s="2">
        <f>SUMIFS(base[L/P Líquido],base[Data],Extrato!$B269,base[Método],Extrato!Q$3)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4547.898999999994</v>
      </c>
      <c r="AR269" s="2">
        <f t="shared" ref="AR269" si="234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1.5695092486566892E-3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 x14ac:dyDescent="0.25">
      <c r="B270" s="33">
        <v>46260</v>
      </c>
      <c r="C270" s="2">
        <f t="shared" ref="C270" si="238">AP269</f>
        <v>4547.898999999994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38.200000000000003</v>
      </c>
      <c r="G270" s="2">
        <f>SUMIFS(base[L/P Líquido],base[Data],Extrato!$B270,base[Método],Extrato!G$3)</f>
        <v>-134.46</v>
      </c>
      <c r="H270" s="2">
        <f>SUMIFS(base[L/P Líquido],base[Data],Extrato!$B270,base[Método],Extrato!H$3,base[Exchange],"Fulltbet")</f>
        <v>0</v>
      </c>
      <c r="I270" s="2">
        <f>SUMIFS(base[L/P Líquido],base[Data],Extrato!$B270,base[Método],Extrato!I$3)</f>
        <v>90.44</v>
      </c>
      <c r="J270" s="2">
        <f>SUMIF(BetFlow!B:B,B270,BetFlow!J:J)</f>
        <v>0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Líquido],base[Data],Extrato!$B270,base[Método],Extrato!L$3,base[Exchange],"Fulltbet")</f>
        <v>20.100000000000001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10.92</v>
      </c>
      <c r="P270" s="2">
        <f>SUMIFS(base[L/P Líquido],base[Data],Extrato!$B270,base[Método],Extrato!P$3,base[Exchange],"Fulltbet")</f>
        <v>0</v>
      </c>
      <c r="Q270" s="2">
        <f>SUMIFS(base[L/P Líquido],base[Data],Extrato!$B270,base[Método],Extrato!Q$3)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4573.0889999999936</v>
      </c>
      <c r="AR270" s="2">
        <f t="shared" ref="AR270" si="239">BK269</f>
        <v>1.5695092486566892E-3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1.5695092486566892E-3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 x14ac:dyDescent="0.25">
      <c r="B271" s="33">
        <v>46261</v>
      </c>
      <c r="C271" s="2">
        <f t="shared" ref="C271" si="243">AP270</f>
        <v>4573.0889999999936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35.020000000000003</v>
      </c>
      <c r="G271" s="2">
        <f>SUMIFS(base[L/P Líquido],base[Data],Extrato!$B271,base[Método],Extrato!G$3)</f>
        <v>0</v>
      </c>
      <c r="H271" s="2">
        <f>SUMIFS(base[L/P Líquido],base[Data],Extrato!$B271,base[Método],Extrato!H$3,base[Exchange],"Fulltbet")</f>
        <v>0</v>
      </c>
      <c r="I271" s="2">
        <f>SUMIFS(base[L/P Líquido],base[Data],Extrato!$B271,base[Método],Extrato!I$3)</f>
        <v>0</v>
      </c>
      <c r="J271" s="2">
        <f>SUMIF(BetFlow!B:B,B271,BetFlow!J:J)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28.32</v>
      </c>
      <c r="P271" s="2">
        <f>SUMIFS(base[L/P Líquido],base[Data],Extrato!$B271,base[Método],Extrato!P$3,base[Exchange],"Fulltbet")</f>
        <v>0</v>
      </c>
      <c r="Q271" s="2">
        <f>SUMIFS(base[L/P Líquido],base[Data],Extrato!$B271,base[Método],Extrato!Q$3)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4636.4189999999935</v>
      </c>
      <c r="AR271" s="2">
        <f t="shared" ref="AR271" si="244">BK270</f>
        <v>1.5695092486566892E-3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1.5695092486566892E-3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 x14ac:dyDescent="0.25">
      <c r="B272" s="33">
        <v>46262</v>
      </c>
      <c r="C272" s="2">
        <f t="shared" ref="C272" si="248">AP271</f>
        <v>4636.4189999999935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0</v>
      </c>
      <c r="F272" s="2">
        <f>SUMIFS(base[L/P Líquido],base[Data],Extrato!$B272,base[Método],Extrato!F$3,base[Exchange],"Fulltbet")</f>
        <v>122.24000000000001</v>
      </c>
      <c r="G272" s="2">
        <f>SUMIFS(base[L/P Líquido],base[Data],Extrato!$B272,base[Método],Extrato!G$3)</f>
        <v>-63.550000000000004</v>
      </c>
      <c r="H272" s="2">
        <f>SUMIFS(base[L/P Líquido],base[Data],Extrato!$B272,base[Método],Extrato!H$3,base[Exchange],"Fulltbet")</f>
        <v>-364.48999999999995</v>
      </c>
      <c r="I272" s="2">
        <f>SUMIFS(base[L/P Líquido],base[Data],Extrato!$B272,base[Método],Extrato!I$3)</f>
        <v>151.13</v>
      </c>
      <c r="J272" s="2">
        <f>SUMIF(BetFlow!B:B,B272,BetFlow!J:J)</f>
        <v>0</v>
      </c>
      <c r="K272" s="2">
        <f>SUMIFS(base[L/P Líquido],base[Data],Extrato!$B272,base[Método],Extrato!K$3,base[Exchange],"Fulltbet")</f>
        <v>0</v>
      </c>
      <c r="L272" s="2">
        <f>SUMIFS(base[L/P Líquido],base[Data],Extrato!$B272,base[Método],Extrato!L$3,base[Exchange],"Fulltbet")</f>
        <v>-394.91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0</v>
      </c>
      <c r="O272" s="2">
        <f>SUMIFS(base[L/P Líquido],base[Data],Extrato!$B272,base[Método],Extrato!O$3,base[Exchange],"Fulltbet")</f>
        <v>9.73</v>
      </c>
      <c r="P272" s="2">
        <f>SUMIFS(base[L/P Líquido],base[Data],Extrato!$B272,base[Método],Extrato!P$3,base[Exchange],"Fulltbet")</f>
        <v>0</v>
      </c>
      <c r="Q272" s="2">
        <f>SUMIFS(base[L/P Líquido],base[Data],Extrato!$B272,base[Método],Extrato!Q$3)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4096.5689999999931</v>
      </c>
      <c r="AR272" s="2">
        <f t="shared" ref="AR272" si="249">BK271</f>
        <v>1.5695092486566892E-3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1.5695092486566892E-3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 x14ac:dyDescent="0.25">
      <c r="B273" s="33">
        <v>46263</v>
      </c>
      <c r="C273" s="2">
        <f t="shared" ref="C273" si="253">AP272</f>
        <v>4096.5689999999931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86.96</v>
      </c>
      <c r="F273" s="2">
        <f>SUMIFS(base[L/P Líquido],base[Data],Extrato!$B273,base[Método],Extrato!F$3,base[Exchange],"Fulltbet")</f>
        <v>95.33</v>
      </c>
      <c r="G273" s="2">
        <f>SUMIFS(base[L/P Líquido],base[Data],Extrato!$B273,base[Método],Extrato!G$3)</f>
        <v>60.63000000000001</v>
      </c>
      <c r="H273" s="2">
        <f>SUMIFS(base[L/P Líquido],base[Data],Extrato!$B273,base[Método],Extrato!H$3,base[Exchange],"Fulltbet")</f>
        <v>133.535</v>
      </c>
      <c r="I273" s="2">
        <f>SUMIFS(base[L/P Líquido],base[Data],Extrato!$B273,base[Método],Extrato!I$3)</f>
        <v>42.730000000000018</v>
      </c>
      <c r="J273" s="2">
        <f>SUMIF(BetFlow!B:B,B273,BetFlow!J:J)</f>
        <v>0</v>
      </c>
      <c r="K273" s="2">
        <f>SUMIFS(base[L/P Líquido],base[Data],Extrato!$B273,base[Método],Extrato!K$3,base[Exchange],"Fulltbet")</f>
        <v>0</v>
      </c>
      <c r="L273" s="2">
        <f>SUMIFS(base[L/P Líquido],base[Data],Extrato!$B273,base[Método],Extrato!L$3,base[Exchange],"Fulltbet")</f>
        <v>-399.87055000000004</v>
      </c>
      <c r="M273" s="2">
        <f>SUMIFS(base[L/P Líquido],base[Data],Extrato!$B273,base[Método],Extrato!M$3,base[Exchange],"Fulltbet")</f>
        <v>-245.56000000000003</v>
      </c>
      <c r="N273" s="2">
        <f>SUMIFS(base[L/P Líquido],base[Data],Extrato!$B273,base[Método],Extrato!N$3,base[Exchange],"Fulltbet")</f>
        <v>0</v>
      </c>
      <c r="O273" s="2">
        <f>SUMIFS(base[L/P Líquido],base[Data],Extrato!$B273,base[Método],Extrato!O$3,base[Exchange],"Fulltbet")</f>
        <v>7.24</v>
      </c>
      <c r="P273" s="2">
        <f>SUMIFS(base[L/P Líquido],base[Data],Extrato!$B273,base[Método],Extrato!P$3,base[Exchange],"Fulltbet")</f>
        <v>0</v>
      </c>
      <c r="Q273" s="2">
        <f>SUMIFS(base[L/P Líquido],base[Data],Extrato!$B273,base[Método],Extrato!Q$3)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0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3877.5634499999937</v>
      </c>
      <c r="AR273" s="2">
        <f t="shared" ref="AR273" si="254">BK272</f>
        <v>1.5695092486566892E-3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1.5695092486566892E-3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 x14ac:dyDescent="0.25">
      <c r="B274" s="33">
        <v>46264</v>
      </c>
      <c r="C274" s="2">
        <f t="shared" ref="C274" si="258">AP273</f>
        <v>3877.5634499999937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27.32</v>
      </c>
      <c r="F274" s="2">
        <f>SUMIFS(base[L/P Líquido],base[Data],Extrato!$B274,base[Método],Extrato!F$3,base[Exchange],"Fulltbet")</f>
        <v>113.99</v>
      </c>
      <c r="G274" s="2">
        <f>SUMIFS(base[L/P Líquido],base[Data],Extrato!$B274,base[Método],Extrato!G$3)</f>
        <v>32.986249999999998</v>
      </c>
      <c r="H274" s="2">
        <f>SUMIFS(base[L/P Líquido],base[Data],Extrato!$B274,base[Método],Extrato!H$3,base[Exchange],"Fulltbet")</f>
        <v>146.0386</v>
      </c>
      <c r="I274" s="2">
        <f>SUMIFS(base[L/P Líquido],base[Data],Extrato!$B274,base[Método],Extrato!I$3)</f>
        <v>114.6</v>
      </c>
      <c r="J274" s="2">
        <f>SUMIF(BetFlow!B:B,B274,BetFlow!J:J)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0</v>
      </c>
      <c r="O274" s="2">
        <f>SUMIFS(base[L/P Líquido],base[Data],Extrato!$B274,base[Método],Extrato!O$3,base[Exchange],"Fulltbet")</f>
        <v>114.87434999999999</v>
      </c>
      <c r="P274" s="2">
        <f>SUMIFS(base[L/P Líquido],base[Data],Extrato!$B274,base[Método],Extrato!P$3,base[Exchange],"Fulltbet")</f>
        <v>0</v>
      </c>
      <c r="Q274" s="2">
        <f>SUMIFS(base[L/P Líquido],base[Data],Extrato!$B274,base[Método],Extrato!Q$3)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0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4427.3726499999939</v>
      </c>
      <c r="AR274" s="2">
        <f t="shared" ref="AR274" si="259">BK273</f>
        <v>1.5695092486566892E-3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1.5695092486566892E-3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 x14ac:dyDescent="0.25">
      <c r="B275" s="33">
        <v>46265</v>
      </c>
      <c r="C275" s="2">
        <f t="shared" ref="C275" si="263">AP274</f>
        <v>4427.3726499999939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0</v>
      </c>
      <c r="F275" s="2">
        <f>SUMIFS(base[L/P Líquido],base[Data],Extrato!$B275,base[Método],Extrato!F$3,base[Exchange],"Fulltbet")</f>
        <v>31.78</v>
      </c>
      <c r="G275" s="2">
        <f>SUMIFS(base[L/P Líquido],base[Data],Extrato!$B275,base[Método],Extrato!G$3)</f>
        <v>-0.15000000000000036</v>
      </c>
      <c r="H275" s="2">
        <f>SUMIFS(base[L/P Líquido],base[Data],Extrato!$B275,base[Método],Extrato!H$3,base[Exchange],"Fulltbet")</f>
        <v>7.64</v>
      </c>
      <c r="I275" s="2">
        <f>SUMIFS(base[L/P Líquido],base[Data],Extrato!$B275,base[Método],Extrato!I$3)</f>
        <v>0</v>
      </c>
      <c r="J275" s="2">
        <f>SUMIF(BetFlow!B:B,B275,BetFlow!J:J)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0</v>
      </c>
      <c r="O275" s="2">
        <f>SUMIFS(base[L/P Líquido],base[Data],Extrato!$B275,base[Método],Extrato!O$3,base[Exchange],"Fulltbet")</f>
        <v>-554.79999999999995</v>
      </c>
      <c r="P275" s="2">
        <f>SUMIFS(base[L/P Líquido],base[Data],Extrato!$B275,base[Método],Extrato!P$3,base[Exchange],"Fulltbet")</f>
        <v>0</v>
      </c>
      <c r="Q275" s="2">
        <f>SUMIFS(base[L/P Líquido],base[Data],Extrato!$B275,base[Método],Extrato!Q$3)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3911.8426499999941</v>
      </c>
      <c r="AR275" s="2">
        <f t="shared" ref="AR275" si="264">BK274</f>
        <v>1.5695092486566892E-3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1.5695092486566892E-3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0</v>
      </c>
      <c r="BX275" s="435">
        <f t="shared" ref="BX275" si="267">SUM(BM275:BW275)</f>
        <v>9.9999999999909051E-3</v>
      </c>
    </row>
    <row r="276" spans="2:76" ht="15" customHeight="1" x14ac:dyDescent="0.25">
      <c r="B276" s="33">
        <v>46266</v>
      </c>
      <c r="C276" s="2">
        <f t="shared" ref="C276" si="268">AP275</f>
        <v>3911.8426499999941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Líquido],base[Data],Extrato!$B276,base[Método],Extrato!F$3,base[Exchange],"Fulltbet")</f>
        <v>0</v>
      </c>
      <c r="G276" s="2">
        <f>SUMIFS(base[L/P Líquido],base[Data],Extrato!$B276,base[Método],Extrato!G$3)</f>
        <v>0</v>
      </c>
      <c r="H276" s="2">
        <f>SUMIFS(base[L/P Líquido],base[Data],Extrato!$B276,base[Método],Extrato!H$3,base[Exchange],"Fulltbet")</f>
        <v>0</v>
      </c>
      <c r="I276" s="2">
        <f>SUMIFS(base[L/P Líquido],base[Data],Extrato!$B276,base[Método],Extrato!I$3)</f>
        <v>0</v>
      </c>
      <c r="J276" s="2">
        <f>SUMIF(BetFlow!B:B,B276,BetFlow!J:J)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Líquido],base[Data],Extrato!$B276,base[Método],Extrato!P$3,base[Exchange],"Fulltbet")</f>
        <v>0</v>
      </c>
      <c r="Q276" s="2">
        <f>SUMIFS(base[L/P Líquido],base[Data],Extrato!$B276,base[Método],Extrato!Q$3)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4655.792649999994</v>
      </c>
      <c r="AR276" s="2">
        <f t="shared" ref="AR276" si="269">BK275</f>
        <v>1.5695092486566892E-3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1.5695092486566892E-3</v>
      </c>
      <c r="BM276" s="2">
        <f t="shared" ref="BM276" si="271">BX275</f>
        <v>9.9999999999909051E-3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-743.95</v>
      </c>
      <c r="BW276" s="2">
        <v>0</v>
      </c>
      <c r="BX276" s="435">
        <f t="shared" ref="BX276" si="272">SUM(BM276:BW276)</f>
        <v>-743.94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6" sqref="F16"/>
    </sheetView>
  </sheetViews>
  <sheetFormatPr defaultRowHeight="15" customHeight="1" x14ac:dyDescent="0.25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 x14ac:dyDescent="0.25">
      <c r="B2" s="1427" t="s">
        <v>266</v>
      </c>
      <c r="C2" s="1428" t="s">
        <v>385</v>
      </c>
      <c r="E2" s="1427" t="s">
        <v>266</v>
      </c>
      <c r="F2" s="1428" t="s">
        <v>385</v>
      </c>
      <c r="G2" s="641"/>
      <c r="H2" s="1427" t="s">
        <v>266</v>
      </c>
      <c r="I2" s="1428" t="s">
        <v>385</v>
      </c>
      <c r="J2" s="641"/>
      <c r="K2" s="1427" t="s">
        <v>266</v>
      </c>
      <c r="L2" s="1428" t="s">
        <v>385</v>
      </c>
      <c r="M2" s="641"/>
      <c r="N2" s="1427" t="s">
        <v>266</v>
      </c>
      <c r="O2" s="1428" t="s">
        <v>385</v>
      </c>
      <c r="P2" s="641"/>
      <c r="Q2" s="1427" t="s">
        <v>464</v>
      </c>
      <c r="R2" s="1428" t="s">
        <v>463</v>
      </c>
      <c r="S2" s="1428" t="s">
        <v>156</v>
      </c>
      <c r="T2" s="1428" t="s">
        <v>255</v>
      </c>
      <c r="U2" s="641"/>
      <c r="V2" s="1427" t="s">
        <v>266</v>
      </c>
      <c r="W2" s="1428" t="s">
        <v>385</v>
      </c>
    </row>
    <row r="3" spans="2:23" ht="13.2" x14ac:dyDescent="0.25">
      <c r="B3" s="1429" t="s">
        <v>3231</v>
      </c>
      <c r="C3" s="1430">
        <v>542.94060000000002</v>
      </c>
      <c r="E3" s="1431">
        <v>46204</v>
      </c>
      <c r="F3" s="1430">
        <v>8.9599999999999973</v>
      </c>
      <c r="G3" s="641"/>
      <c r="H3" s="1429" t="s">
        <v>3615</v>
      </c>
      <c r="I3" s="1430">
        <v>540.82715000000121</v>
      </c>
      <c r="J3" s="641"/>
      <c r="K3" s="1429" t="s">
        <v>3615</v>
      </c>
      <c r="L3" s="1430">
        <v>540.82715000000121</v>
      </c>
      <c r="M3" s="641"/>
      <c r="N3" s="1429" t="s">
        <v>3615</v>
      </c>
      <c r="O3" s="1430">
        <v>540.82715000000121</v>
      </c>
      <c r="P3" s="641"/>
      <c r="Q3" s="1429" t="s">
        <v>74</v>
      </c>
      <c r="R3" s="1430">
        <v>401.42245000000008</v>
      </c>
      <c r="S3" s="1433">
        <v>1</v>
      </c>
      <c r="T3" s="1430">
        <v>17.033333333333335</v>
      </c>
      <c r="U3" s="641"/>
      <c r="V3" s="1429" t="s">
        <v>626</v>
      </c>
      <c r="W3" s="1430">
        <v>966.17275000000018</v>
      </c>
    </row>
    <row r="4" spans="2:23" ht="13.2" x14ac:dyDescent="0.25">
      <c r="B4" s="1429" t="s">
        <v>3294</v>
      </c>
      <c r="C4" s="1430">
        <v>540.80250000000012</v>
      </c>
      <c r="E4" s="1431">
        <v>46205</v>
      </c>
      <c r="F4" s="1430">
        <v>151.97</v>
      </c>
      <c r="G4" s="641"/>
      <c r="H4" s="1429" t="s">
        <v>267</v>
      </c>
      <c r="I4" s="1430">
        <v>540.82715000000121</v>
      </c>
      <c r="J4" s="641"/>
      <c r="K4" s="1429" t="s">
        <v>267</v>
      </c>
      <c r="L4" s="1430">
        <v>540.82715000000121</v>
      </c>
      <c r="M4" s="641"/>
      <c r="N4" s="1432" t="s">
        <v>3742</v>
      </c>
      <c r="O4" s="1430">
        <v>-445.83000000000004</v>
      </c>
      <c r="P4" s="641"/>
      <c r="Q4" s="1432" t="s">
        <v>692</v>
      </c>
      <c r="R4" s="1430">
        <v>302.65244999999999</v>
      </c>
      <c r="S4" s="1433">
        <v>1</v>
      </c>
      <c r="T4" s="1430">
        <v>14.8</v>
      </c>
      <c r="U4" s="641"/>
      <c r="V4" s="1429" t="s">
        <v>3214</v>
      </c>
      <c r="W4" s="1430">
        <v>489.20999999999941</v>
      </c>
    </row>
    <row r="5" spans="2:23" ht="13.8" x14ac:dyDescent="0.25">
      <c r="B5" s="1429" t="s">
        <v>74</v>
      </c>
      <c r="C5" s="1430">
        <v>401.42245000000008</v>
      </c>
      <c r="E5" s="1431">
        <v>46206</v>
      </c>
      <c r="F5" s="1430">
        <v>359.24</v>
      </c>
      <c r="G5" s="641"/>
      <c r="H5"/>
      <c r="I5"/>
      <c r="J5" s="641"/>
      <c r="K5"/>
      <c r="L5"/>
      <c r="M5" s="641"/>
      <c r="N5" s="1432" t="s">
        <v>75</v>
      </c>
      <c r="O5" s="1430">
        <v>-76.100000000000009</v>
      </c>
      <c r="P5" s="641"/>
      <c r="Q5" s="1432" t="s">
        <v>626</v>
      </c>
      <c r="R5" s="1430">
        <v>17.36</v>
      </c>
      <c r="S5" s="1433">
        <v>1</v>
      </c>
      <c r="T5" s="1430">
        <v>23</v>
      </c>
      <c r="U5" s="641"/>
      <c r="V5" s="1429" t="s">
        <v>693</v>
      </c>
      <c r="W5" s="1430">
        <v>344.90035</v>
      </c>
    </row>
    <row r="6" spans="2:23" ht="13.8" x14ac:dyDescent="0.25">
      <c r="B6" s="1429" t="s">
        <v>3367</v>
      </c>
      <c r="C6" s="1430">
        <v>371.12999999999994</v>
      </c>
      <c r="E6" s="1431">
        <v>46207</v>
      </c>
      <c r="F6" s="1430">
        <v>811.24</v>
      </c>
      <c r="G6" s="641"/>
      <c r="H6"/>
      <c r="I6"/>
      <c r="J6" s="641"/>
      <c r="K6"/>
      <c r="L6"/>
      <c r="M6" s="641"/>
      <c r="N6" s="1432" t="s">
        <v>13</v>
      </c>
      <c r="O6" s="1430">
        <v>82.90000000000002</v>
      </c>
      <c r="P6" s="641"/>
      <c r="Q6" s="1432" t="s">
        <v>693</v>
      </c>
      <c r="R6" s="1430">
        <v>81.41</v>
      </c>
      <c r="S6" s="1433">
        <v>1</v>
      </c>
      <c r="T6" s="1430">
        <v>21.125</v>
      </c>
      <c r="U6" s="641"/>
      <c r="V6" s="1429" t="s">
        <v>692</v>
      </c>
      <c r="W6" s="1430">
        <v>302.65244999999999</v>
      </c>
    </row>
    <row r="7" spans="2:23" ht="13.8" x14ac:dyDescent="0.25">
      <c r="B7" s="1429" t="s">
        <v>3290</v>
      </c>
      <c r="C7" s="1430">
        <v>358.90999999999985</v>
      </c>
      <c r="E7" s="1431">
        <v>46208</v>
      </c>
      <c r="F7" s="1430">
        <v>447.78620000000001</v>
      </c>
      <c r="G7" s="641"/>
      <c r="H7"/>
      <c r="I7"/>
      <c r="J7" s="641"/>
      <c r="K7"/>
      <c r="L7"/>
      <c r="M7" s="641"/>
      <c r="N7" s="1432" t="s">
        <v>692</v>
      </c>
      <c r="O7" s="1430">
        <v>302.65244999999999</v>
      </c>
      <c r="P7" s="641"/>
      <c r="Q7" s="1429" t="s">
        <v>179</v>
      </c>
      <c r="R7" s="1430">
        <v>-843.23</v>
      </c>
      <c r="S7" s="1433">
        <v>0.33333333333333331</v>
      </c>
      <c r="T7" s="1430">
        <v>5.5601027241598731</v>
      </c>
      <c r="U7" s="641"/>
      <c r="V7" s="1429" t="s">
        <v>4305</v>
      </c>
      <c r="W7" s="1430">
        <v>288.30999999999995</v>
      </c>
    </row>
    <row r="8" spans="2:23" ht="13.8" x14ac:dyDescent="0.25">
      <c r="B8" s="1429" t="s">
        <v>3819</v>
      </c>
      <c r="C8" s="1430">
        <v>133.67000000000002</v>
      </c>
      <c r="E8" s="1431">
        <v>46209</v>
      </c>
      <c r="F8" s="1430">
        <v>530.38620000000003</v>
      </c>
      <c r="G8" s="641"/>
      <c r="H8"/>
      <c r="I8"/>
      <c r="J8" s="641"/>
      <c r="K8"/>
      <c r="L8"/>
      <c r="M8" s="641"/>
      <c r="N8" s="1432" t="s">
        <v>626</v>
      </c>
      <c r="O8" s="1430">
        <v>966.17275000000018</v>
      </c>
      <c r="P8" s="641"/>
      <c r="Q8" s="1432" t="s">
        <v>3350</v>
      </c>
      <c r="R8" s="1430">
        <v>-533.34</v>
      </c>
      <c r="S8" s="1433">
        <v>0</v>
      </c>
      <c r="T8" s="1430">
        <v>5.3</v>
      </c>
      <c r="U8" s="641"/>
      <c r="V8" s="1429" t="s">
        <v>1736</v>
      </c>
      <c r="W8" s="1430">
        <v>88.024000000000015</v>
      </c>
    </row>
    <row r="9" spans="2:23" ht="13.8" x14ac:dyDescent="0.25">
      <c r="B9" s="1429" t="s">
        <v>3293</v>
      </c>
      <c r="C9" s="1430">
        <v>76.600000000000009</v>
      </c>
      <c r="E9" s="1431">
        <v>46210</v>
      </c>
      <c r="F9" s="1430">
        <v>581.73620000000005</v>
      </c>
      <c r="G9" s="641"/>
      <c r="H9"/>
      <c r="I9"/>
      <c r="J9" s="641"/>
      <c r="K9"/>
      <c r="L9"/>
      <c r="M9" s="641"/>
      <c r="N9" s="1432" t="s">
        <v>3347</v>
      </c>
      <c r="O9" s="1430">
        <v>-6.2999999999999829</v>
      </c>
      <c r="P9" s="641"/>
      <c r="Q9" s="1432" t="s">
        <v>391</v>
      </c>
      <c r="R9" s="1430">
        <v>-309.89</v>
      </c>
      <c r="S9" s="1433">
        <v>0.5</v>
      </c>
      <c r="T9" s="1430">
        <v>5.6901540862398114</v>
      </c>
      <c r="U9" s="641"/>
      <c r="V9" s="1429" t="s">
        <v>13</v>
      </c>
      <c r="W9" s="1430">
        <v>82.90000000000002</v>
      </c>
    </row>
    <row r="10" spans="2:23" ht="13.8" x14ac:dyDescent="0.25">
      <c r="B10" s="1429" t="s">
        <v>314</v>
      </c>
      <c r="C10" s="1430">
        <v>59.400000000000006</v>
      </c>
      <c r="E10" s="1431">
        <v>46211</v>
      </c>
      <c r="F10" s="1430">
        <v>427.96620000000007</v>
      </c>
      <c r="G10" s="641"/>
      <c r="H10"/>
      <c r="I10"/>
      <c r="J10" s="641"/>
      <c r="K10"/>
      <c r="L10"/>
      <c r="M10" s="641"/>
      <c r="N10" s="1432" t="s">
        <v>693</v>
      </c>
      <c r="O10" s="1430">
        <v>344.90035</v>
      </c>
      <c r="P10" s="641"/>
      <c r="Q10" s="1429" t="s">
        <v>314</v>
      </c>
      <c r="R10" s="1430">
        <v>59.400000000000006</v>
      </c>
      <c r="S10" s="1433">
        <v>0.5714285714285714</v>
      </c>
      <c r="T10" s="1430">
        <v>1.8485714285714285</v>
      </c>
      <c r="U10" s="641"/>
      <c r="V10" s="1429" t="s">
        <v>349</v>
      </c>
      <c r="W10" s="1430">
        <v>59.400000000000006</v>
      </c>
    </row>
    <row r="11" spans="2:23" ht="13.8" x14ac:dyDescent="0.25">
      <c r="B11" s="1429" t="s">
        <v>3614</v>
      </c>
      <c r="C11" s="1430">
        <v>6.3999999999999844</v>
      </c>
      <c r="E11" s="1431">
        <v>46212</v>
      </c>
      <c r="F11" s="1430">
        <v>536.34620000000007</v>
      </c>
      <c r="G11" s="641"/>
      <c r="H11"/>
      <c r="I11"/>
      <c r="J11" s="641"/>
      <c r="K11"/>
      <c r="L11"/>
      <c r="M11" s="641"/>
      <c r="N11" s="1432" t="s">
        <v>3214</v>
      </c>
      <c r="O11" s="1430">
        <v>489.20999999999941</v>
      </c>
      <c r="P11" s="641"/>
      <c r="Q11" s="1432" t="s">
        <v>349</v>
      </c>
      <c r="R11" s="1430">
        <v>59.400000000000006</v>
      </c>
      <c r="S11" s="1433">
        <v>0.5714285714285714</v>
      </c>
      <c r="T11" s="1430">
        <v>1.8485714285714285</v>
      </c>
      <c r="U11" s="641"/>
      <c r="V11" s="1429" t="s">
        <v>3523</v>
      </c>
      <c r="W11" s="1430">
        <v>49.19</v>
      </c>
    </row>
    <row r="12" spans="2:23" ht="13.8" x14ac:dyDescent="0.25">
      <c r="B12" s="1429" t="s">
        <v>3585</v>
      </c>
      <c r="C12" s="1430">
        <v>3.5600000000000014</v>
      </c>
      <c r="E12" s="1431">
        <v>46213</v>
      </c>
      <c r="F12" s="1430">
        <v>622.38620000000003</v>
      </c>
      <c r="G12" s="641"/>
      <c r="H12"/>
      <c r="I12"/>
      <c r="J12" s="641"/>
      <c r="K12"/>
      <c r="L12"/>
      <c r="M12" s="641"/>
      <c r="N12" s="1432" t="s">
        <v>3170</v>
      </c>
      <c r="O12" s="1430">
        <v>-100</v>
      </c>
      <c r="P12" s="641"/>
      <c r="Q12" s="1429" t="s">
        <v>267</v>
      </c>
      <c r="R12" s="1430">
        <v>-382.40755000000001</v>
      </c>
      <c r="S12" s="1433">
        <v>0.75</v>
      </c>
      <c r="T12" s="1430">
        <v>10.778593440891402</v>
      </c>
      <c r="U12" s="641"/>
      <c r="V12" s="1429" t="s">
        <v>315</v>
      </c>
      <c r="W12" s="1430">
        <v>47.75</v>
      </c>
    </row>
    <row r="13" spans="2:23" ht="13.8" x14ac:dyDescent="0.25">
      <c r="B13" s="1429" t="s">
        <v>3768</v>
      </c>
      <c r="C13" s="1430">
        <v>-30.89</v>
      </c>
      <c r="E13" s="1431">
        <v>46214</v>
      </c>
      <c r="F13" s="1430">
        <v>686.93619999999999</v>
      </c>
      <c r="G13" s="641"/>
      <c r="H13" s="641"/>
      <c r="I13" s="641"/>
      <c r="J13" s="641"/>
      <c r="K13" s="641"/>
      <c r="L13" s="641"/>
      <c r="M13" s="641"/>
      <c r="N13" s="1432" t="s">
        <v>3171</v>
      </c>
      <c r="O13" s="1430">
        <v>-67.789999999999992</v>
      </c>
      <c r="P13" s="641"/>
      <c r="Q13"/>
      <c r="R13"/>
      <c r="S13"/>
      <c r="T13"/>
      <c r="U13" s="641"/>
      <c r="V13" s="1429" t="s">
        <v>1757</v>
      </c>
      <c r="W13" s="1430">
        <v>47.75</v>
      </c>
    </row>
    <row r="14" spans="2:23" ht="13.8" x14ac:dyDescent="0.25">
      <c r="B14" s="1429" t="s">
        <v>3368</v>
      </c>
      <c r="C14" s="1430">
        <v>-51.85</v>
      </c>
      <c r="E14" s="1431">
        <v>46215</v>
      </c>
      <c r="F14" s="1430">
        <v>1018.5762</v>
      </c>
      <c r="G14" s="641"/>
      <c r="H14" s="641"/>
      <c r="I14" s="641"/>
      <c r="J14" s="641"/>
      <c r="K14" s="641"/>
      <c r="L14" s="641"/>
      <c r="M14" s="641"/>
      <c r="N14" s="1432" t="s">
        <v>2274</v>
      </c>
      <c r="O14" s="1430">
        <v>43.545750000000005</v>
      </c>
      <c r="P14" s="641"/>
      <c r="Q14"/>
      <c r="R14"/>
      <c r="S14"/>
      <c r="T14"/>
      <c r="U14" s="641"/>
      <c r="V14" s="1429" t="s">
        <v>2274</v>
      </c>
      <c r="W14" s="1430">
        <v>43.545750000000005</v>
      </c>
    </row>
    <row r="15" spans="2:23" ht="13.8" x14ac:dyDescent="0.25">
      <c r="B15" s="1429" t="s">
        <v>1646</v>
      </c>
      <c r="C15" s="1430">
        <v>-113.37839999999994</v>
      </c>
      <c r="E15" s="1431">
        <v>46216</v>
      </c>
      <c r="F15" s="1430">
        <v>1074.9061999999999</v>
      </c>
      <c r="G15" s="641"/>
      <c r="H15" s="641"/>
      <c r="I15" s="641"/>
      <c r="J15" s="641"/>
      <c r="K15" s="641"/>
      <c r="L15" s="641"/>
      <c r="M15" s="641"/>
      <c r="N15" s="1432" t="s">
        <v>2534</v>
      </c>
      <c r="O15" s="1430">
        <v>2.9294500000000001</v>
      </c>
      <c r="P15" s="641"/>
      <c r="Q15"/>
      <c r="R15"/>
      <c r="S15"/>
      <c r="T15"/>
      <c r="U15" s="641"/>
      <c r="V15" s="1429" t="s">
        <v>4101</v>
      </c>
      <c r="W15" s="1430">
        <v>37.729999999999997</v>
      </c>
    </row>
    <row r="16" spans="2:23" ht="13.8" x14ac:dyDescent="0.25">
      <c r="B16" s="1429" t="s">
        <v>3213</v>
      </c>
      <c r="C16" s="1430">
        <v>-132.01999999999978</v>
      </c>
      <c r="E16" s="1431">
        <v>46217</v>
      </c>
      <c r="F16" s="1430">
        <v>1126.3162</v>
      </c>
      <c r="G16" s="641"/>
      <c r="H16" s="641"/>
      <c r="I16" s="641"/>
      <c r="J16" s="641"/>
      <c r="K16" s="641"/>
      <c r="L16" s="641"/>
      <c r="M16" s="641"/>
      <c r="N16" s="1432" t="s">
        <v>1735</v>
      </c>
      <c r="O16" s="1430">
        <v>-2</v>
      </c>
      <c r="P16" s="641"/>
      <c r="Q16"/>
      <c r="R16"/>
      <c r="S16"/>
      <c r="T16"/>
      <c r="U16" s="641"/>
      <c r="V16" s="1429" t="s">
        <v>390</v>
      </c>
      <c r="W16" s="1430">
        <v>36.08</v>
      </c>
    </row>
    <row r="17" spans="2:23" ht="13.8" x14ac:dyDescent="0.25">
      <c r="B17" s="1429" t="s">
        <v>3169</v>
      </c>
      <c r="C17" s="1430">
        <v>-167.79</v>
      </c>
      <c r="E17" s="1431">
        <v>46218</v>
      </c>
      <c r="F17" s="1430">
        <v>1094.9861999999998</v>
      </c>
      <c r="G17" s="641"/>
      <c r="H17" s="641"/>
      <c r="I17" s="641"/>
      <c r="J17" s="641"/>
      <c r="K17" s="641"/>
      <c r="L17" s="641"/>
      <c r="M17" s="641"/>
      <c r="N17" s="1432" t="s">
        <v>349</v>
      </c>
      <c r="O17" s="1430">
        <v>59.400000000000006</v>
      </c>
      <c r="P17" s="641"/>
      <c r="Q17"/>
      <c r="R17"/>
      <c r="S17"/>
      <c r="T17"/>
      <c r="U17" s="641"/>
      <c r="V17" s="1429" t="s">
        <v>3743</v>
      </c>
      <c r="W17" s="1430">
        <v>28.3</v>
      </c>
    </row>
    <row r="18" spans="2:23" ht="13.8" x14ac:dyDescent="0.25">
      <c r="B18" s="1429" t="s">
        <v>3535</v>
      </c>
      <c r="C18" s="1430">
        <v>-196.35</v>
      </c>
      <c r="E18" s="1431">
        <v>46219</v>
      </c>
      <c r="F18" s="1430">
        <v>1216.1061999999997</v>
      </c>
      <c r="G18" s="641"/>
      <c r="H18" s="641"/>
      <c r="I18" s="641"/>
      <c r="J18" s="641"/>
      <c r="K18" s="641"/>
      <c r="L18" s="641"/>
      <c r="M18" s="641"/>
      <c r="N18" s="1432" t="s">
        <v>2851</v>
      </c>
      <c r="O18" s="1430">
        <v>3.2367500000000007</v>
      </c>
      <c r="P18" s="641"/>
      <c r="Q18"/>
      <c r="R18"/>
      <c r="S18"/>
      <c r="T18"/>
      <c r="U18" s="641"/>
      <c r="V18" s="1429" t="s">
        <v>3753</v>
      </c>
      <c r="W18" s="1430">
        <v>21.23</v>
      </c>
    </row>
    <row r="19" spans="2:23" ht="13.8" x14ac:dyDescent="0.25">
      <c r="B19" s="1429" t="s">
        <v>3873</v>
      </c>
      <c r="C19" s="1430">
        <v>-208.82</v>
      </c>
      <c r="E19" s="1431">
        <v>46220</v>
      </c>
      <c r="F19" s="1430">
        <v>1516.5406999999996</v>
      </c>
      <c r="G19" s="641"/>
      <c r="H19" s="641"/>
      <c r="I19" s="641"/>
      <c r="J19" s="641"/>
      <c r="K19" s="641"/>
      <c r="L19" s="641"/>
      <c r="M19" s="641"/>
      <c r="N19" s="1432" t="s">
        <v>2334</v>
      </c>
      <c r="O19" s="1430">
        <v>5.22</v>
      </c>
      <c r="P19" s="641"/>
      <c r="Q19"/>
      <c r="R19"/>
      <c r="S19"/>
      <c r="T19"/>
      <c r="U19" s="641"/>
      <c r="V19" s="1429" t="s">
        <v>3522</v>
      </c>
      <c r="W19" s="1430">
        <v>16.360000000000042</v>
      </c>
    </row>
    <row r="20" spans="2:23" ht="13.8" x14ac:dyDescent="0.25">
      <c r="B20" s="1429" t="s">
        <v>3872</v>
      </c>
      <c r="C20" s="1430">
        <v>-209.68</v>
      </c>
      <c r="E20" s="1431">
        <v>46221</v>
      </c>
      <c r="F20" s="1430">
        <v>1310.8406999999995</v>
      </c>
      <c r="H20" s="641"/>
      <c r="I20" s="641"/>
      <c r="K20" s="641"/>
      <c r="N20" s="1432" t="s">
        <v>3781</v>
      </c>
      <c r="O20" s="1430">
        <v>-51.85</v>
      </c>
      <c r="Q20"/>
      <c r="R20"/>
      <c r="S20"/>
      <c r="T20"/>
      <c r="V20" s="1429" t="s">
        <v>1542</v>
      </c>
      <c r="W20" s="1430">
        <v>9.6900000000000084</v>
      </c>
    </row>
    <row r="21" spans="2:23" ht="13.8" x14ac:dyDescent="0.25">
      <c r="B21" s="1429" t="s">
        <v>179</v>
      </c>
      <c r="C21" s="1430">
        <v>-843.23</v>
      </c>
      <c r="E21" s="1431">
        <v>46222</v>
      </c>
      <c r="F21" s="1430">
        <v>1592.5050999999994</v>
      </c>
      <c r="H21" s="641"/>
      <c r="I21" s="641"/>
      <c r="K21" s="641"/>
      <c r="N21" s="1432" t="s">
        <v>390</v>
      </c>
      <c r="O21" s="1430">
        <v>36.08</v>
      </c>
      <c r="Q21"/>
      <c r="R21"/>
      <c r="S21"/>
      <c r="T21"/>
      <c r="V21" s="1429" t="s">
        <v>2334</v>
      </c>
      <c r="W21" s="1430">
        <v>5.22</v>
      </c>
    </row>
    <row r="22" spans="2:23" ht="13.8" x14ac:dyDescent="0.25">
      <c r="B22" s="1429" t="s">
        <v>267</v>
      </c>
      <c r="C22" s="1430">
        <v>540.82715000000121</v>
      </c>
      <c r="E22" s="1431">
        <v>46223</v>
      </c>
      <c r="F22" s="1430">
        <v>1657.8187499999995</v>
      </c>
      <c r="H22" s="641"/>
      <c r="I22" s="641"/>
      <c r="K22" s="641"/>
      <c r="N22" s="1432" t="s">
        <v>1645</v>
      </c>
      <c r="O22" s="1430">
        <v>-10</v>
      </c>
      <c r="Q22"/>
      <c r="R22"/>
      <c r="S22"/>
      <c r="T22"/>
      <c r="V22" s="1429" t="s">
        <v>2851</v>
      </c>
      <c r="W22" s="1430">
        <v>3.2367500000000007</v>
      </c>
    </row>
    <row r="23" spans="2:23" ht="13.8" x14ac:dyDescent="0.25">
      <c r="B23"/>
      <c r="C23"/>
      <c r="E23" s="1431">
        <v>46224</v>
      </c>
      <c r="F23" s="1430">
        <v>1596.9544999999994</v>
      </c>
      <c r="H23" s="641"/>
      <c r="I23" s="641"/>
      <c r="K23" s="641"/>
      <c r="N23" s="1432" t="s">
        <v>2335</v>
      </c>
      <c r="O23" s="1430">
        <v>-4</v>
      </c>
      <c r="Q23"/>
      <c r="R23"/>
      <c r="S23"/>
      <c r="T23"/>
      <c r="V23" s="1429" t="s">
        <v>2534</v>
      </c>
      <c r="W23" s="1430">
        <v>2.9294500000000001</v>
      </c>
    </row>
    <row r="24" spans="2:23" ht="13.8" x14ac:dyDescent="0.25">
      <c r="B24"/>
      <c r="C24"/>
      <c r="E24" s="1431">
        <v>46225</v>
      </c>
      <c r="F24" s="1430">
        <v>1725.3244999999993</v>
      </c>
      <c r="H24" s="641"/>
      <c r="I24" s="641"/>
      <c r="K24" s="641"/>
      <c r="N24" s="1432" t="s">
        <v>1542</v>
      </c>
      <c r="O24" s="1430">
        <v>9.6900000000000084</v>
      </c>
      <c r="Q24"/>
      <c r="R24"/>
      <c r="S24"/>
      <c r="T24"/>
      <c r="V24" s="1429" t="s">
        <v>1698</v>
      </c>
      <c r="W24" s="1430">
        <v>2.7504</v>
      </c>
    </row>
    <row r="25" spans="2:23" ht="13.8" x14ac:dyDescent="0.25">
      <c r="B25"/>
      <c r="C25"/>
      <c r="E25" s="1431">
        <v>46226</v>
      </c>
      <c r="F25" s="1430">
        <v>1257.8044999999993</v>
      </c>
      <c r="H25" s="641"/>
      <c r="I25" s="641"/>
      <c r="K25" s="641"/>
      <c r="N25" s="1432" t="s">
        <v>2917</v>
      </c>
      <c r="O25" s="1430">
        <v>-44.69</v>
      </c>
      <c r="Q25"/>
      <c r="R25"/>
      <c r="S25"/>
      <c r="T25"/>
      <c r="V25" s="1429" t="s">
        <v>3293</v>
      </c>
      <c r="W25" s="1430">
        <v>2.0699999999999998</v>
      </c>
    </row>
    <row r="26" spans="2:23" ht="13.8" x14ac:dyDescent="0.25">
      <c r="B26"/>
      <c r="C26"/>
      <c r="E26" s="1431">
        <v>46227</v>
      </c>
      <c r="F26" s="1430">
        <v>1410.6325499999994</v>
      </c>
      <c r="H26" s="641"/>
      <c r="I26" s="641"/>
      <c r="K26" s="641"/>
      <c r="N26" s="1432" t="s">
        <v>2916</v>
      </c>
      <c r="O26" s="1430">
        <v>-19.214749999999995</v>
      </c>
      <c r="Q26"/>
      <c r="R26"/>
      <c r="S26"/>
      <c r="T26"/>
      <c r="V26" s="1429" t="s">
        <v>2304</v>
      </c>
      <c r="W26" s="1430">
        <v>2.0099999999999998</v>
      </c>
    </row>
    <row r="27" spans="2:23" ht="13.8" x14ac:dyDescent="0.25">
      <c r="B27"/>
      <c r="C27"/>
      <c r="E27" s="1431">
        <v>46228</v>
      </c>
      <c r="F27" s="1430">
        <v>1086.1525499999993</v>
      </c>
      <c r="H27" s="641"/>
      <c r="I27" s="641"/>
      <c r="K27" s="641"/>
      <c r="N27" s="1432" t="s">
        <v>2918</v>
      </c>
      <c r="O27" s="1430">
        <v>0.71</v>
      </c>
      <c r="Q27"/>
      <c r="R27"/>
      <c r="S27"/>
      <c r="T27"/>
      <c r="V27" s="1429" t="s">
        <v>2918</v>
      </c>
      <c r="W27" s="1430">
        <v>0.71</v>
      </c>
    </row>
    <row r="28" spans="2:23" ht="13.8" x14ac:dyDescent="0.25">
      <c r="B28"/>
      <c r="C28"/>
      <c r="E28" s="1431">
        <v>46229</v>
      </c>
      <c r="F28" s="1430">
        <v>682.97714999999926</v>
      </c>
      <c r="H28" s="641"/>
      <c r="I28" s="641"/>
      <c r="N28" s="1432" t="s">
        <v>3743</v>
      </c>
      <c r="O28" s="1430">
        <v>28.3</v>
      </c>
      <c r="Q28"/>
      <c r="R28"/>
      <c r="S28"/>
      <c r="T28"/>
      <c r="V28" s="1429" t="s">
        <v>1771</v>
      </c>
      <c r="W28" s="1430">
        <v>-2</v>
      </c>
    </row>
    <row r="29" spans="2:23" ht="13.8" x14ac:dyDescent="0.25">
      <c r="B29"/>
      <c r="C29"/>
      <c r="E29" s="1431">
        <v>46230</v>
      </c>
      <c r="F29" s="1430">
        <v>680.02714999999921</v>
      </c>
      <c r="H29" s="641"/>
      <c r="I29" s="641"/>
      <c r="N29" s="1432" t="s">
        <v>1695</v>
      </c>
      <c r="O29" s="1430">
        <v>-128.77000000000001</v>
      </c>
      <c r="Q29" s="641"/>
      <c r="R29" s="641"/>
      <c r="S29" s="641"/>
      <c r="T29" s="641"/>
      <c r="V29" s="1429" t="s">
        <v>1735</v>
      </c>
      <c r="W29" s="1430">
        <v>-2</v>
      </c>
    </row>
    <row r="30" spans="2:23" ht="13.8" x14ac:dyDescent="0.25">
      <c r="B30"/>
      <c r="C30"/>
      <c r="E30" s="1431">
        <v>46231</v>
      </c>
      <c r="F30" s="1430">
        <v>734.21714999999926</v>
      </c>
      <c r="H30" s="641"/>
      <c r="I30" s="641"/>
      <c r="N30" s="1432" t="s">
        <v>1539</v>
      </c>
      <c r="O30" s="1430">
        <v>-621.2299999999999</v>
      </c>
      <c r="Q30" s="641"/>
      <c r="R30" s="641"/>
      <c r="S30" s="641"/>
      <c r="T30" s="641"/>
      <c r="V30" s="1429" t="s">
        <v>2335</v>
      </c>
      <c r="W30" s="1430">
        <v>-4</v>
      </c>
    </row>
    <row r="31" spans="2:23" ht="13.8" x14ac:dyDescent="0.25">
      <c r="B31"/>
      <c r="C31"/>
      <c r="E31" s="1431">
        <v>46232</v>
      </c>
      <c r="F31" s="1430">
        <v>684.4271499999993</v>
      </c>
      <c r="H31" s="641"/>
      <c r="I31" s="641"/>
      <c r="N31" s="1432" t="s">
        <v>1698</v>
      </c>
      <c r="O31" s="1430">
        <v>2.7504</v>
      </c>
      <c r="V31" s="1429" t="s">
        <v>3347</v>
      </c>
      <c r="W31" s="1430">
        <v>-6.2999999999999829</v>
      </c>
    </row>
    <row r="32" spans="2:23" ht="13.8" x14ac:dyDescent="0.25">
      <c r="B32"/>
      <c r="C32"/>
      <c r="E32" s="1431">
        <v>46233</v>
      </c>
      <c r="F32" s="1430">
        <v>711.59714999999926</v>
      </c>
      <c r="H32" s="641"/>
      <c r="I32" s="641"/>
      <c r="N32" s="1432" t="s">
        <v>3350</v>
      </c>
      <c r="O32" s="1430">
        <v>-435.7</v>
      </c>
      <c r="V32" s="1429" t="s">
        <v>1645</v>
      </c>
      <c r="W32" s="1430">
        <v>-10</v>
      </c>
    </row>
    <row r="33" spans="5:23" ht="13.2" x14ac:dyDescent="0.25">
      <c r="E33" s="1431">
        <v>46234</v>
      </c>
      <c r="F33" s="1430">
        <v>540.82714999999916</v>
      </c>
      <c r="H33" s="641"/>
      <c r="I33" s="641"/>
      <c r="N33" s="1432" t="s">
        <v>1757</v>
      </c>
      <c r="O33" s="1430">
        <v>47.75</v>
      </c>
      <c r="V33" s="1429" t="s">
        <v>4304</v>
      </c>
      <c r="W33" s="1430">
        <v>-16.180000000000035</v>
      </c>
    </row>
    <row r="34" spans="5:23" ht="13.2" x14ac:dyDescent="0.25">
      <c r="E34" s="1429" t="s">
        <v>267</v>
      </c>
      <c r="F34" s="1430"/>
      <c r="H34" s="641"/>
      <c r="I34" s="641"/>
      <c r="N34" s="1432" t="s">
        <v>410</v>
      </c>
      <c r="O34" s="1430">
        <v>-215.75</v>
      </c>
      <c r="V34" s="1429" t="s">
        <v>2916</v>
      </c>
      <c r="W34" s="1430">
        <v>-19.214749999999995</v>
      </c>
    </row>
    <row r="35" spans="5:23" ht="13.8" x14ac:dyDescent="0.25">
      <c r="E35"/>
      <c r="F35"/>
      <c r="H35" s="641"/>
      <c r="I35" s="641"/>
      <c r="N35" s="1432" t="s">
        <v>315</v>
      </c>
      <c r="O35" s="1430">
        <v>47.75</v>
      </c>
      <c r="V35" s="1429" t="s">
        <v>4106</v>
      </c>
      <c r="W35" s="1430">
        <v>-32.620000000000005</v>
      </c>
    </row>
    <row r="36" spans="5:23" ht="13.8" x14ac:dyDescent="0.25">
      <c r="E36"/>
      <c r="F36"/>
      <c r="N36" s="1432" t="s">
        <v>1771</v>
      </c>
      <c r="O36" s="1430">
        <v>-2</v>
      </c>
      <c r="V36" s="1429" t="s">
        <v>2917</v>
      </c>
      <c r="W36" s="1430">
        <v>-44.69</v>
      </c>
    </row>
    <row r="37" spans="5:23" ht="13.8" x14ac:dyDescent="0.25">
      <c r="E37"/>
      <c r="F37"/>
      <c r="N37" s="1432" t="s">
        <v>4106</v>
      </c>
      <c r="O37" s="1430">
        <v>-32.620000000000005</v>
      </c>
      <c r="V37" s="1429" t="s">
        <v>3781</v>
      </c>
      <c r="W37" s="1430">
        <v>-51.85</v>
      </c>
    </row>
    <row r="38" spans="5:23" ht="13.8" x14ac:dyDescent="0.25">
      <c r="E38"/>
      <c r="F38"/>
      <c r="N38" s="1432" t="s">
        <v>4101</v>
      </c>
      <c r="O38" s="1430">
        <v>37.729999999999997</v>
      </c>
      <c r="V38" s="1429" t="s">
        <v>1753</v>
      </c>
      <c r="W38" s="1430">
        <v>-62.89</v>
      </c>
    </row>
    <row r="39" spans="5:23" ht="13.8" x14ac:dyDescent="0.25">
      <c r="E39"/>
      <c r="F39"/>
      <c r="N39" s="1432" t="s">
        <v>1736</v>
      </c>
      <c r="O39" s="1430">
        <v>88.024000000000015</v>
      </c>
      <c r="V39" s="1429" t="s">
        <v>3171</v>
      </c>
      <c r="W39" s="1430">
        <v>-67.789999999999992</v>
      </c>
    </row>
    <row r="40" spans="5:23" ht="13.8" x14ac:dyDescent="0.25">
      <c r="E40"/>
      <c r="F40"/>
      <c r="N40" s="1432" t="s">
        <v>3753</v>
      </c>
      <c r="O40" s="1430">
        <v>21.23</v>
      </c>
      <c r="V40" s="1429" t="s">
        <v>75</v>
      </c>
      <c r="W40" s="1430">
        <v>-76.100000000000009</v>
      </c>
    </row>
    <row r="41" spans="5:23" ht="13.8" x14ac:dyDescent="0.25">
      <c r="E41"/>
      <c r="F41"/>
      <c r="N41" s="1432" t="s">
        <v>3523</v>
      </c>
      <c r="O41" s="1430">
        <v>49.19</v>
      </c>
      <c r="V41" s="1429" t="s">
        <v>391</v>
      </c>
      <c r="W41" s="1430">
        <v>-94.379999999999967</v>
      </c>
    </row>
    <row r="42" spans="5:23" ht="13.8" x14ac:dyDescent="0.25">
      <c r="E42"/>
      <c r="F42"/>
      <c r="N42" s="1432" t="s">
        <v>1753</v>
      </c>
      <c r="O42" s="1430">
        <v>-62.89</v>
      </c>
      <c r="V42" s="1429" t="s">
        <v>3170</v>
      </c>
      <c r="W42" s="1430">
        <v>-100</v>
      </c>
    </row>
    <row r="43" spans="5:23" ht="13.8" x14ac:dyDescent="0.25">
      <c r="E43"/>
      <c r="F43"/>
      <c r="N43" s="1432" t="s">
        <v>3293</v>
      </c>
      <c r="O43" s="1430">
        <v>2.0699999999999998</v>
      </c>
      <c r="V43" s="1429" t="s">
        <v>1695</v>
      </c>
      <c r="W43" s="1430">
        <v>-128.77000000000001</v>
      </c>
    </row>
    <row r="44" spans="5:23" ht="13.8" x14ac:dyDescent="0.25">
      <c r="E44"/>
      <c r="F44"/>
      <c r="N44" s="1432" t="s">
        <v>3522</v>
      </c>
      <c r="O44" s="1430">
        <v>16.360000000000042</v>
      </c>
      <c r="V44" s="1429" t="s">
        <v>410</v>
      </c>
      <c r="W44" s="1430">
        <v>-215.75</v>
      </c>
    </row>
    <row r="45" spans="5:23" ht="13.8" x14ac:dyDescent="0.25">
      <c r="E45"/>
      <c r="F45"/>
      <c r="N45" s="1432" t="s">
        <v>391</v>
      </c>
      <c r="O45" s="1430">
        <v>-94.379999999999967</v>
      </c>
      <c r="V45" s="1429" t="s">
        <v>3350</v>
      </c>
      <c r="W45" s="1430">
        <v>-435.7</v>
      </c>
    </row>
    <row r="46" spans="5:23" ht="13.8" x14ac:dyDescent="0.25">
      <c r="E46"/>
      <c r="F46"/>
      <c r="N46" s="1432" t="s">
        <v>2304</v>
      </c>
      <c r="O46" s="1430">
        <v>2.0099999999999998</v>
      </c>
      <c r="V46" s="1429" t="s">
        <v>3742</v>
      </c>
      <c r="W46" s="1430">
        <v>-445.83000000000004</v>
      </c>
    </row>
    <row r="47" spans="5:23" ht="13.8" x14ac:dyDescent="0.25">
      <c r="E47"/>
      <c r="F47"/>
      <c r="N47" s="1432" t="s">
        <v>4305</v>
      </c>
      <c r="O47" s="1430">
        <v>288.30999999999995</v>
      </c>
      <c r="V47" s="1429" t="s">
        <v>1539</v>
      </c>
      <c r="W47" s="1430">
        <v>-621.2299999999999</v>
      </c>
    </row>
    <row r="48" spans="5:23" ht="13.8" x14ac:dyDescent="0.25">
      <c r="E48"/>
      <c r="F48"/>
      <c r="N48" s="1432" t="s">
        <v>4304</v>
      </c>
      <c r="O48" s="1430">
        <v>-16.180000000000035</v>
      </c>
      <c r="V48" s="1429" t="s">
        <v>267</v>
      </c>
      <c r="W48" s="1430">
        <v>540.82715000000121</v>
      </c>
    </row>
    <row r="49" spans="5:23" ht="13.8" x14ac:dyDescent="0.25">
      <c r="E49"/>
      <c r="F49"/>
      <c r="N49" s="1429" t="s">
        <v>267</v>
      </c>
      <c r="O49" s="1430">
        <v>540.82715000000121</v>
      </c>
      <c r="V49"/>
      <c r="W49"/>
    </row>
    <row r="50" spans="5:23" ht="13.8" x14ac:dyDescent="0.25">
      <c r="E50"/>
      <c r="F50"/>
      <c r="N50"/>
      <c r="O50"/>
      <c r="V50"/>
      <c r="W50"/>
    </row>
    <row r="51" spans="5:23" ht="13.8" x14ac:dyDescent="0.25">
      <c r="E51"/>
      <c r="F51"/>
      <c r="N51"/>
      <c r="O51"/>
      <c r="V51"/>
      <c r="W51"/>
    </row>
    <row r="52" spans="5:23" ht="13.8" x14ac:dyDescent="0.25">
      <c r="E52"/>
      <c r="F52"/>
      <c r="N52"/>
      <c r="O52"/>
      <c r="V52"/>
      <c r="W52"/>
    </row>
    <row r="53" spans="5:23" ht="13.8" x14ac:dyDescent="0.25">
      <c r="E53"/>
      <c r="F53"/>
      <c r="N53"/>
      <c r="O53"/>
      <c r="V53"/>
      <c r="W53"/>
    </row>
    <row r="54" spans="5:23" ht="13.8" x14ac:dyDescent="0.25">
      <c r="E54"/>
      <c r="F54"/>
      <c r="N54"/>
      <c r="O54"/>
      <c r="V54"/>
      <c r="W54"/>
    </row>
    <row r="55" spans="5:23" ht="13.8" x14ac:dyDescent="0.25">
      <c r="E55"/>
      <c r="F55"/>
      <c r="N55"/>
      <c r="O55"/>
      <c r="V55"/>
      <c r="W55"/>
    </row>
    <row r="56" spans="5:23" ht="13.8" x14ac:dyDescent="0.25">
      <c r="E56"/>
      <c r="F56"/>
      <c r="N56"/>
      <c r="O56"/>
      <c r="V56"/>
      <c r="W56"/>
    </row>
    <row r="57" spans="5:23" ht="13.8" x14ac:dyDescent="0.25">
      <c r="E57"/>
      <c r="F57"/>
      <c r="N57"/>
      <c r="O57"/>
      <c r="V57"/>
      <c r="W57"/>
    </row>
    <row r="58" spans="5:23" ht="13.8" x14ac:dyDescent="0.25">
      <c r="E58"/>
      <c r="F58"/>
      <c r="N58"/>
      <c r="O58"/>
      <c r="V58"/>
      <c r="W58"/>
    </row>
    <row r="59" spans="5:23" ht="13.8" x14ac:dyDescent="0.25">
      <c r="E59"/>
      <c r="F59"/>
      <c r="N59"/>
      <c r="O59"/>
      <c r="V59"/>
      <c r="W59"/>
    </row>
    <row r="60" spans="5:23" ht="13.8" x14ac:dyDescent="0.25">
      <c r="E60"/>
      <c r="F60"/>
      <c r="N60"/>
      <c r="O60"/>
      <c r="V60"/>
      <c r="W60"/>
    </row>
    <row r="61" spans="5:23" ht="13.8" x14ac:dyDescent="0.25">
      <c r="E61"/>
      <c r="F61"/>
      <c r="N61"/>
      <c r="O61"/>
      <c r="V61"/>
      <c r="W61"/>
    </row>
    <row r="62" spans="5:23" ht="13.8" x14ac:dyDescent="0.25">
      <c r="E62"/>
      <c r="F62"/>
      <c r="N62"/>
      <c r="O62"/>
      <c r="V62"/>
      <c r="W62"/>
    </row>
    <row r="63" spans="5:23" ht="13.8" x14ac:dyDescent="0.25">
      <c r="E63"/>
      <c r="F63"/>
      <c r="N63"/>
      <c r="O63"/>
      <c r="V63"/>
      <c r="W63"/>
    </row>
    <row r="64" spans="5:23" ht="13.8" x14ac:dyDescent="0.25">
      <c r="E64"/>
      <c r="F64"/>
      <c r="N64"/>
      <c r="O64"/>
      <c r="V64"/>
      <c r="W64"/>
    </row>
    <row r="65" spans="5:23" ht="13.8" x14ac:dyDescent="0.25">
      <c r="E65"/>
      <c r="F65"/>
      <c r="N65"/>
      <c r="O65"/>
      <c r="V65"/>
      <c r="W65"/>
    </row>
    <row r="66" spans="5:23" ht="13.8" x14ac:dyDescent="0.25">
      <c r="E66"/>
      <c r="F66"/>
      <c r="N66"/>
      <c r="O66"/>
      <c r="V66"/>
      <c r="W66"/>
    </row>
    <row r="67" spans="5:23" ht="13.8" x14ac:dyDescent="0.25">
      <c r="E67"/>
      <c r="F67"/>
      <c r="N67"/>
      <c r="O67"/>
      <c r="V67"/>
      <c r="W67"/>
    </row>
    <row r="68" spans="5:23" ht="13.8" x14ac:dyDescent="0.25">
      <c r="E68"/>
      <c r="F68"/>
      <c r="N68"/>
      <c r="O68"/>
      <c r="V68"/>
      <c r="W68"/>
    </row>
    <row r="69" spans="5:23" ht="13.8" x14ac:dyDescent="0.25">
      <c r="E69"/>
      <c r="F69"/>
      <c r="N69"/>
      <c r="O69"/>
      <c r="V69"/>
      <c r="W69"/>
    </row>
    <row r="70" spans="5:23" ht="13.8" x14ac:dyDescent="0.25">
      <c r="E70"/>
      <c r="F70"/>
      <c r="N70"/>
      <c r="O70"/>
      <c r="V70"/>
      <c r="W70"/>
    </row>
    <row r="71" spans="5:23" ht="13.8" x14ac:dyDescent="0.25">
      <c r="E71"/>
      <c r="F71"/>
      <c r="N71"/>
      <c r="O71"/>
      <c r="V71"/>
      <c r="W71"/>
    </row>
    <row r="72" spans="5:23" ht="13.8" x14ac:dyDescent="0.25">
      <c r="E72"/>
      <c r="F72"/>
      <c r="N72"/>
      <c r="O72"/>
      <c r="V72"/>
      <c r="W72"/>
    </row>
    <row r="73" spans="5:23" ht="13.8" x14ac:dyDescent="0.25">
      <c r="E73"/>
      <c r="F73"/>
      <c r="N73"/>
      <c r="O73"/>
      <c r="V73"/>
      <c r="W73"/>
    </row>
    <row r="74" spans="5:23" ht="13.8" x14ac:dyDescent="0.25">
      <c r="E74"/>
      <c r="F74"/>
      <c r="N74"/>
      <c r="O74"/>
      <c r="V74"/>
      <c r="W74"/>
    </row>
    <row r="75" spans="5:23" ht="13.8" x14ac:dyDescent="0.25">
      <c r="E75"/>
      <c r="F75"/>
      <c r="N75"/>
      <c r="O75"/>
      <c r="V75"/>
      <c r="W75"/>
    </row>
    <row r="76" spans="5:23" ht="13.8" x14ac:dyDescent="0.25">
      <c r="E76"/>
      <c r="F76"/>
      <c r="N76"/>
      <c r="O76"/>
      <c r="V76"/>
      <c r="W76"/>
    </row>
    <row r="77" spans="5:23" ht="13.8" x14ac:dyDescent="0.25">
      <c r="E77"/>
      <c r="F77"/>
      <c r="N77"/>
      <c r="O77"/>
      <c r="V77"/>
      <c r="W77"/>
    </row>
    <row r="78" spans="5:23" ht="13.8" x14ac:dyDescent="0.25">
      <c r="E78"/>
      <c r="F78"/>
      <c r="N78"/>
      <c r="O78"/>
      <c r="V78"/>
      <c r="W78"/>
    </row>
    <row r="79" spans="5:23" ht="13.8" x14ac:dyDescent="0.25">
      <c r="E79"/>
      <c r="F79"/>
      <c r="N79"/>
      <c r="O79"/>
      <c r="V79"/>
      <c r="W79"/>
    </row>
    <row r="80" spans="5:23" ht="13.8" x14ac:dyDescent="0.25">
      <c r="E80"/>
      <c r="F80"/>
      <c r="N80"/>
      <c r="O80"/>
      <c r="V80"/>
      <c r="W80"/>
    </row>
    <row r="81" spans="5:23" ht="13.8" x14ac:dyDescent="0.25">
      <c r="E81"/>
      <c r="F81"/>
      <c r="N81"/>
      <c r="O81"/>
      <c r="V81"/>
      <c r="W81"/>
    </row>
    <row r="82" spans="5:23" ht="13.8" x14ac:dyDescent="0.25">
      <c r="E82"/>
      <c r="F82"/>
      <c r="N82"/>
      <c r="O82"/>
      <c r="V82"/>
      <c r="W82"/>
    </row>
    <row r="83" spans="5:23" ht="13.8" x14ac:dyDescent="0.25">
      <c r="E83"/>
      <c r="F83"/>
      <c r="N83"/>
      <c r="O83"/>
      <c r="V83"/>
      <c r="W83"/>
    </row>
    <row r="84" spans="5:23" ht="13.8" x14ac:dyDescent="0.25">
      <c r="E84"/>
      <c r="F84"/>
      <c r="N84"/>
      <c r="O84"/>
      <c r="V84"/>
      <c r="W84"/>
    </row>
    <row r="85" spans="5:23" ht="13.8" x14ac:dyDescent="0.25">
      <c r="E85"/>
      <c r="F85"/>
      <c r="N85"/>
      <c r="O85"/>
      <c r="V85"/>
      <c r="W85"/>
    </row>
    <row r="86" spans="5:23" ht="13.8" x14ac:dyDescent="0.25">
      <c r="E86"/>
      <c r="F86"/>
      <c r="N86"/>
      <c r="O86"/>
      <c r="V86"/>
      <c r="W86"/>
    </row>
    <row r="87" spans="5:23" ht="13.8" x14ac:dyDescent="0.25">
      <c r="E87"/>
      <c r="F87"/>
      <c r="N87"/>
      <c r="O87"/>
      <c r="V87"/>
      <c r="W87"/>
    </row>
    <row r="88" spans="5:23" ht="13.8" x14ac:dyDescent="0.25">
      <c r="E88"/>
      <c r="F88"/>
      <c r="N88"/>
      <c r="O88"/>
      <c r="V88"/>
      <c r="W88"/>
    </row>
    <row r="89" spans="5:23" ht="13.8" x14ac:dyDescent="0.25">
      <c r="E89"/>
      <c r="F89"/>
      <c r="N89"/>
      <c r="O89"/>
      <c r="V89"/>
      <c r="W89"/>
    </row>
    <row r="90" spans="5:23" ht="13.8" x14ac:dyDescent="0.25">
      <c r="E90"/>
      <c r="F90"/>
      <c r="N90"/>
      <c r="O90"/>
      <c r="V90"/>
      <c r="W90"/>
    </row>
    <row r="91" spans="5:23" ht="13.8" x14ac:dyDescent="0.25">
      <c r="E91"/>
      <c r="F91"/>
      <c r="N91"/>
      <c r="O91"/>
      <c r="V91"/>
      <c r="W91"/>
    </row>
    <row r="92" spans="5:23" ht="13.8" x14ac:dyDescent="0.25">
      <c r="E92"/>
      <c r="F92"/>
      <c r="N92"/>
      <c r="O92"/>
      <c r="V92"/>
      <c r="W92"/>
    </row>
    <row r="93" spans="5:23" ht="13.8" x14ac:dyDescent="0.25">
      <c r="E93"/>
      <c r="F93"/>
      <c r="N93"/>
      <c r="O93"/>
      <c r="V93"/>
      <c r="W93"/>
    </row>
    <row r="94" spans="5:23" ht="13.8" x14ac:dyDescent="0.25">
      <c r="E94"/>
      <c r="F94"/>
      <c r="N94"/>
      <c r="O94"/>
    </row>
    <row r="95" spans="5:23" ht="13.8" x14ac:dyDescent="0.25">
      <c r="E95"/>
      <c r="F95"/>
      <c r="N95"/>
      <c r="O95"/>
    </row>
    <row r="96" spans="5:23" ht="13.8" x14ac:dyDescent="0.25">
      <c r="E96"/>
      <c r="F96"/>
      <c r="N96"/>
      <c r="O96"/>
    </row>
    <row r="97" spans="5:15" ht="13.8" x14ac:dyDescent="0.25">
      <c r="E97"/>
      <c r="F97"/>
      <c r="N97"/>
      <c r="O97"/>
    </row>
    <row r="98" spans="5:15" ht="13.8" x14ac:dyDescent="0.25">
      <c r="E98"/>
      <c r="F98"/>
      <c r="N98"/>
      <c r="O98"/>
    </row>
    <row r="99" spans="5:15" ht="13.8" x14ac:dyDescent="0.25">
      <c r="E99"/>
      <c r="F99"/>
      <c r="N99"/>
      <c r="O99"/>
    </row>
    <row r="100" spans="5:15" ht="13.8" x14ac:dyDescent="0.25">
      <c r="E100"/>
      <c r="F100"/>
      <c r="N100"/>
      <c r="O100"/>
    </row>
    <row r="101" spans="5:15" ht="13.8" x14ac:dyDescent="0.25">
      <c r="E101"/>
      <c r="F101"/>
      <c r="N101"/>
      <c r="O101"/>
    </row>
    <row r="102" spans="5:15" ht="13.8" x14ac:dyDescent="0.25">
      <c r="E102"/>
      <c r="F102"/>
      <c r="N102"/>
      <c r="O102"/>
    </row>
    <row r="103" spans="5:15" ht="13.8" x14ac:dyDescent="0.25">
      <c r="E103"/>
      <c r="F103"/>
      <c r="N103"/>
      <c r="O103"/>
    </row>
    <row r="104" spans="5:15" ht="13.8" x14ac:dyDescent="0.25">
      <c r="E104"/>
      <c r="F104"/>
      <c r="N104"/>
      <c r="O104"/>
    </row>
    <row r="105" spans="5:15" ht="13.8" x14ac:dyDescent="0.25">
      <c r="E105"/>
      <c r="F105"/>
      <c r="N105"/>
      <c r="O105"/>
    </row>
    <row r="106" spans="5:15" ht="13.8" x14ac:dyDescent="0.25">
      <c r="E106"/>
      <c r="F106"/>
      <c r="N106"/>
      <c r="O106"/>
    </row>
    <row r="107" spans="5:15" ht="13.8" x14ac:dyDescent="0.25">
      <c r="E107"/>
      <c r="F107"/>
      <c r="N107"/>
      <c r="O107"/>
    </row>
    <row r="108" spans="5:15" ht="13.8" x14ac:dyDescent="0.25">
      <c r="E108"/>
      <c r="F108"/>
      <c r="N108"/>
      <c r="O108"/>
    </row>
    <row r="109" spans="5:15" ht="13.8" x14ac:dyDescent="0.25">
      <c r="E109"/>
      <c r="F109"/>
      <c r="N109"/>
      <c r="O109"/>
    </row>
    <row r="110" spans="5:15" ht="13.8" x14ac:dyDescent="0.25">
      <c r="E110"/>
      <c r="F110"/>
      <c r="N110"/>
      <c r="O110"/>
    </row>
    <row r="111" spans="5:15" ht="13.8" x14ac:dyDescent="0.25">
      <c r="E111"/>
      <c r="F111"/>
      <c r="N111"/>
      <c r="O111"/>
    </row>
    <row r="112" spans="5:15" ht="13.8" x14ac:dyDescent="0.25">
      <c r="E112"/>
      <c r="F112"/>
      <c r="N112"/>
      <c r="O112"/>
    </row>
    <row r="113" spans="5:15" ht="13.8" x14ac:dyDescent="0.25">
      <c r="E113"/>
      <c r="F113"/>
      <c r="N113"/>
      <c r="O113"/>
    </row>
    <row r="114" spans="5:15" ht="13.8" x14ac:dyDescent="0.25">
      <c r="E114"/>
      <c r="F114"/>
      <c r="N114"/>
      <c r="O114"/>
    </row>
    <row r="115" spans="5:15" ht="13.8" x14ac:dyDescent="0.25">
      <c r="E115"/>
      <c r="F115"/>
      <c r="N115"/>
      <c r="O115"/>
    </row>
    <row r="116" spans="5:15" ht="13.8" x14ac:dyDescent="0.25">
      <c r="E116"/>
      <c r="F116"/>
      <c r="N116"/>
      <c r="O116"/>
    </row>
    <row r="117" spans="5:15" ht="13.8" x14ac:dyDescent="0.25">
      <c r="E117"/>
      <c r="F117"/>
      <c r="N117"/>
      <c r="O117"/>
    </row>
    <row r="118" spans="5:15" ht="13.8" x14ac:dyDescent="0.25">
      <c r="E118"/>
      <c r="F118"/>
      <c r="N118"/>
      <c r="O118"/>
    </row>
    <row r="119" spans="5:15" ht="13.8" x14ac:dyDescent="0.25">
      <c r="E119"/>
      <c r="F119"/>
      <c r="N119"/>
      <c r="O119"/>
    </row>
    <row r="120" spans="5:15" ht="13.8" x14ac:dyDescent="0.25">
      <c r="E120"/>
      <c r="F120"/>
      <c r="N120"/>
      <c r="O120"/>
    </row>
    <row r="121" spans="5:15" ht="13.8" x14ac:dyDescent="0.25">
      <c r="E121"/>
      <c r="F121"/>
      <c r="N121"/>
      <c r="O121"/>
    </row>
    <row r="122" spans="5:15" ht="13.8" x14ac:dyDescent="0.25">
      <c r="E122"/>
      <c r="F122"/>
      <c r="N122"/>
      <c r="O122"/>
    </row>
    <row r="123" spans="5:15" ht="13.8" x14ac:dyDescent="0.25">
      <c r="E123"/>
      <c r="F123"/>
      <c r="N123"/>
      <c r="O123"/>
    </row>
    <row r="124" spans="5:15" ht="13.8" x14ac:dyDescent="0.25">
      <c r="E124"/>
      <c r="F124"/>
      <c r="N124"/>
      <c r="O124"/>
    </row>
    <row r="125" spans="5:15" ht="13.8" x14ac:dyDescent="0.25">
      <c r="E125"/>
      <c r="F125"/>
      <c r="N125"/>
      <c r="O125"/>
    </row>
    <row r="126" spans="5:15" ht="13.8" x14ac:dyDescent="0.25">
      <c r="E126"/>
      <c r="F126"/>
      <c r="N126"/>
      <c r="O126"/>
    </row>
    <row r="127" spans="5:15" ht="13.8" x14ac:dyDescent="0.25">
      <c r="E127"/>
      <c r="F127"/>
      <c r="N127"/>
      <c r="O127"/>
    </row>
    <row r="128" spans="5:15" ht="13.8" x14ac:dyDescent="0.25">
      <c r="E128"/>
      <c r="F128"/>
      <c r="N128"/>
      <c r="O128"/>
    </row>
    <row r="129" spans="5:15" ht="13.8" x14ac:dyDescent="0.25">
      <c r="E129"/>
      <c r="F129"/>
      <c r="N129"/>
      <c r="O129"/>
    </row>
    <row r="130" spans="5:15" ht="13.8" x14ac:dyDescent="0.25">
      <c r="E130"/>
      <c r="F130"/>
      <c r="N130"/>
      <c r="O130"/>
    </row>
    <row r="131" spans="5:15" ht="13.8" x14ac:dyDescent="0.25">
      <c r="E131"/>
      <c r="F131"/>
      <c r="N131"/>
      <c r="O131"/>
    </row>
    <row r="132" spans="5:15" ht="13.8" x14ac:dyDescent="0.25">
      <c r="E132"/>
      <c r="F132"/>
      <c r="N132"/>
      <c r="O132"/>
    </row>
    <row r="133" spans="5:15" ht="13.8" x14ac:dyDescent="0.25">
      <c r="E133"/>
      <c r="F133"/>
      <c r="N133"/>
      <c r="O133"/>
    </row>
    <row r="134" spans="5:15" ht="13.8" x14ac:dyDescent="0.25">
      <c r="E134"/>
      <c r="F134"/>
      <c r="N134"/>
      <c r="O134"/>
    </row>
    <row r="135" spans="5:15" ht="13.8" x14ac:dyDescent="0.25">
      <c r="E135"/>
      <c r="F135"/>
      <c r="N135"/>
      <c r="O135"/>
    </row>
    <row r="136" spans="5:15" ht="13.8" x14ac:dyDescent="0.25">
      <c r="E136"/>
      <c r="F136"/>
      <c r="N136"/>
      <c r="O136"/>
    </row>
    <row r="137" spans="5:15" ht="13.8" x14ac:dyDescent="0.25">
      <c r="E137"/>
      <c r="F137"/>
      <c r="N137"/>
      <c r="O137"/>
    </row>
    <row r="138" spans="5:15" ht="13.8" x14ac:dyDescent="0.25">
      <c r="E138"/>
      <c r="F138"/>
      <c r="N138"/>
      <c r="O138"/>
    </row>
    <row r="139" spans="5:15" ht="13.8" x14ac:dyDescent="0.25">
      <c r="E139"/>
      <c r="F139"/>
      <c r="N139"/>
      <c r="O139"/>
    </row>
    <row r="140" spans="5:15" ht="13.8" x14ac:dyDescent="0.25">
      <c r="E140"/>
      <c r="F140"/>
      <c r="N140"/>
      <c r="O140"/>
    </row>
    <row r="141" spans="5:15" ht="13.8" x14ac:dyDescent="0.25">
      <c r="E141"/>
      <c r="F141"/>
      <c r="N141"/>
      <c r="O141"/>
    </row>
    <row r="142" spans="5:15" ht="13.8" x14ac:dyDescent="0.25">
      <c r="E142"/>
      <c r="F142"/>
      <c r="N142"/>
      <c r="O142"/>
    </row>
    <row r="143" spans="5:15" ht="13.8" x14ac:dyDescent="0.25">
      <c r="E143"/>
      <c r="F143"/>
      <c r="N143"/>
      <c r="O143"/>
    </row>
    <row r="144" spans="5:15" ht="13.8" x14ac:dyDescent="0.25">
      <c r="E144"/>
      <c r="F144"/>
      <c r="N144"/>
      <c r="O144"/>
    </row>
    <row r="145" spans="5:15" ht="13.8" x14ac:dyDescent="0.25">
      <c r="E145"/>
      <c r="F145"/>
      <c r="N145"/>
      <c r="O145"/>
    </row>
    <row r="146" spans="5:15" ht="13.8" x14ac:dyDescent="0.25">
      <c r="E146"/>
      <c r="F146"/>
      <c r="N146"/>
      <c r="O146"/>
    </row>
    <row r="147" spans="5:15" ht="13.8" x14ac:dyDescent="0.25">
      <c r="E147"/>
      <c r="F147"/>
      <c r="N147"/>
      <c r="O147"/>
    </row>
    <row r="148" spans="5:15" ht="13.8" x14ac:dyDescent="0.25">
      <c r="E148"/>
      <c r="F148"/>
      <c r="N148"/>
      <c r="O148"/>
    </row>
    <row r="149" spans="5:15" ht="13.8" x14ac:dyDescent="0.25">
      <c r="E149"/>
      <c r="F149"/>
      <c r="N149"/>
      <c r="O149"/>
    </row>
    <row r="150" spans="5:15" ht="13.8" x14ac:dyDescent="0.25">
      <c r="E150"/>
      <c r="F150"/>
      <c r="N150"/>
      <c r="O150"/>
    </row>
    <row r="151" spans="5:15" ht="13.8" x14ac:dyDescent="0.25">
      <c r="E151"/>
      <c r="F151"/>
      <c r="N151"/>
      <c r="O151"/>
    </row>
    <row r="152" spans="5:15" ht="13.8" x14ac:dyDescent="0.25">
      <c r="E152"/>
      <c r="F152"/>
      <c r="N152"/>
      <c r="O152"/>
    </row>
    <row r="153" spans="5:15" ht="13.8" x14ac:dyDescent="0.25">
      <c r="E153"/>
      <c r="F153"/>
      <c r="N153"/>
      <c r="O153"/>
    </row>
    <row r="154" spans="5:15" ht="13.8" x14ac:dyDescent="0.25">
      <c r="E154"/>
      <c r="F154"/>
      <c r="N154"/>
      <c r="O154"/>
    </row>
    <row r="155" spans="5:15" ht="13.8" x14ac:dyDescent="0.25">
      <c r="E155"/>
      <c r="F155"/>
      <c r="N155"/>
      <c r="O155"/>
    </row>
    <row r="156" spans="5:15" ht="13.8" x14ac:dyDescent="0.25">
      <c r="E156"/>
      <c r="F156"/>
      <c r="N156"/>
      <c r="O156"/>
    </row>
    <row r="157" spans="5:15" ht="13.8" x14ac:dyDescent="0.25">
      <c r="E157"/>
      <c r="F157"/>
      <c r="N157"/>
      <c r="O157"/>
    </row>
    <row r="158" spans="5:15" ht="13.8" x14ac:dyDescent="0.25">
      <c r="E158"/>
      <c r="F158"/>
      <c r="N158"/>
      <c r="O158"/>
    </row>
    <row r="159" spans="5:15" ht="13.8" x14ac:dyDescent="0.25">
      <c r="E159"/>
      <c r="F159"/>
      <c r="N159"/>
      <c r="O159"/>
    </row>
    <row r="160" spans="5:15" ht="13.8" x14ac:dyDescent="0.25">
      <c r="E160"/>
      <c r="F160"/>
      <c r="N160"/>
      <c r="O160"/>
    </row>
    <row r="161" spans="5:15" ht="13.8" x14ac:dyDescent="0.25">
      <c r="E161"/>
      <c r="F161"/>
      <c r="N161"/>
      <c r="O161"/>
    </row>
    <row r="162" spans="5:15" ht="13.8" x14ac:dyDescent="0.25">
      <c r="E162"/>
      <c r="F162"/>
      <c r="N162"/>
      <c r="O162"/>
    </row>
    <row r="163" spans="5:15" ht="13.8" x14ac:dyDescent="0.25">
      <c r="E163"/>
      <c r="F163"/>
      <c r="N163"/>
      <c r="O163"/>
    </row>
    <row r="164" spans="5:15" ht="13.8" x14ac:dyDescent="0.25">
      <c r="E164"/>
      <c r="F164"/>
      <c r="N164"/>
      <c r="O164"/>
    </row>
    <row r="165" spans="5:15" ht="13.8" x14ac:dyDescent="0.25">
      <c r="E165"/>
      <c r="F165"/>
      <c r="N165"/>
      <c r="O165"/>
    </row>
    <row r="166" spans="5:15" ht="13.8" x14ac:dyDescent="0.25">
      <c r="E166"/>
      <c r="F166"/>
      <c r="N166"/>
      <c r="O166"/>
    </row>
    <row r="167" spans="5:15" ht="13.8" x14ac:dyDescent="0.25">
      <c r="E167"/>
      <c r="F167"/>
      <c r="N167"/>
      <c r="O167"/>
    </row>
    <row r="168" spans="5:15" ht="13.8" x14ac:dyDescent="0.25">
      <c r="E168"/>
      <c r="F168"/>
      <c r="N168"/>
      <c r="O168"/>
    </row>
    <row r="169" spans="5:15" ht="13.8" x14ac:dyDescent="0.25">
      <c r="E169"/>
      <c r="F169"/>
      <c r="N169"/>
      <c r="O169"/>
    </row>
    <row r="170" spans="5:15" ht="13.8" x14ac:dyDescent="0.25">
      <c r="E170"/>
      <c r="F170"/>
      <c r="N170"/>
      <c r="O170"/>
    </row>
    <row r="171" spans="5:15" ht="15" customHeight="1" x14ac:dyDescent="0.25">
      <c r="E171"/>
      <c r="F171"/>
      <c r="N171"/>
      <c r="O171"/>
    </row>
    <row r="172" spans="5:15" ht="15" customHeight="1" x14ac:dyDescent="0.25">
      <c r="E172"/>
      <c r="F172"/>
      <c r="N172"/>
      <c r="O172"/>
    </row>
    <row r="173" spans="5:15" ht="15" customHeight="1" x14ac:dyDescent="0.25">
      <c r="E173"/>
      <c r="F173"/>
      <c r="N173"/>
      <c r="O173"/>
    </row>
    <row r="174" spans="5:15" ht="15" customHeight="1" x14ac:dyDescent="0.25">
      <c r="E174"/>
      <c r="F174"/>
      <c r="N174"/>
      <c r="O174"/>
    </row>
    <row r="175" spans="5:15" ht="15" customHeight="1" x14ac:dyDescent="0.25">
      <c r="E175"/>
      <c r="F175"/>
      <c r="N175"/>
      <c r="O175"/>
    </row>
    <row r="176" spans="5:15" ht="15" customHeight="1" x14ac:dyDescent="0.25">
      <c r="E176"/>
      <c r="F176"/>
      <c r="N176"/>
      <c r="O176"/>
    </row>
    <row r="177" spans="5:15" ht="15" customHeight="1" x14ac:dyDescent="0.25">
      <c r="E177"/>
      <c r="F177"/>
      <c r="N177"/>
      <c r="O177"/>
    </row>
    <row r="178" spans="5:15" ht="15" customHeight="1" x14ac:dyDescent="0.25">
      <c r="E178"/>
      <c r="F178"/>
      <c r="N178"/>
      <c r="O178"/>
    </row>
    <row r="179" spans="5:15" ht="15" customHeight="1" x14ac:dyDescent="0.25">
      <c r="E179"/>
      <c r="F179"/>
      <c r="N179"/>
      <c r="O179"/>
    </row>
    <row r="180" spans="5:15" ht="15" customHeight="1" x14ac:dyDescent="0.25">
      <c r="E180"/>
      <c r="F180"/>
      <c r="N180"/>
      <c r="O180"/>
    </row>
    <row r="181" spans="5:15" ht="15" customHeight="1" x14ac:dyDescent="0.25">
      <c r="E181"/>
      <c r="F181"/>
      <c r="N181"/>
      <c r="O181"/>
    </row>
    <row r="182" spans="5:15" ht="15" customHeight="1" x14ac:dyDescent="0.25">
      <c r="E182"/>
      <c r="F182"/>
      <c r="N182"/>
      <c r="O182"/>
    </row>
    <row r="183" spans="5:15" ht="15" customHeight="1" x14ac:dyDescent="0.25">
      <c r="E183"/>
      <c r="F183"/>
      <c r="N183"/>
      <c r="O183"/>
    </row>
    <row r="184" spans="5:15" ht="15" customHeight="1" x14ac:dyDescent="0.25">
      <c r="E184"/>
      <c r="F184"/>
      <c r="N184"/>
      <c r="O184"/>
    </row>
    <row r="185" spans="5:15" ht="15" customHeight="1" x14ac:dyDescent="0.25">
      <c r="E185"/>
      <c r="F185"/>
      <c r="N185"/>
      <c r="O185"/>
    </row>
    <row r="186" spans="5:15" ht="15" customHeight="1" x14ac:dyDescent="0.25">
      <c r="E186"/>
      <c r="F186"/>
      <c r="N186"/>
      <c r="O186"/>
    </row>
    <row r="187" spans="5:15" ht="15" customHeight="1" x14ac:dyDescent="0.25">
      <c r="E187"/>
      <c r="F187"/>
      <c r="N187"/>
      <c r="O187"/>
    </row>
    <row r="188" spans="5:15" ht="15" customHeight="1" x14ac:dyDescent="0.25">
      <c r="E188"/>
      <c r="F188"/>
      <c r="N188"/>
      <c r="O188"/>
    </row>
    <row r="189" spans="5:15" ht="15" customHeight="1" x14ac:dyDescent="0.25">
      <c r="E189"/>
      <c r="F189"/>
      <c r="N189"/>
      <c r="O189"/>
    </row>
    <row r="190" spans="5:15" ht="15" customHeight="1" x14ac:dyDescent="0.25">
      <c r="E190"/>
      <c r="F190"/>
      <c r="N190"/>
      <c r="O190"/>
    </row>
    <row r="191" spans="5:15" ht="15" customHeight="1" x14ac:dyDescent="0.25">
      <c r="E191"/>
      <c r="F191"/>
      <c r="N191"/>
      <c r="O191"/>
    </row>
    <row r="192" spans="5:15" ht="15" customHeight="1" x14ac:dyDescent="0.25">
      <c r="E192"/>
      <c r="F192"/>
      <c r="N192"/>
      <c r="O192"/>
    </row>
    <row r="193" spans="5:15" ht="15" customHeight="1" x14ac:dyDescent="0.25">
      <c r="E193"/>
      <c r="F193"/>
      <c r="N193"/>
      <c r="O193"/>
    </row>
    <row r="194" spans="5:15" ht="15" customHeight="1" x14ac:dyDescent="0.25">
      <c r="E194"/>
      <c r="F194"/>
      <c r="N194"/>
      <c r="O194"/>
    </row>
    <row r="195" spans="5:15" ht="15" customHeight="1" x14ac:dyDescent="0.25">
      <c r="E195"/>
      <c r="F195"/>
      <c r="N195"/>
      <c r="O195"/>
    </row>
    <row r="196" spans="5:15" ht="15" customHeight="1" x14ac:dyDescent="0.25">
      <c r="E196"/>
      <c r="F196"/>
      <c r="N196"/>
      <c r="O196"/>
    </row>
    <row r="197" spans="5:15" ht="15" customHeight="1" x14ac:dyDescent="0.25">
      <c r="E197"/>
      <c r="F197"/>
      <c r="N197"/>
      <c r="O197"/>
    </row>
    <row r="198" spans="5:15" ht="15" customHeight="1" x14ac:dyDescent="0.25">
      <c r="E198"/>
      <c r="F198"/>
      <c r="N198"/>
      <c r="O198"/>
    </row>
    <row r="199" spans="5:15" ht="15" customHeight="1" x14ac:dyDescent="0.25">
      <c r="E199"/>
      <c r="F199"/>
      <c r="N199"/>
      <c r="O199"/>
    </row>
    <row r="200" spans="5:15" ht="15" customHeight="1" x14ac:dyDescent="0.25">
      <c r="E200"/>
      <c r="F200"/>
      <c r="N200"/>
      <c r="O200"/>
    </row>
    <row r="201" spans="5:15" ht="15" customHeight="1" x14ac:dyDescent="0.25">
      <c r="E201"/>
      <c r="F201"/>
      <c r="N201"/>
      <c r="O201"/>
    </row>
    <row r="202" spans="5:15" ht="15" customHeight="1" x14ac:dyDescent="0.25">
      <c r="E202"/>
      <c r="F202"/>
      <c r="N202"/>
      <c r="O202"/>
    </row>
    <row r="203" spans="5:15" ht="15" customHeight="1" x14ac:dyDescent="0.25">
      <c r="E203"/>
      <c r="F203"/>
      <c r="N203"/>
      <c r="O203"/>
    </row>
    <row r="204" spans="5:15" ht="15" customHeight="1" x14ac:dyDescent="0.25">
      <c r="E204"/>
      <c r="F204"/>
      <c r="N204"/>
      <c r="O204"/>
    </row>
    <row r="205" spans="5:15" ht="15" customHeight="1" x14ac:dyDescent="0.25">
      <c r="E205"/>
      <c r="F205"/>
      <c r="N205"/>
      <c r="O205"/>
    </row>
    <row r="206" spans="5:15" ht="15" customHeight="1" x14ac:dyDescent="0.25">
      <c r="E206"/>
      <c r="F206"/>
      <c r="N206"/>
      <c r="O206"/>
    </row>
    <row r="207" spans="5:15" ht="15" customHeight="1" x14ac:dyDescent="0.25">
      <c r="E207"/>
      <c r="F207"/>
      <c r="N207"/>
      <c r="O207"/>
    </row>
    <row r="208" spans="5:15" ht="15" customHeight="1" x14ac:dyDescent="0.25">
      <c r="E208"/>
      <c r="F208"/>
      <c r="N208"/>
      <c r="O208"/>
    </row>
    <row r="209" spans="5:15" ht="15" customHeight="1" x14ac:dyDescent="0.25">
      <c r="E209"/>
      <c r="F209"/>
      <c r="N209"/>
      <c r="O209"/>
    </row>
    <row r="210" spans="5:15" ht="15" customHeight="1" x14ac:dyDescent="0.25">
      <c r="E210"/>
      <c r="F210"/>
      <c r="N210"/>
      <c r="O210"/>
    </row>
    <row r="211" spans="5:15" ht="15" customHeight="1" x14ac:dyDescent="0.25">
      <c r="E211"/>
      <c r="F211"/>
      <c r="N211"/>
      <c r="O211"/>
    </row>
    <row r="212" spans="5:15" ht="15" customHeight="1" x14ac:dyDescent="0.25">
      <c r="E212"/>
      <c r="F212"/>
      <c r="N212"/>
      <c r="O212"/>
    </row>
    <row r="213" spans="5:15" ht="15" customHeight="1" x14ac:dyDescent="0.25">
      <c r="E213"/>
      <c r="F213"/>
      <c r="N213"/>
      <c r="O213"/>
    </row>
    <row r="214" spans="5:15" ht="15" customHeight="1" x14ac:dyDescent="0.25">
      <c r="E214"/>
      <c r="F214"/>
      <c r="N214"/>
      <c r="O214"/>
    </row>
    <row r="215" spans="5:15" ht="15" customHeight="1" x14ac:dyDescent="0.25">
      <c r="E215"/>
      <c r="F215"/>
      <c r="N215"/>
      <c r="O215"/>
    </row>
    <row r="216" spans="5:15" ht="15" customHeight="1" x14ac:dyDescent="0.25">
      <c r="E216"/>
      <c r="F216"/>
      <c r="N216"/>
      <c r="O216"/>
    </row>
    <row r="217" spans="5:15" ht="15" customHeight="1" x14ac:dyDescent="0.25">
      <c r="E217"/>
      <c r="F217"/>
      <c r="N217"/>
      <c r="O217"/>
    </row>
    <row r="218" spans="5:15" ht="15" customHeight="1" x14ac:dyDescent="0.25">
      <c r="E218"/>
      <c r="F218"/>
      <c r="N218"/>
      <c r="O218"/>
    </row>
    <row r="219" spans="5:15" ht="15" customHeight="1" x14ac:dyDescent="0.25">
      <c r="E219"/>
      <c r="F219"/>
      <c r="N219"/>
      <c r="O219"/>
    </row>
    <row r="220" spans="5:15" ht="15" customHeight="1" x14ac:dyDescent="0.25">
      <c r="E220"/>
      <c r="F220"/>
      <c r="N220"/>
      <c r="O220"/>
    </row>
    <row r="221" spans="5:15" ht="15" customHeight="1" x14ac:dyDescent="0.25">
      <c r="E221"/>
      <c r="F221"/>
      <c r="N221"/>
      <c r="O221"/>
    </row>
    <row r="222" spans="5:15" ht="15" customHeight="1" x14ac:dyDescent="0.25">
      <c r="E222"/>
      <c r="F222"/>
      <c r="N222"/>
      <c r="O222"/>
    </row>
    <row r="223" spans="5:15" ht="15" customHeight="1" x14ac:dyDescent="0.25">
      <c r="E223"/>
      <c r="F223"/>
      <c r="N223"/>
      <c r="O223"/>
    </row>
    <row r="224" spans="5:15" ht="15" customHeight="1" x14ac:dyDescent="0.25">
      <c r="E224"/>
      <c r="F224"/>
      <c r="N224"/>
      <c r="O224"/>
    </row>
    <row r="225" spans="5:15" ht="15" customHeight="1" x14ac:dyDescent="0.25">
      <c r="E225"/>
      <c r="F225"/>
      <c r="N225"/>
      <c r="O225"/>
    </row>
    <row r="226" spans="5:15" ht="15" customHeight="1" x14ac:dyDescent="0.25">
      <c r="E226" s="641"/>
      <c r="N226"/>
      <c r="O226"/>
    </row>
    <row r="227" spans="5:15" ht="15" customHeight="1" x14ac:dyDescent="0.25">
      <c r="E227" s="641"/>
      <c r="N227"/>
      <c r="O227"/>
    </row>
    <row r="228" spans="5:15" ht="15" customHeight="1" x14ac:dyDescent="0.25">
      <c r="E228" s="641"/>
      <c r="N228"/>
      <c r="O228"/>
    </row>
    <row r="229" spans="5:15" ht="15" customHeight="1" x14ac:dyDescent="0.25">
      <c r="E229" s="641"/>
      <c r="N229"/>
      <c r="O229"/>
    </row>
    <row r="230" spans="5:15" ht="15" customHeight="1" x14ac:dyDescent="0.25">
      <c r="E230" s="641"/>
      <c r="N230"/>
      <c r="O230"/>
    </row>
    <row r="231" spans="5:15" ht="15" customHeight="1" x14ac:dyDescent="0.25">
      <c r="E231" s="641"/>
      <c r="N231"/>
      <c r="O231"/>
    </row>
    <row r="232" spans="5:15" ht="15" customHeight="1" x14ac:dyDescent="0.25">
      <c r="E232" s="641"/>
      <c r="N232"/>
      <c r="O232"/>
    </row>
    <row r="233" spans="5:15" ht="15" customHeight="1" x14ac:dyDescent="0.25">
      <c r="E233" s="641"/>
      <c r="N233"/>
      <c r="O233"/>
    </row>
    <row r="234" spans="5:15" ht="15" customHeight="1" x14ac:dyDescent="0.25">
      <c r="E234" s="641"/>
      <c r="N234"/>
      <c r="O234"/>
    </row>
    <row r="235" spans="5:15" ht="15" customHeight="1" x14ac:dyDescent="0.25">
      <c r="E235" s="641"/>
      <c r="N235"/>
      <c r="O235"/>
    </row>
    <row r="236" spans="5:15" ht="15" customHeight="1" x14ac:dyDescent="0.25">
      <c r="E236" s="641"/>
      <c r="N236"/>
      <c r="O236"/>
    </row>
    <row r="237" spans="5:15" ht="15" customHeight="1" x14ac:dyDescent="0.25">
      <c r="E237" s="641"/>
      <c r="N237"/>
      <c r="O237"/>
    </row>
    <row r="238" spans="5:15" ht="15" customHeight="1" x14ac:dyDescent="0.25">
      <c r="E238" s="641"/>
      <c r="N238"/>
      <c r="O238"/>
    </row>
    <row r="239" spans="5:15" ht="15" customHeight="1" x14ac:dyDescent="0.25">
      <c r="E239" s="641"/>
      <c r="N239"/>
      <c r="O239"/>
    </row>
    <row r="240" spans="5:15" ht="15" customHeight="1" x14ac:dyDescent="0.25">
      <c r="E240" s="641"/>
      <c r="N240"/>
      <c r="O240"/>
    </row>
    <row r="241" spans="5:15" ht="15" customHeight="1" x14ac:dyDescent="0.25">
      <c r="E241" s="641"/>
      <c r="N241"/>
      <c r="O241"/>
    </row>
    <row r="242" spans="5:15" ht="15" customHeight="1" x14ac:dyDescent="0.25">
      <c r="E242" s="641"/>
      <c r="N242"/>
      <c r="O242"/>
    </row>
    <row r="243" spans="5:15" ht="15" customHeight="1" x14ac:dyDescent="0.25">
      <c r="E243" s="641"/>
      <c r="N243"/>
      <c r="O243"/>
    </row>
    <row r="244" spans="5:15" ht="15" customHeight="1" x14ac:dyDescent="0.25">
      <c r="E244" s="641"/>
      <c r="N244"/>
      <c r="O244"/>
    </row>
    <row r="245" spans="5:15" ht="15" customHeight="1" x14ac:dyDescent="0.25">
      <c r="E245" s="641"/>
      <c r="N245"/>
      <c r="O245"/>
    </row>
    <row r="246" spans="5:15" ht="15" customHeight="1" x14ac:dyDescent="0.25">
      <c r="E246" s="641"/>
      <c r="N246"/>
      <c r="O246"/>
    </row>
    <row r="247" spans="5:15" ht="15" customHeight="1" x14ac:dyDescent="0.25">
      <c r="E247" s="641"/>
    </row>
    <row r="248" spans="5:15" ht="15" customHeight="1" x14ac:dyDescent="0.25">
      <c r="E248" s="641"/>
    </row>
    <row r="249" spans="5:15" ht="15" customHeight="1" x14ac:dyDescent="0.25">
      <c r="E249" s="641"/>
    </row>
    <row r="250" spans="5:15" ht="15" customHeight="1" x14ac:dyDescent="0.25">
      <c r="E250" s="641"/>
    </row>
    <row r="251" spans="5:15" ht="15" customHeight="1" x14ac:dyDescent="0.25">
      <c r="E251" s="641"/>
    </row>
    <row r="252" spans="5:15" ht="15" customHeight="1" x14ac:dyDescent="0.25">
      <c r="E252" s="641"/>
    </row>
    <row r="253" spans="5:15" ht="15" customHeight="1" x14ac:dyDescent="0.25">
      <c r="E253" s="641"/>
    </row>
    <row r="254" spans="5:15" ht="15" customHeight="1" x14ac:dyDescent="0.25">
      <c r="E254" s="641"/>
    </row>
    <row r="255" spans="5:15" ht="15" customHeight="1" x14ac:dyDescent="0.25">
      <c r="E255" s="641"/>
    </row>
    <row r="256" spans="5:15" ht="15" customHeight="1" x14ac:dyDescent="0.25">
      <c r="E256" s="641"/>
    </row>
    <row r="257" spans="5:5" ht="15" customHeight="1" x14ac:dyDescent="0.25">
      <c r="E257" s="641"/>
    </row>
    <row r="258" spans="5:5" ht="15" customHeight="1" x14ac:dyDescent="0.25">
      <c r="E258" s="641"/>
    </row>
    <row r="259" spans="5:5" ht="15" customHeight="1" x14ac:dyDescent="0.25">
      <c r="E259" s="641"/>
    </row>
    <row r="260" spans="5:5" ht="15" customHeight="1" x14ac:dyDescent="0.25">
      <c r="E260" s="641"/>
    </row>
    <row r="261" spans="5:5" ht="15" customHeight="1" x14ac:dyDescent="0.25">
      <c r="E261" s="641"/>
    </row>
    <row r="262" spans="5:5" ht="15" customHeight="1" x14ac:dyDescent="0.25">
      <c r="E262" s="641"/>
    </row>
    <row r="263" spans="5:5" ht="15" customHeight="1" x14ac:dyDescent="0.25">
      <c r="E263" s="641"/>
    </row>
    <row r="264" spans="5:5" ht="15" customHeight="1" x14ac:dyDescent="0.25">
      <c r="E264" s="641"/>
    </row>
    <row r="265" spans="5:5" ht="15" customHeight="1" x14ac:dyDescent="0.25">
      <c r="E265" s="641"/>
    </row>
    <row r="266" spans="5:5" ht="15" customHeight="1" x14ac:dyDescent="0.25">
      <c r="E266" s="641"/>
    </row>
    <row r="267" spans="5:5" ht="15" customHeight="1" x14ac:dyDescent="0.25">
      <c r="E267" s="641"/>
    </row>
    <row r="268" spans="5:5" ht="15" customHeight="1" x14ac:dyDescent="0.25">
      <c r="E268" s="641"/>
    </row>
    <row r="269" spans="5:5" ht="15" customHeight="1" x14ac:dyDescent="0.25">
      <c r="E269" s="641"/>
    </row>
    <row r="270" spans="5:5" ht="15" customHeight="1" x14ac:dyDescent="0.25">
      <c r="E270" s="641"/>
    </row>
    <row r="271" spans="5:5" ht="15" customHeight="1" x14ac:dyDescent="0.25">
      <c r="E271" s="641"/>
    </row>
    <row r="272" spans="5:5" ht="15" customHeight="1" x14ac:dyDescent="0.25">
      <c r="E272" s="641"/>
    </row>
    <row r="273" spans="5:5" ht="15" customHeight="1" x14ac:dyDescent="0.25">
      <c r="E273" s="641"/>
    </row>
    <row r="274" spans="5:5" ht="15" customHeight="1" x14ac:dyDescent="0.25">
      <c r="E274" s="641"/>
    </row>
    <row r="275" spans="5:5" ht="15" customHeight="1" x14ac:dyDescent="0.25">
      <c r="E275" s="641"/>
    </row>
    <row r="276" spans="5:5" ht="15" customHeight="1" x14ac:dyDescent="0.25">
      <c r="E276" s="641"/>
    </row>
    <row r="277" spans="5:5" ht="15" customHeight="1" x14ac:dyDescent="0.25">
      <c r="E277" s="641"/>
    </row>
    <row r="278" spans="5:5" ht="15" customHeight="1" x14ac:dyDescent="0.25">
      <c r="E278" s="641"/>
    </row>
    <row r="279" spans="5:5" ht="15" customHeight="1" x14ac:dyDescent="0.25">
      <c r="E279" s="641"/>
    </row>
    <row r="280" spans="5:5" ht="15" customHeight="1" x14ac:dyDescent="0.25">
      <c r="E280" s="641"/>
    </row>
    <row r="281" spans="5:5" ht="15" customHeight="1" x14ac:dyDescent="0.25">
      <c r="E281" s="641"/>
    </row>
    <row r="282" spans="5:5" ht="15" customHeight="1" x14ac:dyDescent="0.25">
      <c r="E282" s="641"/>
    </row>
    <row r="283" spans="5:5" ht="15" customHeight="1" x14ac:dyDescent="0.25">
      <c r="E283" s="641"/>
    </row>
    <row r="284" spans="5:5" ht="15" customHeight="1" x14ac:dyDescent="0.25">
      <c r="E284" s="641"/>
    </row>
    <row r="285" spans="5:5" ht="15" customHeight="1" x14ac:dyDescent="0.25">
      <c r="E285" s="641"/>
    </row>
    <row r="286" spans="5:5" ht="15" customHeight="1" x14ac:dyDescent="0.25">
      <c r="E286" s="641"/>
    </row>
    <row r="287" spans="5:5" ht="15" customHeight="1" x14ac:dyDescent="0.25">
      <c r="E287" s="641"/>
    </row>
    <row r="288" spans="5:5" ht="15" customHeight="1" x14ac:dyDescent="0.25">
      <c r="E288" s="641"/>
    </row>
    <row r="289" spans="5:5" ht="15" customHeight="1" x14ac:dyDescent="0.25">
      <c r="E289" s="641"/>
    </row>
    <row r="290" spans="5:5" ht="15" customHeight="1" x14ac:dyDescent="0.25">
      <c r="E290" s="641"/>
    </row>
    <row r="291" spans="5:5" ht="15" customHeight="1" x14ac:dyDescent="0.25">
      <c r="E291" s="641"/>
    </row>
    <row r="292" spans="5:5" ht="15" customHeight="1" x14ac:dyDescent="0.25">
      <c r="E292" s="641"/>
    </row>
    <row r="293" spans="5:5" ht="15" customHeight="1" x14ac:dyDescent="0.25">
      <c r="E293" s="641"/>
    </row>
    <row r="294" spans="5:5" ht="15" customHeight="1" x14ac:dyDescent="0.25">
      <c r="E294" s="641"/>
    </row>
    <row r="295" spans="5:5" ht="15" customHeight="1" x14ac:dyDescent="0.25">
      <c r="E295" s="641"/>
    </row>
    <row r="296" spans="5:5" ht="15" customHeight="1" x14ac:dyDescent="0.25">
      <c r="E296" s="641"/>
    </row>
    <row r="297" spans="5:5" ht="15" customHeight="1" x14ac:dyDescent="0.25">
      <c r="E297" s="641"/>
    </row>
    <row r="298" spans="5:5" ht="15" customHeight="1" x14ac:dyDescent="0.25">
      <c r="E298" s="641"/>
    </row>
    <row r="299" spans="5:5" ht="15" customHeight="1" x14ac:dyDescent="0.25">
      <c r="E299" s="641"/>
    </row>
    <row r="300" spans="5:5" ht="15" customHeight="1" x14ac:dyDescent="0.25">
      <c r="E300" s="641"/>
    </row>
    <row r="301" spans="5:5" ht="15" customHeight="1" x14ac:dyDescent="0.25">
      <c r="E301" s="641"/>
    </row>
    <row r="302" spans="5:5" ht="15" customHeight="1" x14ac:dyDescent="0.25">
      <c r="E302" s="641"/>
    </row>
    <row r="303" spans="5:5" ht="15" customHeight="1" x14ac:dyDescent="0.25">
      <c r="E303" s="641"/>
    </row>
    <row r="304" spans="5:5" ht="15" customHeight="1" x14ac:dyDescent="0.25">
      <c r="E304" s="641"/>
    </row>
    <row r="305" spans="5:5" ht="15" customHeight="1" x14ac:dyDescent="0.25">
      <c r="E305" s="641"/>
    </row>
    <row r="306" spans="5:5" ht="15" customHeight="1" x14ac:dyDescent="0.25">
      <c r="E306" s="641"/>
    </row>
    <row r="307" spans="5:5" ht="15" customHeight="1" x14ac:dyDescent="0.25">
      <c r="E307" s="641"/>
    </row>
    <row r="308" spans="5:5" ht="15" customHeight="1" x14ac:dyDescent="0.25">
      <c r="E308" s="641"/>
    </row>
    <row r="309" spans="5:5" ht="15" customHeight="1" x14ac:dyDescent="0.25">
      <c r="E309" s="641"/>
    </row>
    <row r="310" spans="5:5" ht="15" customHeight="1" x14ac:dyDescent="0.25">
      <c r="E310" s="641"/>
    </row>
    <row r="311" spans="5:5" ht="15" customHeight="1" x14ac:dyDescent="0.25">
      <c r="E311" s="641"/>
    </row>
    <row r="312" spans="5:5" ht="15" customHeight="1" x14ac:dyDescent="0.25">
      <c r="E312" s="641"/>
    </row>
    <row r="313" spans="5:5" ht="15" customHeight="1" x14ac:dyDescent="0.25">
      <c r="E313" s="641"/>
    </row>
    <row r="314" spans="5:5" ht="15" customHeight="1" x14ac:dyDescent="0.25">
      <c r="E314" s="641"/>
    </row>
    <row r="315" spans="5:5" ht="15" customHeight="1" x14ac:dyDescent="0.25">
      <c r="E315" s="641"/>
    </row>
    <row r="316" spans="5:5" ht="15" customHeight="1" x14ac:dyDescent="0.25">
      <c r="E316" s="641"/>
    </row>
    <row r="317" spans="5:5" ht="15" customHeight="1" x14ac:dyDescent="0.25">
      <c r="E317" s="641"/>
    </row>
    <row r="318" spans="5:5" ht="15" customHeight="1" x14ac:dyDescent="0.25">
      <c r="E318" s="641"/>
    </row>
    <row r="319" spans="5:5" ht="15" customHeight="1" x14ac:dyDescent="0.25">
      <c r="E319" s="641"/>
    </row>
    <row r="320" spans="5:5" ht="15" customHeight="1" x14ac:dyDescent="0.25">
      <c r="E320" s="641"/>
    </row>
    <row r="321" spans="5:5" ht="15" customHeight="1" x14ac:dyDescent="0.25">
      <c r="E321" s="641"/>
    </row>
    <row r="322" spans="5:5" ht="15" customHeight="1" x14ac:dyDescent="0.25">
      <c r="E322" s="641"/>
    </row>
    <row r="323" spans="5:5" ht="15" customHeight="1" x14ac:dyDescent="0.25">
      <c r="E323" s="641"/>
    </row>
    <row r="324" spans="5:5" ht="15" customHeight="1" x14ac:dyDescent="0.25">
      <c r="E324" s="641"/>
    </row>
    <row r="325" spans="5:5" ht="15" customHeight="1" x14ac:dyDescent="0.25">
      <c r="E325" s="641"/>
    </row>
    <row r="326" spans="5:5" ht="15" customHeight="1" x14ac:dyDescent="0.25">
      <c r="E326" s="641"/>
    </row>
    <row r="327" spans="5:5" ht="15" customHeight="1" x14ac:dyDescent="0.25">
      <c r="E327" s="641"/>
    </row>
    <row r="328" spans="5:5" ht="15" customHeight="1" x14ac:dyDescent="0.25">
      <c r="E328" s="641"/>
    </row>
    <row r="329" spans="5:5" ht="15" customHeight="1" x14ac:dyDescent="0.25">
      <c r="E329" s="641"/>
    </row>
    <row r="330" spans="5:5" ht="15" customHeight="1" x14ac:dyDescent="0.25">
      <c r="E330" s="641"/>
    </row>
    <row r="331" spans="5:5" ht="15" customHeight="1" x14ac:dyDescent="0.25">
      <c r="E331" s="641"/>
    </row>
    <row r="332" spans="5:5" ht="15" customHeight="1" x14ac:dyDescent="0.25">
      <c r="E332" s="641"/>
    </row>
    <row r="333" spans="5:5" ht="15" customHeight="1" x14ac:dyDescent="0.25">
      <c r="E333" s="641"/>
    </row>
    <row r="334" spans="5:5" ht="15" customHeight="1" x14ac:dyDescent="0.25">
      <c r="E334" s="641"/>
    </row>
    <row r="335" spans="5:5" ht="15" customHeight="1" x14ac:dyDescent="0.25">
      <c r="E335" s="641"/>
    </row>
    <row r="336" spans="5:5" ht="15" customHeight="1" x14ac:dyDescent="0.25">
      <c r="E336" s="641"/>
    </row>
    <row r="337" spans="5:5" ht="15" customHeight="1" x14ac:dyDescent="0.25">
      <c r="E337" s="641"/>
    </row>
    <row r="338" spans="5:5" ht="15" customHeight="1" x14ac:dyDescent="0.25">
      <c r="E338" s="641"/>
    </row>
    <row r="339" spans="5:5" ht="15" customHeight="1" x14ac:dyDescent="0.25">
      <c r="E339" s="641"/>
    </row>
    <row r="340" spans="5:5" ht="15" customHeight="1" x14ac:dyDescent="0.25">
      <c r="E340" s="641"/>
    </row>
    <row r="341" spans="5:5" ht="15" customHeight="1" x14ac:dyDescent="0.25">
      <c r="E341" s="641"/>
    </row>
    <row r="342" spans="5:5" ht="15" customHeight="1" x14ac:dyDescent="0.25">
      <c r="E342" s="641"/>
    </row>
    <row r="343" spans="5:5" ht="15" customHeight="1" x14ac:dyDescent="0.25">
      <c r="E343" s="641"/>
    </row>
    <row r="344" spans="5:5" ht="15" customHeight="1" x14ac:dyDescent="0.25">
      <c r="E344" s="641"/>
    </row>
    <row r="345" spans="5:5" ht="15" customHeight="1" x14ac:dyDescent="0.25">
      <c r="E345" s="641"/>
    </row>
    <row r="346" spans="5:5" ht="15" customHeight="1" x14ac:dyDescent="0.25">
      <c r="E346" s="641"/>
    </row>
    <row r="347" spans="5:5" ht="15" customHeight="1" x14ac:dyDescent="0.25">
      <c r="E347" s="641"/>
    </row>
    <row r="348" spans="5:5" ht="15" customHeight="1" x14ac:dyDescent="0.25">
      <c r="E348" s="641"/>
    </row>
    <row r="349" spans="5:5" ht="15" customHeight="1" x14ac:dyDescent="0.25">
      <c r="E349" s="641"/>
    </row>
    <row r="350" spans="5:5" ht="15" customHeight="1" x14ac:dyDescent="0.25">
      <c r="E350" s="641"/>
    </row>
    <row r="351" spans="5:5" ht="15" customHeight="1" x14ac:dyDescent="0.25">
      <c r="E351" s="641"/>
    </row>
    <row r="352" spans="5:5" ht="15" customHeight="1" x14ac:dyDescent="0.25">
      <c r="E352" s="641"/>
    </row>
    <row r="353" spans="5:5" ht="15" customHeight="1" x14ac:dyDescent="0.25">
      <c r="E353" s="641"/>
    </row>
    <row r="354" spans="5:5" ht="15" customHeight="1" x14ac:dyDescent="0.25">
      <c r="E354" s="641"/>
    </row>
    <row r="355" spans="5:5" ht="15" customHeight="1" x14ac:dyDescent="0.25">
      <c r="E355" s="641"/>
    </row>
    <row r="356" spans="5:5" ht="15" customHeight="1" x14ac:dyDescent="0.25">
      <c r="E356" s="641"/>
    </row>
    <row r="357" spans="5:5" ht="15" customHeight="1" x14ac:dyDescent="0.25">
      <c r="E357" s="641"/>
    </row>
    <row r="358" spans="5:5" ht="15" customHeight="1" x14ac:dyDescent="0.25">
      <c r="E358" s="641"/>
    </row>
    <row r="359" spans="5:5" ht="15" customHeight="1" x14ac:dyDescent="0.25">
      <c r="E359" s="641"/>
    </row>
    <row r="360" spans="5:5" ht="15" customHeight="1" x14ac:dyDescent="0.25">
      <c r="E360" s="641"/>
    </row>
    <row r="361" spans="5:5" ht="15" customHeight="1" x14ac:dyDescent="0.25">
      <c r="E361" s="641"/>
    </row>
    <row r="362" spans="5:5" ht="15" customHeight="1" x14ac:dyDescent="0.25">
      <c r="E362" s="641"/>
    </row>
    <row r="363" spans="5:5" ht="15" customHeight="1" x14ac:dyDescent="0.25">
      <c r="E363" s="641"/>
    </row>
    <row r="364" spans="5:5" ht="15" customHeight="1" x14ac:dyDescent="0.25">
      <c r="E364" s="641"/>
    </row>
    <row r="365" spans="5:5" ht="15" customHeight="1" x14ac:dyDescent="0.25">
      <c r="E365" s="641"/>
    </row>
    <row r="366" spans="5:5" ht="15" customHeight="1" x14ac:dyDescent="0.25">
      <c r="E366" s="641"/>
    </row>
    <row r="367" spans="5:5" ht="15" customHeight="1" x14ac:dyDescent="0.25">
      <c r="E367" s="641"/>
    </row>
    <row r="368" spans="5:5" ht="15" customHeight="1" x14ac:dyDescent="0.25">
      <c r="E368" s="641"/>
    </row>
    <row r="369" spans="5:5" ht="15" customHeight="1" x14ac:dyDescent="0.25">
      <c r="E369" s="641"/>
    </row>
    <row r="370" spans="5:5" ht="15" customHeight="1" x14ac:dyDescent="0.25">
      <c r="E370" s="641"/>
    </row>
    <row r="371" spans="5:5" ht="15" customHeight="1" x14ac:dyDescent="0.25">
      <c r="E371" s="641"/>
    </row>
    <row r="372" spans="5:5" ht="15" customHeight="1" x14ac:dyDescent="0.25">
      <c r="E372" s="641"/>
    </row>
    <row r="373" spans="5:5" ht="15" customHeight="1" x14ac:dyDescent="0.25">
      <c r="E373" s="641"/>
    </row>
    <row r="374" spans="5:5" ht="15" customHeight="1" x14ac:dyDescent="0.25">
      <c r="E374" s="641"/>
    </row>
    <row r="375" spans="5:5" ht="15" customHeight="1" x14ac:dyDescent="0.25">
      <c r="E375" s="641"/>
    </row>
    <row r="376" spans="5:5" ht="15" customHeight="1" x14ac:dyDescent="0.25">
      <c r="E376" s="641"/>
    </row>
    <row r="377" spans="5:5" ht="15" customHeight="1" x14ac:dyDescent="0.25">
      <c r="E377" s="641"/>
    </row>
    <row r="378" spans="5:5" ht="15" customHeight="1" x14ac:dyDescent="0.25">
      <c r="E378" s="641"/>
    </row>
    <row r="379" spans="5:5" ht="15" customHeight="1" x14ac:dyDescent="0.25">
      <c r="E379" s="641"/>
    </row>
    <row r="380" spans="5:5" ht="15" customHeight="1" x14ac:dyDescent="0.25">
      <c r="E380" s="641"/>
    </row>
    <row r="381" spans="5:5" ht="15" customHeight="1" x14ac:dyDescent="0.25">
      <c r="E381" s="641"/>
    </row>
    <row r="382" spans="5:5" ht="15" customHeight="1" x14ac:dyDescent="0.25">
      <c r="E382" s="641"/>
    </row>
    <row r="383" spans="5:5" ht="15" customHeight="1" x14ac:dyDescent="0.25">
      <c r="E383" s="641"/>
    </row>
    <row r="384" spans="5:5" ht="15" customHeight="1" x14ac:dyDescent="0.25">
      <c r="E384" s="641"/>
    </row>
    <row r="385" spans="5:5" ht="15" customHeight="1" x14ac:dyDescent="0.25">
      <c r="E385" s="641"/>
    </row>
    <row r="386" spans="5:5" ht="15" customHeight="1" x14ac:dyDescent="0.25">
      <c r="E386" s="641"/>
    </row>
    <row r="387" spans="5:5" ht="15" customHeight="1" x14ac:dyDescent="0.25">
      <c r="E387" s="641"/>
    </row>
    <row r="388" spans="5:5" ht="15" customHeight="1" x14ac:dyDescent="0.25">
      <c r="E388" s="641"/>
    </row>
    <row r="389" spans="5:5" ht="15" customHeight="1" x14ac:dyDescent="0.25">
      <c r="E389" s="641"/>
    </row>
    <row r="390" spans="5:5" ht="15" customHeight="1" x14ac:dyDescent="0.25">
      <c r="E390" s="641"/>
    </row>
    <row r="391" spans="5:5" ht="15" customHeight="1" x14ac:dyDescent="0.25">
      <c r="E391" s="641"/>
    </row>
    <row r="392" spans="5:5" ht="15" customHeight="1" x14ac:dyDescent="0.25">
      <c r="E392" s="641"/>
    </row>
    <row r="393" spans="5:5" ht="15" customHeight="1" x14ac:dyDescent="0.25">
      <c r="E393" s="641"/>
    </row>
    <row r="394" spans="5:5" ht="15" customHeight="1" x14ac:dyDescent="0.25">
      <c r="E394" s="641"/>
    </row>
    <row r="395" spans="5:5" ht="15" customHeight="1" x14ac:dyDescent="0.25">
      <c r="E395" s="641"/>
    </row>
    <row r="396" spans="5:5" ht="15" customHeight="1" x14ac:dyDescent="0.25">
      <c r="E396" s="641"/>
    </row>
    <row r="397" spans="5:5" ht="15" customHeight="1" x14ac:dyDescent="0.25">
      <c r="E397" s="641"/>
    </row>
    <row r="398" spans="5:5" ht="15" customHeight="1" x14ac:dyDescent="0.25">
      <c r="E398" s="641"/>
    </row>
    <row r="399" spans="5:5" ht="15" customHeight="1" x14ac:dyDescent="0.25">
      <c r="E399" s="641"/>
    </row>
    <row r="400" spans="5:5" ht="15" customHeight="1" x14ac:dyDescent="0.25">
      <c r="E400" s="641"/>
    </row>
    <row r="401" spans="5:5" ht="15" customHeight="1" x14ac:dyDescent="0.25">
      <c r="E401" s="641"/>
    </row>
    <row r="402" spans="5:5" ht="15" customHeight="1" x14ac:dyDescent="0.25">
      <c r="E402" s="641"/>
    </row>
    <row r="403" spans="5:5" ht="15" customHeight="1" x14ac:dyDescent="0.25">
      <c r="E403" s="641"/>
    </row>
    <row r="404" spans="5:5" ht="15" customHeight="1" x14ac:dyDescent="0.25">
      <c r="E404" s="641"/>
    </row>
    <row r="405" spans="5:5" ht="15" customHeight="1" x14ac:dyDescent="0.25">
      <c r="E405" s="641"/>
    </row>
    <row r="406" spans="5:5" ht="15" customHeight="1" x14ac:dyDescent="0.25">
      <c r="E406" s="641"/>
    </row>
    <row r="407" spans="5:5" ht="15" customHeight="1" x14ac:dyDescent="0.25">
      <c r="E407" s="641"/>
    </row>
    <row r="408" spans="5:5" ht="15" customHeight="1" x14ac:dyDescent="0.25">
      <c r="E408" s="641"/>
    </row>
    <row r="409" spans="5:5" ht="15" customHeight="1" x14ac:dyDescent="0.25">
      <c r="E409" s="641"/>
    </row>
    <row r="410" spans="5:5" ht="15" customHeight="1" x14ac:dyDescent="0.25">
      <c r="E410" s="641"/>
    </row>
    <row r="411" spans="5:5" ht="15" customHeight="1" x14ac:dyDescent="0.25">
      <c r="E411" s="641"/>
    </row>
    <row r="412" spans="5:5" ht="15" customHeight="1" x14ac:dyDescent="0.25">
      <c r="E412" s="641"/>
    </row>
    <row r="413" spans="5:5" ht="15" customHeight="1" x14ac:dyDescent="0.25">
      <c r="E413" s="641"/>
    </row>
    <row r="414" spans="5:5" ht="15" customHeight="1" x14ac:dyDescent="0.25">
      <c r="E414" s="641"/>
    </row>
    <row r="415" spans="5:5" ht="15" customHeight="1" x14ac:dyDescent="0.25">
      <c r="E415" s="641"/>
    </row>
    <row r="416" spans="5:5" ht="15" customHeight="1" x14ac:dyDescent="0.25">
      <c r="E416" s="641"/>
    </row>
    <row r="417" spans="5:5" ht="15" customHeight="1" x14ac:dyDescent="0.25">
      <c r="E417" s="641"/>
    </row>
    <row r="418" spans="5:5" ht="15" customHeight="1" x14ac:dyDescent="0.25">
      <c r="E418" s="641"/>
    </row>
    <row r="419" spans="5:5" ht="15" customHeight="1" x14ac:dyDescent="0.25">
      <c r="E419" s="641"/>
    </row>
    <row r="420" spans="5:5" ht="15" customHeight="1" x14ac:dyDescent="0.25">
      <c r="E420" s="641"/>
    </row>
    <row r="421" spans="5:5" ht="15" customHeight="1" x14ac:dyDescent="0.25">
      <c r="E421" s="641"/>
    </row>
    <row r="422" spans="5:5" ht="15" customHeight="1" x14ac:dyDescent="0.25">
      <c r="E422" s="641"/>
    </row>
    <row r="423" spans="5:5" ht="15" customHeight="1" x14ac:dyDescent="0.25">
      <c r="E423" s="641"/>
    </row>
    <row r="424" spans="5:5" ht="15" customHeight="1" x14ac:dyDescent="0.25">
      <c r="E424" s="641"/>
    </row>
    <row r="425" spans="5:5" ht="15" customHeight="1" x14ac:dyDescent="0.25">
      <c r="E425" s="641"/>
    </row>
    <row r="426" spans="5:5" ht="15" customHeight="1" x14ac:dyDescent="0.25">
      <c r="E426" s="641"/>
    </row>
    <row r="427" spans="5:5" ht="15" customHeight="1" x14ac:dyDescent="0.25">
      <c r="E427" s="641"/>
    </row>
    <row r="428" spans="5:5" ht="15" customHeight="1" x14ac:dyDescent="0.25">
      <c r="E428" s="641"/>
    </row>
    <row r="429" spans="5:5" ht="15" customHeight="1" x14ac:dyDescent="0.25">
      <c r="E429" s="641"/>
    </row>
    <row r="430" spans="5:5" ht="15" customHeight="1" x14ac:dyDescent="0.25">
      <c r="E430" s="641"/>
    </row>
    <row r="431" spans="5:5" ht="15" customHeight="1" x14ac:dyDescent="0.25">
      <c r="E431" s="641"/>
    </row>
    <row r="432" spans="5:5" ht="15" customHeight="1" x14ac:dyDescent="0.25">
      <c r="E432" s="641"/>
    </row>
    <row r="433" spans="5:5" ht="15" customHeight="1" x14ac:dyDescent="0.25">
      <c r="E433" s="641"/>
    </row>
    <row r="434" spans="5:5" ht="15" customHeight="1" x14ac:dyDescent="0.25">
      <c r="E434" s="641"/>
    </row>
    <row r="435" spans="5:5" ht="15" customHeight="1" x14ac:dyDescent="0.25">
      <c r="E435" s="641"/>
    </row>
    <row r="436" spans="5:5" ht="15" customHeight="1" x14ac:dyDescent="0.25">
      <c r="E436" s="641"/>
    </row>
    <row r="437" spans="5:5" ht="15" customHeight="1" x14ac:dyDescent="0.25">
      <c r="E437" s="641"/>
    </row>
    <row r="438" spans="5:5" ht="15" customHeight="1" x14ac:dyDescent="0.25">
      <c r="E438" s="641"/>
    </row>
    <row r="439" spans="5:5" ht="15" customHeight="1" x14ac:dyDescent="0.25">
      <c r="E439" s="641"/>
    </row>
    <row r="440" spans="5:5" ht="15" customHeight="1" x14ac:dyDescent="0.25">
      <c r="E440" s="641"/>
    </row>
    <row r="441" spans="5:5" ht="15" customHeight="1" x14ac:dyDescent="0.25">
      <c r="E441" s="641"/>
    </row>
    <row r="442" spans="5:5" ht="15" customHeight="1" x14ac:dyDescent="0.25">
      <c r="E442" s="641"/>
    </row>
    <row r="443" spans="5:5" ht="15" customHeight="1" x14ac:dyDescent="0.25">
      <c r="E443" s="641"/>
    </row>
    <row r="444" spans="5:5" ht="15" customHeight="1" x14ac:dyDescent="0.25">
      <c r="E444" s="641"/>
    </row>
    <row r="445" spans="5:5" ht="15" customHeight="1" x14ac:dyDescent="0.25">
      <c r="E445" s="641"/>
    </row>
    <row r="446" spans="5:5" ht="15" customHeight="1" x14ac:dyDescent="0.25">
      <c r="E446" s="641"/>
    </row>
    <row r="447" spans="5:5" ht="15" customHeight="1" x14ac:dyDescent="0.25">
      <c r="E447" s="641"/>
    </row>
    <row r="448" spans="5:5" ht="15" customHeight="1" x14ac:dyDescent="0.25">
      <c r="E448" s="641"/>
    </row>
    <row r="449" spans="5:5" ht="15" customHeight="1" x14ac:dyDescent="0.25">
      <c r="E449" s="641"/>
    </row>
    <row r="450" spans="5:5" ht="15" customHeight="1" x14ac:dyDescent="0.25">
      <c r="E450" s="641"/>
    </row>
    <row r="451" spans="5:5" ht="15" customHeight="1" x14ac:dyDescent="0.25">
      <c r="E451" s="641"/>
    </row>
    <row r="452" spans="5:5" ht="15" customHeight="1" x14ac:dyDescent="0.25">
      <c r="E452" s="641"/>
    </row>
    <row r="453" spans="5:5" ht="15" customHeight="1" x14ac:dyDescent="0.25">
      <c r="E453" s="641"/>
    </row>
    <row r="454" spans="5:5" ht="15" customHeight="1" x14ac:dyDescent="0.25">
      <c r="E454" s="641"/>
    </row>
    <row r="455" spans="5:5" ht="15" customHeight="1" x14ac:dyDescent="0.25">
      <c r="E455" s="641"/>
    </row>
    <row r="456" spans="5:5" ht="15" customHeight="1" x14ac:dyDescent="0.25">
      <c r="E456" s="641"/>
    </row>
    <row r="457" spans="5:5" ht="15" customHeight="1" x14ac:dyDescent="0.25">
      <c r="E457" s="641"/>
    </row>
    <row r="458" spans="5:5" ht="15" customHeight="1" x14ac:dyDescent="0.25">
      <c r="E458" s="641"/>
    </row>
    <row r="459" spans="5:5" ht="15" customHeight="1" x14ac:dyDescent="0.25">
      <c r="E459" s="641"/>
    </row>
    <row r="460" spans="5:5" ht="15" customHeight="1" x14ac:dyDescent="0.25">
      <c r="E460" s="641"/>
    </row>
    <row r="461" spans="5:5" ht="15" customHeight="1" x14ac:dyDescent="0.25">
      <c r="E461" s="641"/>
    </row>
    <row r="462" spans="5:5" ht="15" customHeight="1" x14ac:dyDescent="0.25">
      <c r="E462" s="641"/>
    </row>
    <row r="463" spans="5:5" ht="15" customHeight="1" x14ac:dyDescent="0.25">
      <c r="E463" s="641"/>
    </row>
    <row r="464" spans="5:5" ht="15" customHeight="1" x14ac:dyDescent="0.25">
      <c r="E464" s="641"/>
    </row>
    <row r="465" spans="5:5" ht="15" customHeight="1" x14ac:dyDescent="0.25">
      <c r="E465" s="641"/>
    </row>
    <row r="466" spans="5:5" ht="15" customHeight="1" x14ac:dyDescent="0.25">
      <c r="E466" s="641"/>
    </row>
    <row r="467" spans="5:5" ht="15" customHeight="1" x14ac:dyDescent="0.25">
      <c r="E467" s="641"/>
    </row>
    <row r="468" spans="5:5" ht="15" customHeight="1" x14ac:dyDescent="0.25">
      <c r="E468" s="641"/>
    </row>
    <row r="469" spans="5:5" ht="15" customHeight="1" x14ac:dyDescent="0.25">
      <c r="E469" s="641"/>
    </row>
    <row r="470" spans="5:5" ht="15" customHeight="1" x14ac:dyDescent="0.25">
      <c r="E470" s="641"/>
    </row>
    <row r="471" spans="5:5" ht="15" customHeight="1" x14ac:dyDescent="0.25">
      <c r="E471" s="641"/>
    </row>
    <row r="472" spans="5:5" ht="15" customHeight="1" x14ac:dyDescent="0.25">
      <c r="E472" s="641"/>
    </row>
    <row r="473" spans="5:5" ht="15" customHeight="1" x14ac:dyDescent="0.25">
      <c r="E473" s="641"/>
    </row>
    <row r="474" spans="5:5" ht="15" customHeight="1" x14ac:dyDescent="0.25">
      <c r="E474" s="641"/>
    </row>
    <row r="475" spans="5:5" ht="15" customHeight="1" x14ac:dyDescent="0.25">
      <c r="E475" s="641"/>
    </row>
    <row r="476" spans="5:5" ht="15" customHeight="1" x14ac:dyDescent="0.25">
      <c r="E476" s="641"/>
    </row>
    <row r="477" spans="5:5" ht="15" customHeight="1" x14ac:dyDescent="0.25">
      <c r="E477" s="641"/>
    </row>
    <row r="478" spans="5:5" ht="15" customHeight="1" x14ac:dyDescent="0.25">
      <c r="E478" s="641"/>
    </row>
    <row r="479" spans="5:5" ht="15" customHeight="1" x14ac:dyDescent="0.25">
      <c r="E479" s="641"/>
    </row>
    <row r="480" spans="5:5" ht="15" customHeight="1" x14ac:dyDescent="0.25">
      <c r="E480" s="641"/>
    </row>
    <row r="481" spans="5:5" ht="15" customHeight="1" x14ac:dyDescent="0.25">
      <c r="E481" s="641"/>
    </row>
    <row r="482" spans="5:5" ht="15" customHeight="1" x14ac:dyDescent="0.25">
      <c r="E482" s="641"/>
    </row>
    <row r="483" spans="5:5" ht="15" customHeight="1" x14ac:dyDescent="0.25">
      <c r="E483" s="641"/>
    </row>
    <row r="484" spans="5:5" ht="15" customHeight="1" x14ac:dyDescent="0.25">
      <c r="E484" s="641"/>
    </row>
    <row r="485" spans="5:5" ht="15" customHeight="1" x14ac:dyDescent="0.25">
      <c r="E485" s="641"/>
    </row>
    <row r="486" spans="5:5" ht="15" customHeight="1" x14ac:dyDescent="0.25">
      <c r="E486" s="641"/>
    </row>
    <row r="487" spans="5:5" ht="15" customHeight="1" x14ac:dyDescent="0.25">
      <c r="E487" s="641"/>
    </row>
    <row r="488" spans="5:5" ht="15" customHeight="1" x14ac:dyDescent="0.25">
      <c r="E488" s="641"/>
    </row>
    <row r="489" spans="5:5" ht="15" customHeight="1" x14ac:dyDescent="0.25">
      <c r="E489" s="641"/>
    </row>
    <row r="490" spans="5:5" ht="15" customHeight="1" x14ac:dyDescent="0.25">
      <c r="E490" s="641"/>
    </row>
    <row r="491" spans="5:5" ht="15" customHeight="1" x14ac:dyDescent="0.25">
      <c r="E491" s="641"/>
    </row>
    <row r="492" spans="5:5" ht="15" customHeight="1" x14ac:dyDescent="0.25">
      <c r="E492" s="641"/>
    </row>
    <row r="493" spans="5:5" ht="15" customHeight="1" x14ac:dyDescent="0.25">
      <c r="E493" s="641"/>
    </row>
    <row r="494" spans="5:5" ht="15" customHeight="1" x14ac:dyDescent="0.25">
      <c r="E494" s="641"/>
    </row>
    <row r="495" spans="5:5" ht="15" customHeight="1" x14ac:dyDescent="0.25">
      <c r="E495" s="641"/>
    </row>
    <row r="496" spans="5:5" ht="15" customHeight="1" x14ac:dyDescent="0.25">
      <c r="E496" s="641"/>
    </row>
    <row r="497" spans="5:5" ht="15" customHeight="1" x14ac:dyDescent="0.25">
      <c r="E497" s="641"/>
    </row>
    <row r="498" spans="5:5" ht="15" customHeight="1" x14ac:dyDescent="0.25">
      <c r="E498" s="641"/>
    </row>
    <row r="499" spans="5:5" ht="15" customHeight="1" x14ac:dyDescent="0.25">
      <c r="E499" s="641"/>
    </row>
    <row r="500" spans="5:5" ht="15" customHeight="1" x14ac:dyDescent="0.25">
      <c r="E500" s="641"/>
    </row>
    <row r="501" spans="5:5" ht="15" customHeight="1" x14ac:dyDescent="0.25">
      <c r="E501" s="641"/>
    </row>
    <row r="502" spans="5:5" ht="15" customHeight="1" x14ac:dyDescent="0.25">
      <c r="E502" s="641"/>
    </row>
    <row r="503" spans="5:5" ht="15" customHeight="1" x14ac:dyDescent="0.25">
      <c r="E503" s="641"/>
    </row>
    <row r="504" spans="5:5" ht="15" customHeight="1" x14ac:dyDescent="0.25">
      <c r="E504" s="641"/>
    </row>
    <row r="505" spans="5:5" ht="15" customHeight="1" x14ac:dyDescent="0.25">
      <c r="E505" s="641"/>
    </row>
    <row r="506" spans="5:5" ht="15" customHeight="1" x14ac:dyDescent="0.25">
      <c r="E506" s="641"/>
    </row>
    <row r="507" spans="5:5" ht="15" customHeight="1" x14ac:dyDescent="0.25">
      <c r="E507" s="641"/>
    </row>
    <row r="508" spans="5:5" ht="15" customHeight="1" x14ac:dyDescent="0.25">
      <c r="E508" s="641"/>
    </row>
    <row r="509" spans="5:5" ht="15" customHeight="1" x14ac:dyDescent="0.25">
      <c r="E509" s="641"/>
    </row>
    <row r="510" spans="5:5" ht="15" customHeight="1" x14ac:dyDescent="0.25">
      <c r="E510" s="641"/>
    </row>
    <row r="511" spans="5:5" ht="15" customHeight="1" x14ac:dyDescent="0.25">
      <c r="E511" s="641"/>
    </row>
    <row r="512" spans="5:5" ht="15" customHeight="1" x14ac:dyDescent="0.25">
      <c r="E512" s="641"/>
    </row>
    <row r="513" spans="5:5" ht="15" customHeight="1" x14ac:dyDescent="0.25">
      <c r="E513" s="641"/>
    </row>
    <row r="514" spans="5:5" ht="15" customHeight="1" x14ac:dyDescent="0.25">
      <c r="E514" s="641"/>
    </row>
    <row r="515" spans="5:5" ht="15" customHeight="1" x14ac:dyDescent="0.25">
      <c r="E515" s="641"/>
    </row>
    <row r="516" spans="5:5" ht="15" customHeight="1" x14ac:dyDescent="0.25">
      <c r="E516" s="641"/>
    </row>
    <row r="517" spans="5:5" ht="15" customHeight="1" x14ac:dyDescent="0.25">
      <c r="E517" s="641"/>
    </row>
    <row r="518" spans="5:5" ht="15" customHeight="1" x14ac:dyDescent="0.25">
      <c r="E518" s="641"/>
    </row>
    <row r="519" spans="5:5" ht="15" customHeight="1" x14ac:dyDescent="0.25">
      <c r="E519" s="641"/>
    </row>
    <row r="520" spans="5:5" ht="15" customHeight="1" x14ac:dyDescent="0.25">
      <c r="E520" s="641"/>
    </row>
    <row r="521" spans="5:5" ht="15" customHeight="1" x14ac:dyDescent="0.25">
      <c r="E521" s="641"/>
    </row>
    <row r="522" spans="5:5" ht="15" customHeight="1" x14ac:dyDescent="0.25">
      <c r="E522" s="641"/>
    </row>
    <row r="523" spans="5:5" ht="15" customHeight="1" x14ac:dyDescent="0.25">
      <c r="E523" s="641"/>
    </row>
    <row r="524" spans="5:5" ht="15" customHeight="1" x14ac:dyDescent="0.25">
      <c r="E524" s="641"/>
    </row>
    <row r="525" spans="5:5" ht="15" customHeight="1" x14ac:dyDescent="0.25">
      <c r="E525" s="641"/>
    </row>
    <row r="526" spans="5:5" ht="15" customHeight="1" x14ac:dyDescent="0.25">
      <c r="E526" s="641"/>
    </row>
    <row r="527" spans="5:5" ht="15" customHeight="1" x14ac:dyDescent="0.25">
      <c r="E527" s="641"/>
    </row>
    <row r="528" spans="5:5" ht="15" customHeight="1" x14ac:dyDescent="0.25">
      <c r="E528" s="641"/>
    </row>
    <row r="529" spans="5:5" ht="15" customHeight="1" x14ac:dyDescent="0.25">
      <c r="E529" s="641"/>
    </row>
    <row r="530" spans="5:5" ht="15" customHeight="1" x14ac:dyDescent="0.25">
      <c r="E530" s="641"/>
    </row>
    <row r="531" spans="5:5" ht="15" customHeight="1" x14ac:dyDescent="0.25">
      <c r="E531" s="641"/>
    </row>
    <row r="532" spans="5:5" ht="15" customHeight="1" x14ac:dyDescent="0.25">
      <c r="E532" s="641"/>
    </row>
    <row r="533" spans="5:5" ht="15" customHeight="1" x14ac:dyDescent="0.25">
      <c r="E533" s="641"/>
    </row>
    <row r="534" spans="5:5" ht="15" customHeight="1" x14ac:dyDescent="0.25">
      <c r="E534" s="641"/>
    </row>
    <row r="535" spans="5:5" ht="15" customHeight="1" x14ac:dyDescent="0.25">
      <c r="E535" s="641"/>
    </row>
    <row r="536" spans="5:5" ht="15" customHeight="1" x14ac:dyDescent="0.25">
      <c r="E536" s="641"/>
    </row>
    <row r="537" spans="5:5" ht="15" customHeight="1" x14ac:dyDescent="0.25">
      <c r="E537" s="641"/>
    </row>
    <row r="538" spans="5:5" ht="15" customHeight="1" x14ac:dyDescent="0.25">
      <c r="E538" s="641"/>
    </row>
    <row r="539" spans="5:5" ht="15" customHeight="1" x14ac:dyDescent="0.25">
      <c r="E539" s="641"/>
    </row>
    <row r="540" spans="5:5" ht="15" customHeight="1" x14ac:dyDescent="0.25">
      <c r="E540" s="641"/>
    </row>
    <row r="541" spans="5:5" ht="15" customHeight="1" x14ac:dyDescent="0.25">
      <c r="E541" s="641"/>
    </row>
    <row r="542" spans="5:5" ht="15" customHeight="1" x14ac:dyDescent="0.25">
      <c r="E542" s="641"/>
    </row>
    <row r="543" spans="5:5" ht="15" customHeight="1" x14ac:dyDescent="0.25">
      <c r="E543" s="641"/>
    </row>
    <row r="544" spans="5:5" ht="15" customHeight="1" x14ac:dyDescent="0.25">
      <c r="E544" s="641"/>
    </row>
    <row r="545" spans="5:5" ht="15" customHeight="1" x14ac:dyDescent="0.25">
      <c r="E545" s="641"/>
    </row>
    <row r="546" spans="5:5" ht="15" customHeight="1" x14ac:dyDescent="0.25">
      <c r="E546" s="641"/>
    </row>
    <row r="547" spans="5:5" ht="15" customHeight="1" x14ac:dyDescent="0.25">
      <c r="E547" s="641"/>
    </row>
    <row r="548" spans="5:5" ht="15" customHeight="1" x14ac:dyDescent="0.25">
      <c r="E548" s="641"/>
    </row>
    <row r="549" spans="5:5" ht="15" customHeight="1" x14ac:dyDescent="0.25">
      <c r="E549" s="641"/>
    </row>
    <row r="550" spans="5:5" ht="15" customHeight="1" x14ac:dyDescent="0.25">
      <c r="E550" s="641"/>
    </row>
    <row r="551" spans="5:5" ht="15" customHeight="1" x14ac:dyDescent="0.25">
      <c r="E551" s="641"/>
    </row>
    <row r="552" spans="5:5" ht="15" customHeight="1" x14ac:dyDescent="0.25">
      <c r="E552" s="641"/>
    </row>
    <row r="553" spans="5:5" ht="15" customHeight="1" x14ac:dyDescent="0.25">
      <c r="E553" s="641"/>
    </row>
    <row r="554" spans="5:5" ht="15" customHeight="1" x14ac:dyDescent="0.25">
      <c r="E554" s="641"/>
    </row>
    <row r="555" spans="5:5" ht="15" customHeight="1" x14ac:dyDescent="0.25">
      <c r="E555" s="641"/>
    </row>
    <row r="556" spans="5:5" ht="15" customHeight="1" x14ac:dyDescent="0.25">
      <c r="E556" s="641"/>
    </row>
    <row r="557" spans="5:5" ht="15" customHeight="1" x14ac:dyDescent="0.25">
      <c r="E557" s="641"/>
    </row>
    <row r="558" spans="5:5" ht="15" customHeight="1" x14ac:dyDescent="0.25">
      <c r="E558" s="641"/>
    </row>
    <row r="559" spans="5:5" ht="15" customHeight="1" x14ac:dyDescent="0.25">
      <c r="E559" s="641"/>
    </row>
    <row r="560" spans="5:5" ht="15" customHeight="1" x14ac:dyDescent="0.25">
      <c r="E560" s="641"/>
    </row>
    <row r="561" spans="5:5" ht="15" customHeight="1" x14ac:dyDescent="0.25">
      <c r="E561" s="641"/>
    </row>
    <row r="562" spans="5:5" ht="15" customHeight="1" x14ac:dyDescent="0.25">
      <c r="E562" s="641"/>
    </row>
    <row r="563" spans="5:5" ht="15" customHeight="1" x14ac:dyDescent="0.25">
      <c r="E563" s="641"/>
    </row>
    <row r="564" spans="5:5" ht="15" customHeight="1" x14ac:dyDescent="0.25">
      <c r="E564" s="641"/>
    </row>
    <row r="565" spans="5:5" ht="15" customHeight="1" x14ac:dyDescent="0.25">
      <c r="E565" s="641"/>
    </row>
    <row r="566" spans="5:5" ht="15" customHeight="1" x14ac:dyDescent="0.25">
      <c r="E566" s="641"/>
    </row>
    <row r="567" spans="5:5" ht="15" customHeight="1" x14ac:dyDescent="0.25">
      <c r="E567" s="641"/>
    </row>
    <row r="568" spans="5:5" ht="15" customHeight="1" x14ac:dyDescent="0.25">
      <c r="E568" s="641"/>
    </row>
    <row r="569" spans="5:5" ht="15" customHeight="1" x14ac:dyDescent="0.25">
      <c r="E569" s="641"/>
    </row>
    <row r="570" spans="5:5" ht="15" customHeight="1" x14ac:dyDescent="0.25">
      <c r="E570" s="641"/>
    </row>
    <row r="571" spans="5:5" ht="15" customHeight="1" x14ac:dyDescent="0.25">
      <c r="E571" s="641"/>
    </row>
    <row r="572" spans="5:5" ht="15" customHeight="1" x14ac:dyDescent="0.25">
      <c r="E572" s="641"/>
    </row>
    <row r="573" spans="5:5" ht="15" customHeight="1" x14ac:dyDescent="0.25">
      <c r="E573" s="641"/>
    </row>
    <row r="574" spans="5:5" ht="15" customHeight="1" x14ac:dyDescent="0.25">
      <c r="E574" s="641"/>
    </row>
    <row r="575" spans="5:5" ht="15" customHeight="1" x14ac:dyDescent="0.25">
      <c r="E575" s="641"/>
    </row>
    <row r="576" spans="5:5" ht="15" customHeight="1" x14ac:dyDescent="0.25">
      <c r="E576" s="641"/>
    </row>
    <row r="577" spans="5:5" ht="15" customHeight="1" x14ac:dyDescent="0.25">
      <c r="E577" s="641"/>
    </row>
    <row r="578" spans="5:5" ht="15" customHeight="1" x14ac:dyDescent="0.25">
      <c r="E578" s="641"/>
    </row>
    <row r="579" spans="5:5" ht="15" customHeight="1" x14ac:dyDescent="0.25">
      <c r="E579" s="641"/>
    </row>
    <row r="580" spans="5:5" ht="15" customHeight="1" x14ac:dyDescent="0.25">
      <c r="E580" s="641"/>
    </row>
    <row r="581" spans="5:5" ht="15" customHeight="1" x14ac:dyDescent="0.25">
      <c r="E581" s="641"/>
    </row>
    <row r="582" spans="5:5" ht="15" customHeight="1" x14ac:dyDescent="0.25">
      <c r="E582" s="641"/>
    </row>
    <row r="583" spans="5:5" ht="15" customHeight="1" x14ac:dyDescent="0.25">
      <c r="E583" s="641"/>
    </row>
    <row r="584" spans="5:5" ht="15" customHeight="1" x14ac:dyDescent="0.25">
      <c r="E584" s="641"/>
    </row>
    <row r="585" spans="5:5" ht="15" customHeight="1" x14ac:dyDescent="0.25">
      <c r="E585" s="641"/>
    </row>
    <row r="586" spans="5:5" ht="15" customHeight="1" x14ac:dyDescent="0.25">
      <c r="E586" s="641"/>
    </row>
    <row r="587" spans="5:5" ht="15" customHeight="1" x14ac:dyDescent="0.25">
      <c r="E587" s="641"/>
    </row>
    <row r="588" spans="5:5" ht="15" customHeight="1" x14ac:dyDescent="0.25">
      <c r="E588" s="641"/>
    </row>
    <row r="589" spans="5:5" ht="15" customHeight="1" x14ac:dyDescent="0.25">
      <c r="E589" s="641"/>
    </row>
    <row r="590" spans="5:5" ht="15" customHeight="1" x14ac:dyDescent="0.25">
      <c r="E590" s="641"/>
    </row>
    <row r="591" spans="5:5" ht="15" customHeight="1" x14ac:dyDescent="0.25">
      <c r="E591" s="641"/>
    </row>
    <row r="592" spans="5:5" ht="15" customHeight="1" x14ac:dyDescent="0.25">
      <c r="E592" s="641"/>
    </row>
    <row r="593" spans="5:5" ht="15" customHeight="1" x14ac:dyDescent="0.25">
      <c r="E593" s="641"/>
    </row>
    <row r="594" spans="5:5" ht="15" customHeight="1" x14ac:dyDescent="0.25">
      <c r="E594" s="641"/>
    </row>
    <row r="595" spans="5:5" ht="15" customHeight="1" x14ac:dyDescent="0.25">
      <c r="E595" s="641"/>
    </row>
    <row r="596" spans="5:5" ht="15" customHeight="1" x14ac:dyDescent="0.25">
      <c r="E596" s="641"/>
    </row>
    <row r="597" spans="5:5" ht="15" customHeight="1" x14ac:dyDescent="0.25">
      <c r="E597" s="641"/>
    </row>
    <row r="598" spans="5:5" ht="15" customHeight="1" x14ac:dyDescent="0.25">
      <c r="E598" s="641"/>
    </row>
    <row r="599" spans="5:5" ht="15" customHeight="1" x14ac:dyDescent="0.25">
      <c r="E599" s="641"/>
    </row>
    <row r="600" spans="5:5" ht="15" customHeight="1" x14ac:dyDescent="0.25">
      <c r="E600" s="641"/>
    </row>
    <row r="601" spans="5:5" ht="15" customHeight="1" x14ac:dyDescent="0.25">
      <c r="E601" s="641"/>
    </row>
    <row r="602" spans="5:5" ht="15" customHeight="1" x14ac:dyDescent="0.25">
      <c r="E602" s="641"/>
    </row>
    <row r="603" spans="5:5" ht="15" customHeight="1" x14ac:dyDescent="0.25">
      <c r="E603" s="641"/>
    </row>
    <row r="604" spans="5:5" ht="15" customHeight="1" x14ac:dyDescent="0.25">
      <c r="E604" s="641"/>
    </row>
    <row r="605" spans="5:5" ht="15" customHeight="1" x14ac:dyDescent="0.25">
      <c r="E605" s="641"/>
    </row>
    <row r="606" spans="5:5" ht="15" customHeight="1" x14ac:dyDescent="0.25">
      <c r="E606" s="641"/>
    </row>
    <row r="607" spans="5:5" ht="15" customHeight="1" x14ac:dyDescent="0.25">
      <c r="E607" s="641"/>
    </row>
    <row r="608" spans="5:5" ht="15" customHeight="1" x14ac:dyDescent="0.25">
      <c r="E608" s="641"/>
    </row>
    <row r="609" spans="5:5" ht="15" customHeight="1" x14ac:dyDescent="0.25">
      <c r="E609" s="641"/>
    </row>
    <row r="610" spans="5:5" ht="15" customHeight="1" x14ac:dyDescent="0.25">
      <c r="E610" s="641"/>
    </row>
    <row r="611" spans="5:5" ht="15" customHeight="1" x14ac:dyDescent="0.25">
      <c r="E611" s="641"/>
    </row>
    <row r="612" spans="5:5" ht="15" customHeight="1" x14ac:dyDescent="0.25">
      <c r="E612" s="641"/>
    </row>
    <row r="613" spans="5:5" ht="15" customHeight="1" x14ac:dyDescent="0.25">
      <c r="E613" s="641"/>
    </row>
    <row r="614" spans="5:5" ht="15" customHeight="1" x14ac:dyDescent="0.25">
      <c r="E614" s="641"/>
    </row>
    <row r="615" spans="5:5" ht="15" customHeight="1" x14ac:dyDescent="0.25">
      <c r="E615" s="641"/>
    </row>
    <row r="616" spans="5:5" ht="15" customHeight="1" x14ac:dyDescent="0.25">
      <c r="E616" s="641"/>
    </row>
    <row r="617" spans="5:5" ht="15" customHeight="1" x14ac:dyDescent="0.25">
      <c r="E617" s="641"/>
    </row>
    <row r="618" spans="5:5" ht="15" customHeight="1" x14ac:dyDescent="0.25">
      <c r="E618" s="641"/>
    </row>
    <row r="619" spans="5:5" ht="15" customHeight="1" x14ac:dyDescent="0.25">
      <c r="E619" s="641"/>
    </row>
    <row r="620" spans="5:5" ht="15" customHeight="1" x14ac:dyDescent="0.25">
      <c r="E620" s="641"/>
    </row>
    <row r="621" spans="5:5" ht="15" customHeight="1" x14ac:dyDescent="0.25">
      <c r="E621" s="641"/>
    </row>
    <row r="622" spans="5:5" ht="15" customHeight="1" x14ac:dyDescent="0.25">
      <c r="E622" s="641"/>
    </row>
    <row r="623" spans="5:5" ht="15" customHeight="1" x14ac:dyDescent="0.25">
      <c r="E623" s="641"/>
    </row>
    <row r="624" spans="5:5" ht="15" customHeight="1" x14ac:dyDescent="0.25">
      <c r="E624" s="641"/>
    </row>
    <row r="625" spans="5:5" ht="15" customHeight="1" x14ac:dyDescent="0.25">
      <c r="E625" s="641"/>
    </row>
    <row r="626" spans="5:5" ht="15" customHeight="1" x14ac:dyDescent="0.25">
      <c r="E626" s="641"/>
    </row>
    <row r="627" spans="5:5" ht="15" customHeight="1" x14ac:dyDescent="0.25">
      <c r="E627" s="641"/>
    </row>
    <row r="628" spans="5:5" ht="15" customHeight="1" x14ac:dyDescent="0.25">
      <c r="E628" s="641"/>
    </row>
    <row r="629" spans="5:5" ht="15" customHeight="1" x14ac:dyDescent="0.25">
      <c r="E629" s="641"/>
    </row>
    <row r="630" spans="5:5" ht="15" customHeight="1" x14ac:dyDescent="0.25">
      <c r="E630" s="641"/>
    </row>
    <row r="631" spans="5:5" ht="15" customHeight="1" x14ac:dyDescent="0.25">
      <c r="E631" s="641"/>
    </row>
    <row r="632" spans="5:5" ht="15" customHeight="1" x14ac:dyDescent="0.25">
      <c r="E632" s="641"/>
    </row>
    <row r="633" spans="5:5" ht="15" customHeight="1" x14ac:dyDescent="0.25">
      <c r="E633" s="641"/>
    </row>
    <row r="634" spans="5:5" ht="15" customHeight="1" x14ac:dyDescent="0.25">
      <c r="E634" s="641"/>
    </row>
    <row r="635" spans="5:5" ht="15" customHeight="1" x14ac:dyDescent="0.25">
      <c r="E635" s="641"/>
    </row>
    <row r="636" spans="5:5" ht="15" customHeight="1" x14ac:dyDescent="0.25">
      <c r="E636" s="641"/>
    </row>
    <row r="637" spans="5:5" ht="15" customHeight="1" x14ac:dyDescent="0.25">
      <c r="E637" s="641"/>
    </row>
    <row r="638" spans="5:5" ht="15" customHeight="1" x14ac:dyDescent="0.25">
      <c r="E638" s="641"/>
    </row>
    <row r="639" spans="5:5" ht="15" customHeight="1" x14ac:dyDescent="0.25">
      <c r="E639" s="641"/>
    </row>
    <row r="640" spans="5:5" ht="15" customHeight="1" x14ac:dyDescent="0.25">
      <c r="E640" s="641"/>
    </row>
    <row r="641" spans="5:5" ht="15" customHeight="1" x14ac:dyDescent="0.25">
      <c r="E641" s="641"/>
    </row>
    <row r="642" spans="5:5" ht="15" customHeight="1" x14ac:dyDescent="0.25">
      <c r="E642" s="641"/>
    </row>
    <row r="643" spans="5:5" ht="15" customHeight="1" x14ac:dyDescent="0.25">
      <c r="E643" s="641"/>
    </row>
    <row r="644" spans="5:5" ht="15" customHeight="1" x14ac:dyDescent="0.25">
      <c r="E644" s="641"/>
    </row>
    <row r="645" spans="5:5" ht="15" customHeight="1" x14ac:dyDescent="0.25">
      <c r="E645" s="641"/>
    </row>
    <row r="646" spans="5:5" ht="15" customHeight="1" x14ac:dyDescent="0.25">
      <c r="E646" s="641"/>
    </row>
    <row r="647" spans="5:5" ht="15" customHeight="1" x14ac:dyDescent="0.25">
      <c r="E647" s="641"/>
    </row>
    <row r="648" spans="5:5" ht="15" customHeight="1" x14ac:dyDescent="0.25">
      <c r="E648" s="641"/>
    </row>
    <row r="649" spans="5:5" ht="15" customHeight="1" x14ac:dyDescent="0.25">
      <c r="E649" s="641"/>
    </row>
    <row r="650" spans="5:5" ht="15" customHeight="1" x14ac:dyDescent="0.25">
      <c r="E650" s="641"/>
    </row>
    <row r="651" spans="5:5" ht="15" customHeight="1" x14ac:dyDescent="0.25">
      <c r="E651" s="641"/>
    </row>
    <row r="652" spans="5:5" ht="15" customHeight="1" x14ac:dyDescent="0.25">
      <c r="E652" s="641"/>
    </row>
    <row r="653" spans="5:5" ht="15" customHeight="1" x14ac:dyDescent="0.25">
      <c r="E653" s="641"/>
    </row>
    <row r="654" spans="5:5" ht="15" customHeight="1" x14ac:dyDescent="0.25">
      <c r="E654" s="641"/>
    </row>
    <row r="655" spans="5:5" ht="15" customHeight="1" x14ac:dyDescent="0.25">
      <c r="E655" s="641"/>
    </row>
    <row r="656" spans="5:5" ht="15" customHeight="1" x14ac:dyDescent="0.25">
      <c r="E656" s="641"/>
    </row>
    <row r="657" spans="5:5" ht="15" customHeight="1" x14ac:dyDescent="0.25">
      <c r="E657" s="641"/>
    </row>
    <row r="658" spans="5:5" ht="15" customHeight="1" x14ac:dyDescent="0.25">
      <c r="E658" s="641"/>
    </row>
    <row r="659" spans="5:5" ht="15" customHeight="1" x14ac:dyDescent="0.25">
      <c r="E659" s="641"/>
    </row>
    <row r="660" spans="5:5" ht="15" customHeight="1" x14ac:dyDescent="0.25">
      <c r="E660" s="641"/>
    </row>
    <row r="661" spans="5:5" ht="15" customHeight="1" x14ac:dyDescent="0.25">
      <c r="E661" s="641"/>
    </row>
    <row r="662" spans="5:5" ht="15" customHeight="1" x14ac:dyDescent="0.25">
      <c r="E662" s="641"/>
    </row>
    <row r="663" spans="5:5" ht="15" customHeight="1" x14ac:dyDescent="0.25">
      <c r="E663" s="641"/>
    </row>
    <row r="664" spans="5:5" ht="15" customHeight="1" x14ac:dyDescent="0.25">
      <c r="E664" s="641"/>
    </row>
    <row r="665" spans="5:5" ht="15" customHeight="1" x14ac:dyDescent="0.25">
      <c r="E665" s="641"/>
    </row>
    <row r="666" spans="5:5" ht="15" customHeight="1" x14ac:dyDescent="0.25">
      <c r="E666" s="641"/>
    </row>
    <row r="667" spans="5:5" ht="15" customHeight="1" x14ac:dyDescent="0.25">
      <c r="E667" s="641"/>
    </row>
    <row r="668" spans="5:5" ht="15" customHeight="1" x14ac:dyDescent="0.25">
      <c r="E668" s="641"/>
    </row>
    <row r="669" spans="5:5" ht="15" customHeight="1" x14ac:dyDescent="0.25">
      <c r="E669" s="641"/>
    </row>
    <row r="670" spans="5:5" ht="15" customHeight="1" x14ac:dyDescent="0.25">
      <c r="E670" s="641"/>
    </row>
    <row r="671" spans="5:5" ht="15" customHeight="1" x14ac:dyDescent="0.25">
      <c r="E671" s="641"/>
    </row>
    <row r="672" spans="5:5" ht="15" customHeight="1" x14ac:dyDescent="0.25">
      <c r="E672" s="641"/>
    </row>
    <row r="673" spans="5:5" ht="15" customHeight="1" x14ac:dyDescent="0.25">
      <c r="E673" s="641"/>
    </row>
    <row r="674" spans="5:5" ht="15" customHeight="1" x14ac:dyDescent="0.25">
      <c r="E674" s="641"/>
    </row>
    <row r="675" spans="5:5" ht="15" customHeight="1" x14ac:dyDescent="0.25">
      <c r="E675" s="641"/>
    </row>
    <row r="676" spans="5:5" ht="15" customHeight="1" x14ac:dyDescent="0.25">
      <c r="E676" s="641"/>
    </row>
    <row r="677" spans="5:5" ht="15" customHeight="1" x14ac:dyDescent="0.25">
      <c r="E677" s="641"/>
    </row>
    <row r="678" spans="5:5" ht="15" customHeight="1" x14ac:dyDescent="0.25">
      <c r="E678" s="641"/>
    </row>
    <row r="679" spans="5:5" ht="15" customHeight="1" x14ac:dyDescent="0.25">
      <c r="E679" s="641"/>
    </row>
    <row r="680" spans="5:5" ht="15" customHeight="1" x14ac:dyDescent="0.25">
      <c r="E680" s="641"/>
    </row>
    <row r="681" spans="5:5" ht="15" customHeight="1" x14ac:dyDescent="0.25">
      <c r="E681" s="641"/>
    </row>
    <row r="682" spans="5:5" ht="15" customHeight="1" x14ac:dyDescent="0.25">
      <c r="E682" s="641"/>
    </row>
    <row r="683" spans="5:5" ht="15" customHeight="1" x14ac:dyDescent="0.25">
      <c r="E683" s="641"/>
    </row>
    <row r="684" spans="5:5" ht="15" customHeight="1" x14ac:dyDescent="0.25">
      <c r="E684" s="641"/>
    </row>
    <row r="685" spans="5:5" ht="15" customHeight="1" x14ac:dyDescent="0.25">
      <c r="E685" s="641"/>
    </row>
    <row r="686" spans="5:5" ht="15" customHeight="1" x14ac:dyDescent="0.25">
      <c r="E686" s="641"/>
    </row>
    <row r="687" spans="5:5" ht="15" customHeight="1" x14ac:dyDescent="0.25">
      <c r="E687" s="641"/>
    </row>
    <row r="688" spans="5:5" ht="15" customHeight="1" x14ac:dyDescent="0.25">
      <c r="E688" s="641"/>
    </row>
    <row r="689" spans="5:5" ht="15" customHeight="1" x14ac:dyDescent="0.25">
      <c r="E689" s="641"/>
    </row>
    <row r="690" spans="5:5" ht="15" customHeight="1" x14ac:dyDescent="0.25">
      <c r="E690" s="641"/>
    </row>
    <row r="691" spans="5:5" ht="15" customHeight="1" x14ac:dyDescent="0.25">
      <c r="E691" s="641"/>
    </row>
    <row r="692" spans="5:5" ht="15" customHeight="1" x14ac:dyDescent="0.25">
      <c r="E692" s="641"/>
    </row>
    <row r="693" spans="5:5" ht="15" customHeight="1" x14ac:dyDescent="0.25">
      <c r="E693" s="641"/>
    </row>
    <row r="694" spans="5:5" ht="15" customHeight="1" x14ac:dyDescent="0.25">
      <c r="E694" s="641"/>
    </row>
    <row r="695" spans="5:5" ht="15" customHeight="1" x14ac:dyDescent="0.25">
      <c r="E695" s="641"/>
    </row>
    <row r="696" spans="5:5" ht="15" customHeight="1" x14ac:dyDescent="0.25">
      <c r="E696" s="641"/>
    </row>
    <row r="697" spans="5:5" ht="15" customHeight="1" x14ac:dyDescent="0.25">
      <c r="E697" s="641"/>
    </row>
    <row r="698" spans="5:5" ht="15" customHeight="1" x14ac:dyDescent="0.25">
      <c r="E698" s="641"/>
    </row>
    <row r="699" spans="5:5" ht="15" customHeight="1" x14ac:dyDescent="0.25">
      <c r="E699" s="641"/>
    </row>
    <row r="700" spans="5:5" ht="15" customHeight="1" x14ac:dyDescent="0.25">
      <c r="E700" s="641"/>
    </row>
    <row r="701" spans="5:5" ht="15" customHeight="1" x14ac:dyDescent="0.25">
      <c r="E701" s="641"/>
    </row>
    <row r="702" spans="5:5" ht="15" customHeight="1" x14ac:dyDescent="0.25">
      <c r="E702" s="641"/>
    </row>
    <row r="703" spans="5:5" ht="15" customHeight="1" x14ac:dyDescent="0.25">
      <c r="E703" s="641"/>
    </row>
    <row r="704" spans="5:5" ht="15" customHeight="1" x14ac:dyDescent="0.25">
      <c r="E704" s="641"/>
    </row>
    <row r="705" spans="5:5" ht="15" customHeight="1" x14ac:dyDescent="0.25">
      <c r="E705" s="641"/>
    </row>
    <row r="706" spans="5:5" ht="15" customHeight="1" x14ac:dyDescent="0.25">
      <c r="E706" s="641"/>
    </row>
    <row r="707" spans="5:5" ht="15" customHeight="1" x14ac:dyDescent="0.25">
      <c r="E707" s="641"/>
    </row>
    <row r="708" spans="5:5" ht="15" customHeight="1" x14ac:dyDescent="0.25">
      <c r="E708" s="641"/>
    </row>
    <row r="709" spans="5:5" ht="15" customHeight="1" x14ac:dyDescent="0.25">
      <c r="E709" s="641"/>
    </row>
    <row r="710" spans="5:5" ht="15" customHeight="1" x14ac:dyDescent="0.25">
      <c r="E710" s="641"/>
    </row>
    <row r="711" spans="5:5" ht="15" customHeight="1" x14ac:dyDescent="0.25">
      <c r="E711" s="641"/>
    </row>
    <row r="712" spans="5:5" ht="15" customHeight="1" x14ac:dyDescent="0.25">
      <c r="E712" s="641"/>
    </row>
    <row r="713" spans="5:5" ht="15" customHeight="1" x14ac:dyDescent="0.25">
      <c r="E713" s="641"/>
    </row>
    <row r="714" spans="5:5" ht="15" customHeight="1" x14ac:dyDescent="0.25">
      <c r="E714" s="641"/>
    </row>
    <row r="715" spans="5:5" ht="15" customHeight="1" x14ac:dyDescent="0.25">
      <c r="E715" s="641"/>
    </row>
    <row r="716" spans="5:5" ht="15" customHeight="1" x14ac:dyDescent="0.25">
      <c r="E716" s="641"/>
    </row>
    <row r="717" spans="5:5" ht="15" customHeight="1" x14ac:dyDescent="0.25">
      <c r="E717" s="641"/>
    </row>
    <row r="718" spans="5:5" ht="15" customHeight="1" x14ac:dyDescent="0.25">
      <c r="E718" s="641"/>
    </row>
    <row r="719" spans="5:5" ht="15" customHeight="1" x14ac:dyDescent="0.25">
      <c r="E719" s="641"/>
    </row>
    <row r="720" spans="5:5" ht="15" customHeight="1" x14ac:dyDescent="0.25">
      <c r="E720" s="641"/>
    </row>
    <row r="721" spans="5:5" ht="15" customHeight="1" x14ac:dyDescent="0.25">
      <c r="E721" s="641"/>
    </row>
    <row r="722" spans="5:5" ht="15" customHeight="1" x14ac:dyDescent="0.25">
      <c r="E722" s="641"/>
    </row>
    <row r="723" spans="5:5" ht="15" customHeight="1" x14ac:dyDescent="0.25">
      <c r="E723" s="641"/>
    </row>
    <row r="724" spans="5:5" ht="15" customHeight="1" x14ac:dyDescent="0.25">
      <c r="E724" s="641"/>
    </row>
    <row r="725" spans="5:5" ht="15" customHeight="1" x14ac:dyDescent="0.25">
      <c r="E725" s="641"/>
    </row>
    <row r="726" spans="5:5" ht="15" customHeight="1" x14ac:dyDescent="0.25">
      <c r="E726" s="641"/>
    </row>
    <row r="727" spans="5:5" ht="15" customHeight="1" x14ac:dyDescent="0.25">
      <c r="E727" s="641"/>
    </row>
    <row r="728" spans="5:5" ht="15" customHeight="1" x14ac:dyDescent="0.25">
      <c r="E728" s="641"/>
    </row>
    <row r="729" spans="5:5" ht="15" customHeight="1" x14ac:dyDescent="0.25">
      <c r="E729" s="641"/>
    </row>
    <row r="730" spans="5:5" ht="15" customHeight="1" x14ac:dyDescent="0.25">
      <c r="E730" s="641"/>
    </row>
    <row r="731" spans="5:5" ht="15" customHeight="1" x14ac:dyDescent="0.25">
      <c r="E731" s="641"/>
    </row>
    <row r="732" spans="5:5" ht="15" customHeight="1" x14ac:dyDescent="0.25">
      <c r="E732" s="641"/>
    </row>
    <row r="733" spans="5:5" ht="15" customHeight="1" x14ac:dyDescent="0.25">
      <c r="E733" s="641"/>
    </row>
    <row r="734" spans="5:5" ht="15" customHeight="1" x14ac:dyDescent="0.25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92"/>
  <sheetViews>
    <sheetView showGridLines="0" tabSelected="1" zoomScale="60" zoomScaleNormal="60" workbookViewId="0">
      <pane ySplit="2" topLeftCell="A3949" activePane="bottomLeft" state="frozen"/>
      <selection pane="bottomLeft" activeCell="P3991" sqref="P3991"/>
    </sheetView>
  </sheetViews>
  <sheetFormatPr defaultRowHeight="15" customHeight="1" x14ac:dyDescent="0.25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 x14ac:dyDescent="0.25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 x14ac:dyDescent="0.25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 x14ac:dyDescent="0.25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 x14ac:dyDescent="0.25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 x14ac:dyDescent="0.25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 x14ac:dyDescent="0.25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 x14ac:dyDescent="0.25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 x14ac:dyDescent="0.25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 x14ac:dyDescent="0.25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 x14ac:dyDescent="0.25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 x14ac:dyDescent="0.25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 x14ac:dyDescent="0.25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 x14ac:dyDescent="0.25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 x14ac:dyDescent="0.25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 x14ac:dyDescent="0.25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 x14ac:dyDescent="0.25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 x14ac:dyDescent="0.25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 x14ac:dyDescent="0.25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 x14ac:dyDescent="0.25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 x14ac:dyDescent="0.25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 x14ac:dyDescent="0.25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 x14ac:dyDescent="0.25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 x14ac:dyDescent="0.25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 x14ac:dyDescent="0.25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 x14ac:dyDescent="0.25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 x14ac:dyDescent="0.25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 x14ac:dyDescent="0.25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 x14ac:dyDescent="0.25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 x14ac:dyDescent="0.25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 x14ac:dyDescent="0.25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 x14ac:dyDescent="0.25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 x14ac:dyDescent="0.25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 x14ac:dyDescent="0.25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 x14ac:dyDescent="0.25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 x14ac:dyDescent="0.25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 x14ac:dyDescent="0.25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 x14ac:dyDescent="0.25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 x14ac:dyDescent="0.25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 x14ac:dyDescent="0.25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 x14ac:dyDescent="0.25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 x14ac:dyDescent="0.25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 x14ac:dyDescent="0.25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 x14ac:dyDescent="0.25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 x14ac:dyDescent="0.25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 x14ac:dyDescent="0.25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 x14ac:dyDescent="0.25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 x14ac:dyDescent="0.25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 x14ac:dyDescent="0.25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 x14ac:dyDescent="0.25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 x14ac:dyDescent="0.25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 x14ac:dyDescent="0.25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 x14ac:dyDescent="0.25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 x14ac:dyDescent="0.25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 x14ac:dyDescent="0.25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 x14ac:dyDescent="0.25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 x14ac:dyDescent="0.25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 x14ac:dyDescent="0.25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 x14ac:dyDescent="0.25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 x14ac:dyDescent="0.25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 x14ac:dyDescent="0.25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 x14ac:dyDescent="0.25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 x14ac:dyDescent="0.25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 x14ac:dyDescent="0.25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 x14ac:dyDescent="0.25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 x14ac:dyDescent="0.25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 x14ac:dyDescent="0.25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 x14ac:dyDescent="0.25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 x14ac:dyDescent="0.25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 x14ac:dyDescent="0.25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 x14ac:dyDescent="0.25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 x14ac:dyDescent="0.25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 x14ac:dyDescent="0.25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 x14ac:dyDescent="0.25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 x14ac:dyDescent="0.25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 x14ac:dyDescent="0.25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 x14ac:dyDescent="0.25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 x14ac:dyDescent="0.25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 x14ac:dyDescent="0.25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 x14ac:dyDescent="0.25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 x14ac:dyDescent="0.25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 x14ac:dyDescent="0.25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 x14ac:dyDescent="0.25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 x14ac:dyDescent="0.25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 x14ac:dyDescent="0.25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 x14ac:dyDescent="0.25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 x14ac:dyDescent="0.25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 x14ac:dyDescent="0.25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 x14ac:dyDescent="0.25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 x14ac:dyDescent="0.25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 x14ac:dyDescent="0.25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 x14ac:dyDescent="0.25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 x14ac:dyDescent="0.25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 x14ac:dyDescent="0.25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 x14ac:dyDescent="0.25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 x14ac:dyDescent="0.25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 x14ac:dyDescent="0.25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 x14ac:dyDescent="0.25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 x14ac:dyDescent="0.25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 x14ac:dyDescent="0.25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 x14ac:dyDescent="0.25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 x14ac:dyDescent="0.25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 x14ac:dyDescent="0.25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 x14ac:dyDescent="0.25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 x14ac:dyDescent="0.25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 x14ac:dyDescent="0.25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 x14ac:dyDescent="0.25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 x14ac:dyDescent="0.25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 x14ac:dyDescent="0.25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 x14ac:dyDescent="0.25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 x14ac:dyDescent="0.25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 x14ac:dyDescent="0.25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 x14ac:dyDescent="0.25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 x14ac:dyDescent="0.25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 x14ac:dyDescent="0.25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 x14ac:dyDescent="0.25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 x14ac:dyDescent="0.25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 x14ac:dyDescent="0.25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 x14ac:dyDescent="0.25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 x14ac:dyDescent="0.25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 x14ac:dyDescent="0.25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 x14ac:dyDescent="0.25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 x14ac:dyDescent="0.25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 x14ac:dyDescent="0.25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 x14ac:dyDescent="0.25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 x14ac:dyDescent="0.25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 x14ac:dyDescent="0.25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 x14ac:dyDescent="0.25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 x14ac:dyDescent="0.25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 x14ac:dyDescent="0.25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 x14ac:dyDescent="0.25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 x14ac:dyDescent="0.25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 x14ac:dyDescent="0.25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 x14ac:dyDescent="0.25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 x14ac:dyDescent="0.25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 x14ac:dyDescent="0.25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 x14ac:dyDescent="0.25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 x14ac:dyDescent="0.25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 x14ac:dyDescent="0.25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 x14ac:dyDescent="0.25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 x14ac:dyDescent="0.25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 x14ac:dyDescent="0.25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 x14ac:dyDescent="0.25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 x14ac:dyDescent="0.25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 x14ac:dyDescent="0.25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 x14ac:dyDescent="0.25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 x14ac:dyDescent="0.25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 x14ac:dyDescent="0.25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 x14ac:dyDescent="0.25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 x14ac:dyDescent="0.25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 x14ac:dyDescent="0.25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 x14ac:dyDescent="0.25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 x14ac:dyDescent="0.25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 x14ac:dyDescent="0.25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 x14ac:dyDescent="0.25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 x14ac:dyDescent="0.25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 x14ac:dyDescent="0.25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 x14ac:dyDescent="0.25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 x14ac:dyDescent="0.25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 x14ac:dyDescent="0.25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 x14ac:dyDescent="0.25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 x14ac:dyDescent="0.25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 x14ac:dyDescent="0.25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 x14ac:dyDescent="0.25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 x14ac:dyDescent="0.25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 x14ac:dyDescent="0.25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 x14ac:dyDescent="0.25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 x14ac:dyDescent="0.25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 x14ac:dyDescent="0.25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 x14ac:dyDescent="0.25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 x14ac:dyDescent="0.25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 x14ac:dyDescent="0.25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 x14ac:dyDescent="0.25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 x14ac:dyDescent="0.25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 x14ac:dyDescent="0.25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 x14ac:dyDescent="0.25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 x14ac:dyDescent="0.25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 x14ac:dyDescent="0.25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 x14ac:dyDescent="0.25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 x14ac:dyDescent="0.25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 x14ac:dyDescent="0.25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 x14ac:dyDescent="0.25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 x14ac:dyDescent="0.25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 x14ac:dyDescent="0.25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 x14ac:dyDescent="0.25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 x14ac:dyDescent="0.25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 x14ac:dyDescent="0.25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 x14ac:dyDescent="0.25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 x14ac:dyDescent="0.25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 x14ac:dyDescent="0.25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 x14ac:dyDescent="0.25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 x14ac:dyDescent="0.25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 x14ac:dyDescent="0.25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 x14ac:dyDescent="0.25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 x14ac:dyDescent="0.25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 x14ac:dyDescent="0.25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 x14ac:dyDescent="0.25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 x14ac:dyDescent="0.25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 x14ac:dyDescent="0.25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 x14ac:dyDescent="0.25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 x14ac:dyDescent="0.25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 x14ac:dyDescent="0.25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 x14ac:dyDescent="0.25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 x14ac:dyDescent="0.25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 x14ac:dyDescent="0.25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 x14ac:dyDescent="0.25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 x14ac:dyDescent="0.25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 x14ac:dyDescent="0.25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 x14ac:dyDescent="0.25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 x14ac:dyDescent="0.25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 x14ac:dyDescent="0.25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 x14ac:dyDescent="0.25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 x14ac:dyDescent="0.25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 x14ac:dyDescent="0.25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 x14ac:dyDescent="0.25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 x14ac:dyDescent="0.25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 x14ac:dyDescent="0.25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 x14ac:dyDescent="0.25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 x14ac:dyDescent="0.25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 x14ac:dyDescent="0.25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 x14ac:dyDescent="0.25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 x14ac:dyDescent="0.25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 x14ac:dyDescent="0.25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 x14ac:dyDescent="0.25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 x14ac:dyDescent="0.25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 x14ac:dyDescent="0.25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 x14ac:dyDescent="0.25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 x14ac:dyDescent="0.25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 x14ac:dyDescent="0.25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 x14ac:dyDescent="0.25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 x14ac:dyDescent="0.25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 x14ac:dyDescent="0.25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 x14ac:dyDescent="0.25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 x14ac:dyDescent="0.25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 x14ac:dyDescent="0.25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 x14ac:dyDescent="0.25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 x14ac:dyDescent="0.25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 x14ac:dyDescent="0.25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 x14ac:dyDescent="0.25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 x14ac:dyDescent="0.25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 x14ac:dyDescent="0.25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 x14ac:dyDescent="0.25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 x14ac:dyDescent="0.25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 x14ac:dyDescent="0.25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 x14ac:dyDescent="0.25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 x14ac:dyDescent="0.25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 x14ac:dyDescent="0.25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 x14ac:dyDescent="0.25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 x14ac:dyDescent="0.25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 x14ac:dyDescent="0.25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 x14ac:dyDescent="0.25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 x14ac:dyDescent="0.25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 x14ac:dyDescent="0.25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 x14ac:dyDescent="0.25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 x14ac:dyDescent="0.25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 x14ac:dyDescent="0.25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 x14ac:dyDescent="0.25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 x14ac:dyDescent="0.25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 x14ac:dyDescent="0.25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 x14ac:dyDescent="0.25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 x14ac:dyDescent="0.25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 x14ac:dyDescent="0.25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 x14ac:dyDescent="0.25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 x14ac:dyDescent="0.25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 x14ac:dyDescent="0.25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 x14ac:dyDescent="0.25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 x14ac:dyDescent="0.25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 x14ac:dyDescent="0.25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 x14ac:dyDescent="0.25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 x14ac:dyDescent="0.25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 x14ac:dyDescent="0.25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 x14ac:dyDescent="0.25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 x14ac:dyDescent="0.25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 x14ac:dyDescent="0.25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 x14ac:dyDescent="0.25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 x14ac:dyDescent="0.25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 x14ac:dyDescent="0.25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 x14ac:dyDescent="0.25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 x14ac:dyDescent="0.25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 x14ac:dyDescent="0.25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 x14ac:dyDescent="0.25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 x14ac:dyDescent="0.25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 x14ac:dyDescent="0.25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 x14ac:dyDescent="0.25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 x14ac:dyDescent="0.25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 x14ac:dyDescent="0.25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 x14ac:dyDescent="0.25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 x14ac:dyDescent="0.25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 x14ac:dyDescent="0.25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 x14ac:dyDescent="0.25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 x14ac:dyDescent="0.25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 x14ac:dyDescent="0.25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 x14ac:dyDescent="0.25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 x14ac:dyDescent="0.25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 x14ac:dyDescent="0.25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 x14ac:dyDescent="0.25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 x14ac:dyDescent="0.25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 x14ac:dyDescent="0.25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 x14ac:dyDescent="0.25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 x14ac:dyDescent="0.25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 x14ac:dyDescent="0.25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 x14ac:dyDescent="0.25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 x14ac:dyDescent="0.25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 x14ac:dyDescent="0.25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 x14ac:dyDescent="0.25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 x14ac:dyDescent="0.25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 x14ac:dyDescent="0.25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 x14ac:dyDescent="0.25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 x14ac:dyDescent="0.25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 x14ac:dyDescent="0.25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 x14ac:dyDescent="0.25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 x14ac:dyDescent="0.25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 x14ac:dyDescent="0.25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 x14ac:dyDescent="0.25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 x14ac:dyDescent="0.25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 x14ac:dyDescent="0.25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 x14ac:dyDescent="0.25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 x14ac:dyDescent="0.25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 x14ac:dyDescent="0.25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 x14ac:dyDescent="0.25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 x14ac:dyDescent="0.25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 x14ac:dyDescent="0.25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 x14ac:dyDescent="0.25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 x14ac:dyDescent="0.25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 x14ac:dyDescent="0.25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 x14ac:dyDescent="0.25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 x14ac:dyDescent="0.25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 x14ac:dyDescent="0.25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 x14ac:dyDescent="0.25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 x14ac:dyDescent="0.25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 x14ac:dyDescent="0.25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 x14ac:dyDescent="0.25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 x14ac:dyDescent="0.25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 x14ac:dyDescent="0.25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 x14ac:dyDescent="0.25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 x14ac:dyDescent="0.25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 x14ac:dyDescent="0.25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 x14ac:dyDescent="0.25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 x14ac:dyDescent="0.25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 x14ac:dyDescent="0.25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 x14ac:dyDescent="0.25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 x14ac:dyDescent="0.25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 x14ac:dyDescent="0.25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 x14ac:dyDescent="0.25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 x14ac:dyDescent="0.25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 x14ac:dyDescent="0.25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 x14ac:dyDescent="0.25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 x14ac:dyDescent="0.25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 x14ac:dyDescent="0.25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 x14ac:dyDescent="0.25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 x14ac:dyDescent="0.25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 x14ac:dyDescent="0.25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 x14ac:dyDescent="0.25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 x14ac:dyDescent="0.25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 x14ac:dyDescent="0.25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 x14ac:dyDescent="0.25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 x14ac:dyDescent="0.25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 x14ac:dyDescent="0.25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 x14ac:dyDescent="0.25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 x14ac:dyDescent="0.25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 x14ac:dyDescent="0.25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 x14ac:dyDescent="0.25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 x14ac:dyDescent="0.25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 x14ac:dyDescent="0.25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 x14ac:dyDescent="0.25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 x14ac:dyDescent="0.25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 x14ac:dyDescent="0.25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 x14ac:dyDescent="0.25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 x14ac:dyDescent="0.25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 x14ac:dyDescent="0.25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 x14ac:dyDescent="0.25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 x14ac:dyDescent="0.25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 x14ac:dyDescent="0.25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 x14ac:dyDescent="0.25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 x14ac:dyDescent="0.25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 x14ac:dyDescent="0.25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 x14ac:dyDescent="0.25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 x14ac:dyDescent="0.25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 x14ac:dyDescent="0.25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 x14ac:dyDescent="0.25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 x14ac:dyDescent="0.25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 x14ac:dyDescent="0.25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 x14ac:dyDescent="0.25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 x14ac:dyDescent="0.25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 x14ac:dyDescent="0.25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 x14ac:dyDescent="0.25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 x14ac:dyDescent="0.25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 x14ac:dyDescent="0.25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 x14ac:dyDescent="0.25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 x14ac:dyDescent="0.25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 x14ac:dyDescent="0.25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 x14ac:dyDescent="0.25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 x14ac:dyDescent="0.25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 x14ac:dyDescent="0.25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 x14ac:dyDescent="0.25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 x14ac:dyDescent="0.25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 x14ac:dyDescent="0.25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 x14ac:dyDescent="0.25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 x14ac:dyDescent="0.25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 x14ac:dyDescent="0.25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 x14ac:dyDescent="0.25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 x14ac:dyDescent="0.25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 x14ac:dyDescent="0.25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 x14ac:dyDescent="0.25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 x14ac:dyDescent="0.25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 x14ac:dyDescent="0.25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 x14ac:dyDescent="0.25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 x14ac:dyDescent="0.25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 x14ac:dyDescent="0.25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 x14ac:dyDescent="0.25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 x14ac:dyDescent="0.25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 x14ac:dyDescent="0.25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 x14ac:dyDescent="0.25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 x14ac:dyDescent="0.25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 x14ac:dyDescent="0.25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 x14ac:dyDescent="0.25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 x14ac:dyDescent="0.25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 x14ac:dyDescent="0.25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 x14ac:dyDescent="0.25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 x14ac:dyDescent="0.25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 x14ac:dyDescent="0.25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 x14ac:dyDescent="0.25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 x14ac:dyDescent="0.25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 x14ac:dyDescent="0.25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 x14ac:dyDescent="0.25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 x14ac:dyDescent="0.25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 x14ac:dyDescent="0.25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 x14ac:dyDescent="0.25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 x14ac:dyDescent="0.25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 x14ac:dyDescent="0.25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 x14ac:dyDescent="0.25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 x14ac:dyDescent="0.25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 x14ac:dyDescent="0.25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 x14ac:dyDescent="0.25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 x14ac:dyDescent="0.25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 x14ac:dyDescent="0.25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 x14ac:dyDescent="0.25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 x14ac:dyDescent="0.25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 x14ac:dyDescent="0.25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 x14ac:dyDescent="0.25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 x14ac:dyDescent="0.25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 x14ac:dyDescent="0.25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 x14ac:dyDescent="0.25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 x14ac:dyDescent="0.25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 x14ac:dyDescent="0.25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 x14ac:dyDescent="0.25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 x14ac:dyDescent="0.25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 x14ac:dyDescent="0.25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 x14ac:dyDescent="0.25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 x14ac:dyDescent="0.25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 x14ac:dyDescent="0.25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 x14ac:dyDescent="0.25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 x14ac:dyDescent="0.25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 x14ac:dyDescent="0.25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 x14ac:dyDescent="0.25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 x14ac:dyDescent="0.25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 x14ac:dyDescent="0.25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 x14ac:dyDescent="0.25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 x14ac:dyDescent="0.25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 x14ac:dyDescent="0.25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 x14ac:dyDescent="0.25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 x14ac:dyDescent="0.25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 x14ac:dyDescent="0.25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 x14ac:dyDescent="0.25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 x14ac:dyDescent="0.25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 x14ac:dyDescent="0.25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 x14ac:dyDescent="0.25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 x14ac:dyDescent="0.25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 x14ac:dyDescent="0.25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 x14ac:dyDescent="0.25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 x14ac:dyDescent="0.25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 x14ac:dyDescent="0.25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 x14ac:dyDescent="0.25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 x14ac:dyDescent="0.25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 x14ac:dyDescent="0.25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 x14ac:dyDescent="0.25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 x14ac:dyDescent="0.25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 x14ac:dyDescent="0.25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 x14ac:dyDescent="0.25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 x14ac:dyDescent="0.25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 x14ac:dyDescent="0.25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 x14ac:dyDescent="0.25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 x14ac:dyDescent="0.25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 x14ac:dyDescent="0.25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 x14ac:dyDescent="0.25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 x14ac:dyDescent="0.25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 x14ac:dyDescent="0.25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 x14ac:dyDescent="0.25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 x14ac:dyDescent="0.25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 x14ac:dyDescent="0.25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 x14ac:dyDescent="0.25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 x14ac:dyDescent="0.25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 x14ac:dyDescent="0.25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 x14ac:dyDescent="0.25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 x14ac:dyDescent="0.25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 x14ac:dyDescent="0.25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 x14ac:dyDescent="0.25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 x14ac:dyDescent="0.25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 x14ac:dyDescent="0.25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 x14ac:dyDescent="0.25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 x14ac:dyDescent="0.25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 x14ac:dyDescent="0.25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 x14ac:dyDescent="0.25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 x14ac:dyDescent="0.25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 x14ac:dyDescent="0.25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 x14ac:dyDescent="0.25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 x14ac:dyDescent="0.25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 x14ac:dyDescent="0.25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 x14ac:dyDescent="0.25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 x14ac:dyDescent="0.25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 x14ac:dyDescent="0.25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 x14ac:dyDescent="0.25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 x14ac:dyDescent="0.25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 x14ac:dyDescent="0.25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 x14ac:dyDescent="0.25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 x14ac:dyDescent="0.25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 x14ac:dyDescent="0.25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 x14ac:dyDescent="0.25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 x14ac:dyDescent="0.25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 x14ac:dyDescent="0.25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 x14ac:dyDescent="0.25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 x14ac:dyDescent="0.25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 x14ac:dyDescent="0.25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 x14ac:dyDescent="0.25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 x14ac:dyDescent="0.25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 x14ac:dyDescent="0.25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 x14ac:dyDescent="0.25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 x14ac:dyDescent="0.25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 x14ac:dyDescent="0.25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 x14ac:dyDescent="0.25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 x14ac:dyDescent="0.25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 x14ac:dyDescent="0.25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 x14ac:dyDescent="0.25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 x14ac:dyDescent="0.25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 x14ac:dyDescent="0.25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 x14ac:dyDescent="0.25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 x14ac:dyDescent="0.25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 x14ac:dyDescent="0.25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 x14ac:dyDescent="0.25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 x14ac:dyDescent="0.25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 x14ac:dyDescent="0.25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 x14ac:dyDescent="0.25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 x14ac:dyDescent="0.25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 x14ac:dyDescent="0.25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 x14ac:dyDescent="0.25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 x14ac:dyDescent="0.25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 x14ac:dyDescent="0.25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 x14ac:dyDescent="0.25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 x14ac:dyDescent="0.25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 x14ac:dyDescent="0.25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 x14ac:dyDescent="0.25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 x14ac:dyDescent="0.25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 x14ac:dyDescent="0.25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 x14ac:dyDescent="0.25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 x14ac:dyDescent="0.25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 x14ac:dyDescent="0.25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 x14ac:dyDescent="0.25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 x14ac:dyDescent="0.25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 x14ac:dyDescent="0.25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 x14ac:dyDescent="0.25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 x14ac:dyDescent="0.25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 x14ac:dyDescent="0.25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 x14ac:dyDescent="0.25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 x14ac:dyDescent="0.25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 x14ac:dyDescent="0.25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 x14ac:dyDescent="0.25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 x14ac:dyDescent="0.25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 x14ac:dyDescent="0.25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 x14ac:dyDescent="0.25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 x14ac:dyDescent="0.25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 x14ac:dyDescent="0.25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 x14ac:dyDescent="0.25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 x14ac:dyDescent="0.25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 x14ac:dyDescent="0.25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 x14ac:dyDescent="0.25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 x14ac:dyDescent="0.25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 x14ac:dyDescent="0.25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 x14ac:dyDescent="0.25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 x14ac:dyDescent="0.25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 x14ac:dyDescent="0.25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 x14ac:dyDescent="0.25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 x14ac:dyDescent="0.25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 x14ac:dyDescent="0.25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 x14ac:dyDescent="0.25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 x14ac:dyDescent="0.25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 x14ac:dyDescent="0.25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 x14ac:dyDescent="0.25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 x14ac:dyDescent="0.25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 x14ac:dyDescent="0.25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 x14ac:dyDescent="0.25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 x14ac:dyDescent="0.25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 x14ac:dyDescent="0.25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 x14ac:dyDescent="0.25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 x14ac:dyDescent="0.25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 x14ac:dyDescent="0.25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 x14ac:dyDescent="0.25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 x14ac:dyDescent="0.25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 x14ac:dyDescent="0.25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 x14ac:dyDescent="0.25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 x14ac:dyDescent="0.25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 x14ac:dyDescent="0.25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 x14ac:dyDescent="0.25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 x14ac:dyDescent="0.25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 x14ac:dyDescent="0.25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 x14ac:dyDescent="0.25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 x14ac:dyDescent="0.25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 x14ac:dyDescent="0.25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 x14ac:dyDescent="0.25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 x14ac:dyDescent="0.25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 x14ac:dyDescent="0.25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 x14ac:dyDescent="0.25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 x14ac:dyDescent="0.25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 x14ac:dyDescent="0.25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 x14ac:dyDescent="0.25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 x14ac:dyDescent="0.25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 x14ac:dyDescent="0.25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 x14ac:dyDescent="0.25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 x14ac:dyDescent="0.25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 x14ac:dyDescent="0.25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 x14ac:dyDescent="0.25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 x14ac:dyDescent="0.25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 x14ac:dyDescent="0.25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 x14ac:dyDescent="0.25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 x14ac:dyDescent="0.25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 x14ac:dyDescent="0.25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 x14ac:dyDescent="0.25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 x14ac:dyDescent="0.25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 x14ac:dyDescent="0.25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 x14ac:dyDescent="0.25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 x14ac:dyDescent="0.25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 x14ac:dyDescent="0.25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 x14ac:dyDescent="0.25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 x14ac:dyDescent="0.25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 x14ac:dyDescent="0.25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 x14ac:dyDescent="0.25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 x14ac:dyDescent="0.25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 x14ac:dyDescent="0.25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 x14ac:dyDescent="0.25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 x14ac:dyDescent="0.25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 x14ac:dyDescent="0.25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 x14ac:dyDescent="0.25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 x14ac:dyDescent="0.25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 x14ac:dyDescent="0.25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 x14ac:dyDescent="0.25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 x14ac:dyDescent="0.25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 x14ac:dyDescent="0.25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 x14ac:dyDescent="0.25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 x14ac:dyDescent="0.25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 x14ac:dyDescent="0.25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 x14ac:dyDescent="0.25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 x14ac:dyDescent="0.25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 x14ac:dyDescent="0.25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 x14ac:dyDescent="0.25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 x14ac:dyDescent="0.25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 x14ac:dyDescent="0.25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 x14ac:dyDescent="0.25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 x14ac:dyDescent="0.25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 x14ac:dyDescent="0.25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 x14ac:dyDescent="0.25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 x14ac:dyDescent="0.25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 x14ac:dyDescent="0.25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 x14ac:dyDescent="0.25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 x14ac:dyDescent="0.25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 x14ac:dyDescent="0.25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 x14ac:dyDescent="0.25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 x14ac:dyDescent="0.25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 x14ac:dyDescent="0.25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 x14ac:dyDescent="0.25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 x14ac:dyDescent="0.25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 x14ac:dyDescent="0.25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 x14ac:dyDescent="0.25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 x14ac:dyDescent="0.25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 x14ac:dyDescent="0.25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 x14ac:dyDescent="0.25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 x14ac:dyDescent="0.25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 x14ac:dyDescent="0.25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 x14ac:dyDescent="0.25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 x14ac:dyDescent="0.25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 x14ac:dyDescent="0.25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 x14ac:dyDescent="0.25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 x14ac:dyDescent="0.25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 x14ac:dyDescent="0.25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 x14ac:dyDescent="0.25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 x14ac:dyDescent="0.25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 x14ac:dyDescent="0.25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 x14ac:dyDescent="0.25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 x14ac:dyDescent="0.25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 x14ac:dyDescent="0.25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 x14ac:dyDescent="0.25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 x14ac:dyDescent="0.25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 x14ac:dyDescent="0.25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 x14ac:dyDescent="0.25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 x14ac:dyDescent="0.25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 x14ac:dyDescent="0.25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 x14ac:dyDescent="0.25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 x14ac:dyDescent="0.25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 x14ac:dyDescent="0.25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 x14ac:dyDescent="0.25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 x14ac:dyDescent="0.25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 x14ac:dyDescent="0.25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 x14ac:dyDescent="0.25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 x14ac:dyDescent="0.25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 x14ac:dyDescent="0.25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 x14ac:dyDescent="0.25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 x14ac:dyDescent="0.25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 x14ac:dyDescent="0.25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 x14ac:dyDescent="0.25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 x14ac:dyDescent="0.25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 x14ac:dyDescent="0.25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 x14ac:dyDescent="0.25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 x14ac:dyDescent="0.25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 x14ac:dyDescent="0.25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 x14ac:dyDescent="0.25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 x14ac:dyDescent="0.25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 x14ac:dyDescent="0.25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 x14ac:dyDescent="0.25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 x14ac:dyDescent="0.25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 x14ac:dyDescent="0.25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 x14ac:dyDescent="0.25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 x14ac:dyDescent="0.25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 x14ac:dyDescent="0.25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 x14ac:dyDescent="0.25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 x14ac:dyDescent="0.25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 x14ac:dyDescent="0.25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 x14ac:dyDescent="0.25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 x14ac:dyDescent="0.25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 x14ac:dyDescent="0.25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 x14ac:dyDescent="0.25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 x14ac:dyDescent="0.25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 x14ac:dyDescent="0.25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 x14ac:dyDescent="0.25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 x14ac:dyDescent="0.25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 x14ac:dyDescent="0.25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 x14ac:dyDescent="0.25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 x14ac:dyDescent="0.25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 x14ac:dyDescent="0.25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 x14ac:dyDescent="0.25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 x14ac:dyDescent="0.25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 x14ac:dyDescent="0.25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 x14ac:dyDescent="0.25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 x14ac:dyDescent="0.25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 x14ac:dyDescent="0.25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 x14ac:dyDescent="0.25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 x14ac:dyDescent="0.25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 x14ac:dyDescent="0.25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 x14ac:dyDescent="0.25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 x14ac:dyDescent="0.25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 x14ac:dyDescent="0.25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 x14ac:dyDescent="0.25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 x14ac:dyDescent="0.25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 x14ac:dyDescent="0.25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 x14ac:dyDescent="0.25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 x14ac:dyDescent="0.25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 x14ac:dyDescent="0.25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 x14ac:dyDescent="0.25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 x14ac:dyDescent="0.25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 x14ac:dyDescent="0.25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 x14ac:dyDescent="0.25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 x14ac:dyDescent="0.25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 x14ac:dyDescent="0.25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 x14ac:dyDescent="0.25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 x14ac:dyDescent="0.25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 x14ac:dyDescent="0.25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 x14ac:dyDescent="0.25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 x14ac:dyDescent="0.25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 x14ac:dyDescent="0.25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 x14ac:dyDescent="0.25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 x14ac:dyDescent="0.25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 x14ac:dyDescent="0.25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 x14ac:dyDescent="0.25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 x14ac:dyDescent="0.25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 x14ac:dyDescent="0.25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 x14ac:dyDescent="0.25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 x14ac:dyDescent="0.25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 x14ac:dyDescent="0.25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 x14ac:dyDescent="0.25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 x14ac:dyDescent="0.25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 x14ac:dyDescent="0.25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 x14ac:dyDescent="0.25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 x14ac:dyDescent="0.25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 x14ac:dyDescent="0.25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 x14ac:dyDescent="0.25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 x14ac:dyDescent="0.25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 x14ac:dyDescent="0.25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 x14ac:dyDescent="0.25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 x14ac:dyDescent="0.25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 x14ac:dyDescent="0.25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 x14ac:dyDescent="0.25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 x14ac:dyDescent="0.25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 x14ac:dyDescent="0.25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 x14ac:dyDescent="0.25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 x14ac:dyDescent="0.25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 x14ac:dyDescent="0.25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 x14ac:dyDescent="0.25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 x14ac:dyDescent="0.25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 x14ac:dyDescent="0.25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 x14ac:dyDescent="0.25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 x14ac:dyDescent="0.25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 x14ac:dyDescent="0.25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 x14ac:dyDescent="0.25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 x14ac:dyDescent="0.25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 x14ac:dyDescent="0.25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 x14ac:dyDescent="0.25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 x14ac:dyDescent="0.25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 x14ac:dyDescent="0.25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 x14ac:dyDescent="0.25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 x14ac:dyDescent="0.25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 x14ac:dyDescent="0.25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 x14ac:dyDescent="0.25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 x14ac:dyDescent="0.25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 x14ac:dyDescent="0.25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 x14ac:dyDescent="0.25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 x14ac:dyDescent="0.25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 x14ac:dyDescent="0.25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 x14ac:dyDescent="0.25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 x14ac:dyDescent="0.25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 x14ac:dyDescent="0.25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 x14ac:dyDescent="0.25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 x14ac:dyDescent="0.25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 x14ac:dyDescent="0.25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 x14ac:dyDescent="0.25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 x14ac:dyDescent="0.25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 x14ac:dyDescent="0.25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 x14ac:dyDescent="0.25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 x14ac:dyDescent="0.25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 x14ac:dyDescent="0.25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 x14ac:dyDescent="0.25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 x14ac:dyDescent="0.25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 x14ac:dyDescent="0.25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 x14ac:dyDescent="0.25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 x14ac:dyDescent="0.25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 x14ac:dyDescent="0.25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 x14ac:dyDescent="0.25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 x14ac:dyDescent="0.25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 x14ac:dyDescent="0.25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 x14ac:dyDescent="0.25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 x14ac:dyDescent="0.25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 x14ac:dyDescent="0.25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 x14ac:dyDescent="0.25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 x14ac:dyDescent="0.25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 x14ac:dyDescent="0.25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 x14ac:dyDescent="0.25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 x14ac:dyDescent="0.25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 x14ac:dyDescent="0.25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 x14ac:dyDescent="0.25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 x14ac:dyDescent="0.25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 x14ac:dyDescent="0.25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 x14ac:dyDescent="0.25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 x14ac:dyDescent="0.25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 x14ac:dyDescent="0.25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 x14ac:dyDescent="0.25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 x14ac:dyDescent="0.25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 x14ac:dyDescent="0.25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 x14ac:dyDescent="0.25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 x14ac:dyDescent="0.25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 x14ac:dyDescent="0.25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 x14ac:dyDescent="0.25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 x14ac:dyDescent="0.25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 x14ac:dyDescent="0.25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 x14ac:dyDescent="0.25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 x14ac:dyDescent="0.25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 x14ac:dyDescent="0.25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 x14ac:dyDescent="0.25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 x14ac:dyDescent="0.25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 x14ac:dyDescent="0.25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 x14ac:dyDescent="0.25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 x14ac:dyDescent="0.25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 x14ac:dyDescent="0.25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 x14ac:dyDescent="0.25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 x14ac:dyDescent="0.25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 x14ac:dyDescent="0.25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 x14ac:dyDescent="0.25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 x14ac:dyDescent="0.25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 x14ac:dyDescent="0.25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 x14ac:dyDescent="0.25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 x14ac:dyDescent="0.25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 x14ac:dyDescent="0.25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 x14ac:dyDescent="0.25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 x14ac:dyDescent="0.25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 x14ac:dyDescent="0.25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 x14ac:dyDescent="0.25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 x14ac:dyDescent="0.25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 x14ac:dyDescent="0.25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 x14ac:dyDescent="0.25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 x14ac:dyDescent="0.25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 x14ac:dyDescent="0.25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 x14ac:dyDescent="0.25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 x14ac:dyDescent="0.25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 x14ac:dyDescent="0.25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 x14ac:dyDescent="0.25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 x14ac:dyDescent="0.25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 x14ac:dyDescent="0.25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 x14ac:dyDescent="0.25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 x14ac:dyDescent="0.25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 x14ac:dyDescent="0.25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 x14ac:dyDescent="0.25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 x14ac:dyDescent="0.25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 x14ac:dyDescent="0.25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 x14ac:dyDescent="0.25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 x14ac:dyDescent="0.25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 x14ac:dyDescent="0.25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 x14ac:dyDescent="0.25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 x14ac:dyDescent="0.25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 x14ac:dyDescent="0.25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 x14ac:dyDescent="0.25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 x14ac:dyDescent="0.25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 x14ac:dyDescent="0.25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 x14ac:dyDescent="0.25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 x14ac:dyDescent="0.25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 x14ac:dyDescent="0.25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 x14ac:dyDescent="0.25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 x14ac:dyDescent="0.25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 x14ac:dyDescent="0.25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 x14ac:dyDescent="0.25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 x14ac:dyDescent="0.25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 x14ac:dyDescent="0.25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 x14ac:dyDescent="0.25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 x14ac:dyDescent="0.25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 x14ac:dyDescent="0.25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 x14ac:dyDescent="0.25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 x14ac:dyDescent="0.25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 x14ac:dyDescent="0.25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 x14ac:dyDescent="0.25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 x14ac:dyDescent="0.25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 x14ac:dyDescent="0.25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 x14ac:dyDescent="0.25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 x14ac:dyDescent="0.25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 x14ac:dyDescent="0.25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 x14ac:dyDescent="0.25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 x14ac:dyDescent="0.25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 x14ac:dyDescent="0.25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 x14ac:dyDescent="0.25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 x14ac:dyDescent="0.25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 x14ac:dyDescent="0.25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 x14ac:dyDescent="0.25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 x14ac:dyDescent="0.25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 x14ac:dyDescent="0.25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 x14ac:dyDescent="0.25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 x14ac:dyDescent="0.25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 x14ac:dyDescent="0.25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 x14ac:dyDescent="0.25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 x14ac:dyDescent="0.25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 x14ac:dyDescent="0.25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 x14ac:dyDescent="0.25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 x14ac:dyDescent="0.25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 x14ac:dyDescent="0.25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 x14ac:dyDescent="0.25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 x14ac:dyDescent="0.25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 x14ac:dyDescent="0.25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 x14ac:dyDescent="0.25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 x14ac:dyDescent="0.25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 x14ac:dyDescent="0.25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 x14ac:dyDescent="0.25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 x14ac:dyDescent="0.25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 x14ac:dyDescent="0.25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 x14ac:dyDescent="0.25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 x14ac:dyDescent="0.25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 x14ac:dyDescent="0.25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 x14ac:dyDescent="0.25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 x14ac:dyDescent="0.25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 x14ac:dyDescent="0.25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 x14ac:dyDescent="0.25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 x14ac:dyDescent="0.25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 x14ac:dyDescent="0.25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 x14ac:dyDescent="0.25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 x14ac:dyDescent="0.25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 x14ac:dyDescent="0.25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 x14ac:dyDescent="0.25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 x14ac:dyDescent="0.25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 x14ac:dyDescent="0.25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 x14ac:dyDescent="0.25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 x14ac:dyDescent="0.25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 x14ac:dyDescent="0.25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 x14ac:dyDescent="0.25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 x14ac:dyDescent="0.25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 x14ac:dyDescent="0.25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 x14ac:dyDescent="0.25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 x14ac:dyDescent="0.25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 x14ac:dyDescent="0.25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 x14ac:dyDescent="0.25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 x14ac:dyDescent="0.25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 x14ac:dyDescent="0.25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 x14ac:dyDescent="0.25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 x14ac:dyDescent="0.25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 x14ac:dyDescent="0.25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 x14ac:dyDescent="0.25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 x14ac:dyDescent="0.25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 x14ac:dyDescent="0.25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 x14ac:dyDescent="0.25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 x14ac:dyDescent="0.25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 x14ac:dyDescent="0.25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 x14ac:dyDescent="0.25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 x14ac:dyDescent="0.25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 x14ac:dyDescent="0.25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 x14ac:dyDescent="0.25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 x14ac:dyDescent="0.25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 x14ac:dyDescent="0.25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 x14ac:dyDescent="0.25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 x14ac:dyDescent="0.25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 x14ac:dyDescent="0.25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 x14ac:dyDescent="0.25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 x14ac:dyDescent="0.25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 x14ac:dyDescent="0.25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 x14ac:dyDescent="0.25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 x14ac:dyDescent="0.25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 x14ac:dyDescent="0.25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 x14ac:dyDescent="0.25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 x14ac:dyDescent="0.25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 x14ac:dyDescent="0.25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 x14ac:dyDescent="0.25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 x14ac:dyDescent="0.25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 x14ac:dyDescent="0.25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 x14ac:dyDescent="0.25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 x14ac:dyDescent="0.25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 x14ac:dyDescent="0.25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 x14ac:dyDescent="0.25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 x14ac:dyDescent="0.25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 x14ac:dyDescent="0.25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 x14ac:dyDescent="0.25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 x14ac:dyDescent="0.25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 x14ac:dyDescent="0.25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 x14ac:dyDescent="0.25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 x14ac:dyDescent="0.25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 x14ac:dyDescent="0.25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 x14ac:dyDescent="0.25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 x14ac:dyDescent="0.25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 x14ac:dyDescent="0.25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 x14ac:dyDescent="0.25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 x14ac:dyDescent="0.25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 x14ac:dyDescent="0.25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 x14ac:dyDescent="0.25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 x14ac:dyDescent="0.25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 x14ac:dyDescent="0.25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 x14ac:dyDescent="0.25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 x14ac:dyDescent="0.25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 x14ac:dyDescent="0.25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 x14ac:dyDescent="0.25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 x14ac:dyDescent="0.25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 x14ac:dyDescent="0.25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 x14ac:dyDescent="0.25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 x14ac:dyDescent="0.25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 x14ac:dyDescent="0.25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 x14ac:dyDescent="0.25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 x14ac:dyDescent="0.25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 x14ac:dyDescent="0.25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 x14ac:dyDescent="0.25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 x14ac:dyDescent="0.25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 x14ac:dyDescent="0.25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 x14ac:dyDescent="0.25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 x14ac:dyDescent="0.25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 x14ac:dyDescent="0.25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 x14ac:dyDescent="0.25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 x14ac:dyDescent="0.25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 x14ac:dyDescent="0.25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 x14ac:dyDescent="0.25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 x14ac:dyDescent="0.25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 x14ac:dyDescent="0.25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 x14ac:dyDescent="0.25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 x14ac:dyDescent="0.25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 x14ac:dyDescent="0.25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 x14ac:dyDescent="0.25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 x14ac:dyDescent="0.25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 x14ac:dyDescent="0.25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 x14ac:dyDescent="0.25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 x14ac:dyDescent="0.25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 x14ac:dyDescent="0.25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 x14ac:dyDescent="0.25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 x14ac:dyDescent="0.25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 x14ac:dyDescent="0.25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 x14ac:dyDescent="0.25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 x14ac:dyDescent="0.25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 x14ac:dyDescent="0.25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 x14ac:dyDescent="0.25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 x14ac:dyDescent="0.25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 x14ac:dyDescent="0.25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 x14ac:dyDescent="0.25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 x14ac:dyDescent="0.25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 x14ac:dyDescent="0.25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 x14ac:dyDescent="0.25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 x14ac:dyDescent="0.25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 x14ac:dyDescent="0.25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 x14ac:dyDescent="0.25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 x14ac:dyDescent="0.25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 x14ac:dyDescent="0.25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 x14ac:dyDescent="0.25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 x14ac:dyDescent="0.25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 x14ac:dyDescent="0.25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 x14ac:dyDescent="0.25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 x14ac:dyDescent="0.25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 x14ac:dyDescent="0.25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 x14ac:dyDescent="0.25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 x14ac:dyDescent="0.25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 x14ac:dyDescent="0.25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 x14ac:dyDescent="0.25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 x14ac:dyDescent="0.25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 x14ac:dyDescent="0.25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 x14ac:dyDescent="0.25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 x14ac:dyDescent="0.25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 x14ac:dyDescent="0.25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 x14ac:dyDescent="0.25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 x14ac:dyDescent="0.25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 x14ac:dyDescent="0.25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 x14ac:dyDescent="0.25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 x14ac:dyDescent="0.25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 x14ac:dyDescent="0.25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 x14ac:dyDescent="0.25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 x14ac:dyDescent="0.25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 x14ac:dyDescent="0.25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 x14ac:dyDescent="0.25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 x14ac:dyDescent="0.25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 x14ac:dyDescent="0.25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 x14ac:dyDescent="0.25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 x14ac:dyDescent="0.25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 x14ac:dyDescent="0.25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 x14ac:dyDescent="0.25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 x14ac:dyDescent="0.25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 x14ac:dyDescent="0.25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 x14ac:dyDescent="0.25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 x14ac:dyDescent="0.25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 x14ac:dyDescent="0.25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 x14ac:dyDescent="0.25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 x14ac:dyDescent="0.25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 x14ac:dyDescent="0.25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 x14ac:dyDescent="0.25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 x14ac:dyDescent="0.25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 x14ac:dyDescent="0.25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 x14ac:dyDescent="0.25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 x14ac:dyDescent="0.25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 x14ac:dyDescent="0.25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 x14ac:dyDescent="0.25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 x14ac:dyDescent="0.25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 x14ac:dyDescent="0.25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 x14ac:dyDescent="0.25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 x14ac:dyDescent="0.25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 x14ac:dyDescent="0.25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 x14ac:dyDescent="0.25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 x14ac:dyDescent="0.25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 x14ac:dyDescent="0.25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 x14ac:dyDescent="0.25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 x14ac:dyDescent="0.25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 x14ac:dyDescent="0.25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 x14ac:dyDescent="0.25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 x14ac:dyDescent="0.25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 x14ac:dyDescent="0.25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 x14ac:dyDescent="0.25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 x14ac:dyDescent="0.25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 x14ac:dyDescent="0.25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 x14ac:dyDescent="0.25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 x14ac:dyDescent="0.25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 x14ac:dyDescent="0.25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 x14ac:dyDescent="0.25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 x14ac:dyDescent="0.25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 x14ac:dyDescent="0.25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 x14ac:dyDescent="0.25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 x14ac:dyDescent="0.25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 x14ac:dyDescent="0.25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 x14ac:dyDescent="0.25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 x14ac:dyDescent="0.25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 x14ac:dyDescent="0.25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 x14ac:dyDescent="0.25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 x14ac:dyDescent="0.25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 x14ac:dyDescent="0.25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 x14ac:dyDescent="0.25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 x14ac:dyDescent="0.25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 x14ac:dyDescent="0.25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 x14ac:dyDescent="0.25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 x14ac:dyDescent="0.25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 x14ac:dyDescent="0.25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 x14ac:dyDescent="0.25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 x14ac:dyDescent="0.25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 x14ac:dyDescent="0.25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 x14ac:dyDescent="0.25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 x14ac:dyDescent="0.25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 x14ac:dyDescent="0.25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 x14ac:dyDescent="0.25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 x14ac:dyDescent="0.25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 x14ac:dyDescent="0.25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 x14ac:dyDescent="0.25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 x14ac:dyDescent="0.25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 x14ac:dyDescent="0.25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 x14ac:dyDescent="0.25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 x14ac:dyDescent="0.25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 x14ac:dyDescent="0.25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 x14ac:dyDescent="0.25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 x14ac:dyDescent="0.25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 x14ac:dyDescent="0.25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 x14ac:dyDescent="0.25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 x14ac:dyDescent="0.25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 x14ac:dyDescent="0.25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 x14ac:dyDescent="0.25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 x14ac:dyDescent="0.25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 x14ac:dyDescent="0.25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 x14ac:dyDescent="0.25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 x14ac:dyDescent="0.25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 x14ac:dyDescent="0.25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 x14ac:dyDescent="0.25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 x14ac:dyDescent="0.25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 x14ac:dyDescent="0.25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 x14ac:dyDescent="0.25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 x14ac:dyDescent="0.25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 x14ac:dyDescent="0.25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 x14ac:dyDescent="0.25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 x14ac:dyDescent="0.25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 x14ac:dyDescent="0.25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 x14ac:dyDescent="0.25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 x14ac:dyDescent="0.25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 x14ac:dyDescent="0.25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 x14ac:dyDescent="0.25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 x14ac:dyDescent="0.25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 x14ac:dyDescent="0.25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 x14ac:dyDescent="0.25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 x14ac:dyDescent="0.25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 x14ac:dyDescent="0.25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 x14ac:dyDescent="0.25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 x14ac:dyDescent="0.25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 x14ac:dyDescent="0.25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 x14ac:dyDescent="0.25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 x14ac:dyDescent="0.25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 x14ac:dyDescent="0.25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 x14ac:dyDescent="0.25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 x14ac:dyDescent="0.25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 x14ac:dyDescent="0.25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 x14ac:dyDescent="0.25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 x14ac:dyDescent="0.25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 x14ac:dyDescent="0.25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 x14ac:dyDescent="0.25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 x14ac:dyDescent="0.25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 x14ac:dyDescent="0.25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 x14ac:dyDescent="0.25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 x14ac:dyDescent="0.25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 x14ac:dyDescent="0.25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 x14ac:dyDescent="0.25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 x14ac:dyDescent="0.25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 x14ac:dyDescent="0.25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 x14ac:dyDescent="0.25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 x14ac:dyDescent="0.25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 x14ac:dyDescent="0.25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 x14ac:dyDescent="0.25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 x14ac:dyDescent="0.25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 x14ac:dyDescent="0.25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 x14ac:dyDescent="0.25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 x14ac:dyDescent="0.25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 x14ac:dyDescent="0.25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 x14ac:dyDescent="0.25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 x14ac:dyDescent="0.25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 x14ac:dyDescent="0.25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 x14ac:dyDescent="0.25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 x14ac:dyDescent="0.25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 x14ac:dyDescent="0.25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 x14ac:dyDescent="0.25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 x14ac:dyDescent="0.25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 x14ac:dyDescent="0.25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 x14ac:dyDescent="0.25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 x14ac:dyDescent="0.25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 x14ac:dyDescent="0.25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 x14ac:dyDescent="0.25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 x14ac:dyDescent="0.25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 x14ac:dyDescent="0.25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 x14ac:dyDescent="0.25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 x14ac:dyDescent="0.25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 x14ac:dyDescent="0.25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 x14ac:dyDescent="0.25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 x14ac:dyDescent="0.25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 x14ac:dyDescent="0.25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 x14ac:dyDescent="0.25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 x14ac:dyDescent="0.25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 x14ac:dyDescent="0.25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 x14ac:dyDescent="0.25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 x14ac:dyDescent="0.25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 x14ac:dyDescent="0.25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 x14ac:dyDescent="0.25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 x14ac:dyDescent="0.25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 x14ac:dyDescent="0.25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 x14ac:dyDescent="0.25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 x14ac:dyDescent="0.25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 x14ac:dyDescent="0.25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 x14ac:dyDescent="0.25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 x14ac:dyDescent="0.25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 x14ac:dyDescent="0.25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 x14ac:dyDescent="0.25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 x14ac:dyDescent="0.25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 x14ac:dyDescent="0.25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 x14ac:dyDescent="0.25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 x14ac:dyDescent="0.25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 x14ac:dyDescent="0.25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 x14ac:dyDescent="0.25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 x14ac:dyDescent="0.25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 x14ac:dyDescent="0.25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 x14ac:dyDescent="0.25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 x14ac:dyDescent="0.25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 x14ac:dyDescent="0.25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 x14ac:dyDescent="0.25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 x14ac:dyDescent="0.25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 x14ac:dyDescent="0.25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 x14ac:dyDescent="0.25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 x14ac:dyDescent="0.25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 x14ac:dyDescent="0.25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 x14ac:dyDescent="0.25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 x14ac:dyDescent="0.25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 x14ac:dyDescent="0.25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 x14ac:dyDescent="0.25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 x14ac:dyDescent="0.25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 x14ac:dyDescent="0.25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 x14ac:dyDescent="0.25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 x14ac:dyDescent="0.25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 x14ac:dyDescent="0.25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 x14ac:dyDescent="0.25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 x14ac:dyDescent="0.25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 x14ac:dyDescent="0.25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 x14ac:dyDescent="0.25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 x14ac:dyDescent="0.25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 x14ac:dyDescent="0.25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 x14ac:dyDescent="0.25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 x14ac:dyDescent="0.25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 x14ac:dyDescent="0.25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 x14ac:dyDescent="0.25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 x14ac:dyDescent="0.25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 x14ac:dyDescent="0.25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 x14ac:dyDescent="0.25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 x14ac:dyDescent="0.25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 x14ac:dyDescent="0.25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 x14ac:dyDescent="0.25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 x14ac:dyDescent="0.25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 x14ac:dyDescent="0.25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 x14ac:dyDescent="0.25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 x14ac:dyDescent="0.25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 x14ac:dyDescent="0.25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 x14ac:dyDescent="0.25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 x14ac:dyDescent="0.25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 x14ac:dyDescent="0.25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 x14ac:dyDescent="0.25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 x14ac:dyDescent="0.25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 x14ac:dyDescent="0.25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 x14ac:dyDescent="0.25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 x14ac:dyDescent="0.25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 x14ac:dyDescent="0.25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 x14ac:dyDescent="0.25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 x14ac:dyDescent="0.25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 x14ac:dyDescent="0.25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 x14ac:dyDescent="0.25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 x14ac:dyDescent="0.25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 x14ac:dyDescent="0.25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 x14ac:dyDescent="0.25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 x14ac:dyDescent="0.25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 x14ac:dyDescent="0.25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 x14ac:dyDescent="0.25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 x14ac:dyDescent="0.25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 x14ac:dyDescent="0.25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 x14ac:dyDescent="0.25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 x14ac:dyDescent="0.25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 x14ac:dyDescent="0.25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 x14ac:dyDescent="0.25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 x14ac:dyDescent="0.25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 x14ac:dyDescent="0.25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 x14ac:dyDescent="0.25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 x14ac:dyDescent="0.25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 x14ac:dyDescent="0.25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 x14ac:dyDescent="0.25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 x14ac:dyDescent="0.25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 x14ac:dyDescent="0.25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 x14ac:dyDescent="0.25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 x14ac:dyDescent="0.25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 x14ac:dyDescent="0.25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 x14ac:dyDescent="0.25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 x14ac:dyDescent="0.25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 x14ac:dyDescent="0.25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 x14ac:dyDescent="0.25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 x14ac:dyDescent="0.25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 x14ac:dyDescent="0.25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 x14ac:dyDescent="0.25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 x14ac:dyDescent="0.25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 x14ac:dyDescent="0.25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 x14ac:dyDescent="0.25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 x14ac:dyDescent="0.25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 x14ac:dyDescent="0.25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 x14ac:dyDescent="0.25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 x14ac:dyDescent="0.25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 x14ac:dyDescent="0.25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 x14ac:dyDescent="0.25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 x14ac:dyDescent="0.25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 x14ac:dyDescent="0.25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 x14ac:dyDescent="0.25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 x14ac:dyDescent="0.25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 x14ac:dyDescent="0.25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 x14ac:dyDescent="0.25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 x14ac:dyDescent="0.25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 x14ac:dyDescent="0.25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 x14ac:dyDescent="0.25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 x14ac:dyDescent="0.25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 x14ac:dyDescent="0.25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 x14ac:dyDescent="0.25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 x14ac:dyDescent="0.25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 x14ac:dyDescent="0.25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 x14ac:dyDescent="0.25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 x14ac:dyDescent="0.25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 x14ac:dyDescent="0.25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 x14ac:dyDescent="0.25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 x14ac:dyDescent="0.25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 x14ac:dyDescent="0.25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 x14ac:dyDescent="0.25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 x14ac:dyDescent="0.25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 x14ac:dyDescent="0.25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 x14ac:dyDescent="0.25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 x14ac:dyDescent="0.25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 x14ac:dyDescent="0.25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 x14ac:dyDescent="0.25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 x14ac:dyDescent="0.25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 x14ac:dyDescent="0.25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 x14ac:dyDescent="0.25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 x14ac:dyDescent="0.25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 x14ac:dyDescent="0.25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 x14ac:dyDescent="0.25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 x14ac:dyDescent="0.25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 x14ac:dyDescent="0.25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 x14ac:dyDescent="0.25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 x14ac:dyDescent="0.25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 x14ac:dyDescent="0.25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 x14ac:dyDescent="0.25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 x14ac:dyDescent="0.25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 x14ac:dyDescent="0.25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 x14ac:dyDescent="0.25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 x14ac:dyDescent="0.25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 x14ac:dyDescent="0.25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 x14ac:dyDescent="0.25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 x14ac:dyDescent="0.25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 x14ac:dyDescent="0.25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 x14ac:dyDescent="0.25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 x14ac:dyDescent="0.25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 x14ac:dyDescent="0.25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 x14ac:dyDescent="0.25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 x14ac:dyDescent="0.25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 x14ac:dyDescent="0.25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 x14ac:dyDescent="0.25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 x14ac:dyDescent="0.25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 x14ac:dyDescent="0.25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 x14ac:dyDescent="0.25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 x14ac:dyDescent="0.25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 x14ac:dyDescent="0.25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 x14ac:dyDescent="0.25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 x14ac:dyDescent="0.25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 x14ac:dyDescent="0.25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 x14ac:dyDescent="0.25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 x14ac:dyDescent="0.25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 x14ac:dyDescent="0.25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 x14ac:dyDescent="0.25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 x14ac:dyDescent="0.25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 x14ac:dyDescent="0.25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 x14ac:dyDescent="0.25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 x14ac:dyDescent="0.25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 x14ac:dyDescent="0.25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 x14ac:dyDescent="0.25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 x14ac:dyDescent="0.25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 x14ac:dyDescent="0.25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 x14ac:dyDescent="0.25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 x14ac:dyDescent="0.25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 x14ac:dyDescent="0.25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 x14ac:dyDescent="0.25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 x14ac:dyDescent="0.25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 x14ac:dyDescent="0.25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 x14ac:dyDescent="0.25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 x14ac:dyDescent="0.25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 x14ac:dyDescent="0.25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 x14ac:dyDescent="0.25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 x14ac:dyDescent="0.25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 x14ac:dyDescent="0.25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 x14ac:dyDescent="0.25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 x14ac:dyDescent="0.25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 x14ac:dyDescent="0.25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 x14ac:dyDescent="0.25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 x14ac:dyDescent="0.25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 x14ac:dyDescent="0.25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 x14ac:dyDescent="0.25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 x14ac:dyDescent="0.25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 x14ac:dyDescent="0.25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 x14ac:dyDescent="0.25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 x14ac:dyDescent="0.25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 x14ac:dyDescent="0.25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 x14ac:dyDescent="0.25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 x14ac:dyDescent="0.25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 x14ac:dyDescent="0.25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 x14ac:dyDescent="0.25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 x14ac:dyDescent="0.25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 x14ac:dyDescent="0.25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 x14ac:dyDescent="0.25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 x14ac:dyDescent="0.25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 x14ac:dyDescent="0.25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 x14ac:dyDescent="0.25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 x14ac:dyDescent="0.25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 x14ac:dyDescent="0.25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 x14ac:dyDescent="0.25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 x14ac:dyDescent="0.25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 x14ac:dyDescent="0.25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 x14ac:dyDescent="0.25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 x14ac:dyDescent="0.25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 x14ac:dyDescent="0.25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 x14ac:dyDescent="0.25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 x14ac:dyDescent="0.25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 x14ac:dyDescent="0.25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 x14ac:dyDescent="0.25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 x14ac:dyDescent="0.25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 x14ac:dyDescent="0.25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 x14ac:dyDescent="0.25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 x14ac:dyDescent="0.25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 x14ac:dyDescent="0.25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 x14ac:dyDescent="0.25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 x14ac:dyDescent="0.25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 x14ac:dyDescent="0.25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 x14ac:dyDescent="0.25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 x14ac:dyDescent="0.25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 x14ac:dyDescent="0.25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 x14ac:dyDescent="0.25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 x14ac:dyDescent="0.25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 x14ac:dyDescent="0.25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 x14ac:dyDescent="0.25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 x14ac:dyDescent="0.25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 x14ac:dyDescent="0.25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 x14ac:dyDescent="0.25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 x14ac:dyDescent="0.25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 x14ac:dyDescent="0.25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 x14ac:dyDescent="0.25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 x14ac:dyDescent="0.25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 x14ac:dyDescent="0.25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 x14ac:dyDescent="0.25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 x14ac:dyDescent="0.25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 x14ac:dyDescent="0.25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 x14ac:dyDescent="0.25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 x14ac:dyDescent="0.25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 x14ac:dyDescent="0.25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 x14ac:dyDescent="0.25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 x14ac:dyDescent="0.25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 x14ac:dyDescent="0.25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 x14ac:dyDescent="0.25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 x14ac:dyDescent="0.25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 x14ac:dyDescent="0.25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 x14ac:dyDescent="0.25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 x14ac:dyDescent="0.25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 x14ac:dyDescent="0.25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 x14ac:dyDescent="0.25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 x14ac:dyDescent="0.25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 x14ac:dyDescent="0.25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 x14ac:dyDescent="0.25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 x14ac:dyDescent="0.25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 x14ac:dyDescent="0.25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 x14ac:dyDescent="0.25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 x14ac:dyDescent="0.25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 x14ac:dyDescent="0.25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 x14ac:dyDescent="0.25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 x14ac:dyDescent="0.25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 x14ac:dyDescent="0.25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 x14ac:dyDescent="0.25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 x14ac:dyDescent="0.25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 x14ac:dyDescent="0.25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 x14ac:dyDescent="0.25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 x14ac:dyDescent="0.25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 x14ac:dyDescent="0.25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 x14ac:dyDescent="0.25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 x14ac:dyDescent="0.25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 x14ac:dyDescent="0.25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 x14ac:dyDescent="0.25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 x14ac:dyDescent="0.25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 x14ac:dyDescent="0.25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 x14ac:dyDescent="0.25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 x14ac:dyDescent="0.25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 x14ac:dyDescent="0.25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 x14ac:dyDescent="0.25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 x14ac:dyDescent="0.25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 x14ac:dyDescent="0.25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 x14ac:dyDescent="0.25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 x14ac:dyDescent="0.25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 x14ac:dyDescent="0.25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 x14ac:dyDescent="0.25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 x14ac:dyDescent="0.25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 x14ac:dyDescent="0.25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 x14ac:dyDescent="0.25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 x14ac:dyDescent="0.25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 x14ac:dyDescent="0.25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 x14ac:dyDescent="0.25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 x14ac:dyDescent="0.25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 x14ac:dyDescent="0.25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 x14ac:dyDescent="0.25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 x14ac:dyDescent="0.25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 x14ac:dyDescent="0.25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 x14ac:dyDescent="0.25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 x14ac:dyDescent="0.25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 x14ac:dyDescent="0.25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 x14ac:dyDescent="0.25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 x14ac:dyDescent="0.25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 x14ac:dyDescent="0.25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 x14ac:dyDescent="0.25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 x14ac:dyDescent="0.25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 x14ac:dyDescent="0.25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 x14ac:dyDescent="0.25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 x14ac:dyDescent="0.25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 x14ac:dyDescent="0.25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 x14ac:dyDescent="0.25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 x14ac:dyDescent="0.25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 x14ac:dyDescent="0.25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 x14ac:dyDescent="0.25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 x14ac:dyDescent="0.25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 x14ac:dyDescent="0.25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 x14ac:dyDescent="0.25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 x14ac:dyDescent="0.25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 x14ac:dyDescent="0.25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 x14ac:dyDescent="0.25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 x14ac:dyDescent="0.25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 x14ac:dyDescent="0.25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 x14ac:dyDescent="0.25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 x14ac:dyDescent="0.25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 x14ac:dyDescent="0.25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 x14ac:dyDescent="0.25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 x14ac:dyDescent="0.25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 x14ac:dyDescent="0.25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 x14ac:dyDescent="0.25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 x14ac:dyDescent="0.25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 x14ac:dyDescent="0.25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 x14ac:dyDescent="0.25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 x14ac:dyDescent="0.25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 x14ac:dyDescent="0.25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 x14ac:dyDescent="0.25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 x14ac:dyDescent="0.25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 x14ac:dyDescent="0.25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 x14ac:dyDescent="0.25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 x14ac:dyDescent="0.25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 x14ac:dyDescent="0.25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 x14ac:dyDescent="0.25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 x14ac:dyDescent="0.25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 x14ac:dyDescent="0.25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 x14ac:dyDescent="0.25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 x14ac:dyDescent="0.25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 x14ac:dyDescent="0.25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 x14ac:dyDescent="0.25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 x14ac:dyDescent="0.25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 x14ac:dyDescent="0.25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 x14ac:dyDescent="0.25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 x14ac:dyDescent="0.25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 x14ac:dyDescent="0.25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 x14ac:dyDescent="0.25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 x14ac:dyDescent="0.25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 x14ac:dyDescent="0.25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 x14ac:dyDescent="0.25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 x14ac:dyDescent="0.25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 x14ac:dyDescent="0.25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 x14ac:dyDescent="0.25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 x14ac:dyDescent="0.25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 x14ac:dyDescent="0.25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 x14ac:dyDescent="0.25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 x14ac:dyDescent="0.25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 x14ac:dyDescent="0.25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 x14ac:dyDescent="0.25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 x14ac:dyDescent="0.25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 x14ac:dyDescent="0.25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 x14ac:dyDescent="0.25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 x14ac:dyDescent="0.25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 x14ac:dyDescent="0.25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 x14ac:dyDescent="0.25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 x14ac:dyDescent="0.25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 x14ac:dyDescent="0.25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 x14ac:dyDescent="0.25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 x14ac:dyDescent="0.25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 x14ac:dyDescent="0.25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 x14ac:dyDescent="0.25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 x14ac:dyDescent="0.25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 x14ac:dyDescent="0.25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 x14ac:dyDescent="0.25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 x14ac:dyDescent="0.25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 x14ac:dyDescent="0.25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 x14ac:dyDescent="0.25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 x14ac:dyDescent="0.25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 x14ac:dyDescent="0.25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 x14ac:dyDescent="0.25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 x14ac:dyDescent="0.25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 x14ac:dyDescent="0.25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 x14ac:dyDescent="0.25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 x14ac:dyDescent="0.25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 x14ac:dyDescent="0.25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 x14ac:dyDescent="0.25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 x14ac:dyDescent="0.25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 x14ac:dyDescent="0.25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 x14ac:dyDescent="0.25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 x14ac:dyDescent="0.25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 x14ac:dyDescent="0.25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 x14ac:dyDescent="0.25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 x14ac:dyDescent="0.25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 x14ac:dyDescent="0.25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 x14ac:dyDescent="0.25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 x14ac:dyDescent="0.25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 x14ac:dyDescent="0.25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 x14ac:dyDescent="0.25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 x14ac:dyDescent="0.25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 x14ac:dyDescent="0.25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 x14ac:dyDescent="0.25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 x14ac:dyDescent="0.25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 x14ac:dyDescent="0.25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 x14ac:dyDescent="0.25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 x14ac:dyDescent="0.25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 x14ac:dyDescent="0.25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 x14ac:dyDescent="0.25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 x14ac:dyDescent="0.25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 x14ac:dyDescent="0.25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 x14ac:dyDescent="0.25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 x14ac:dyDescent="0.25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 x14ac:dyDescent="0.25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 x14ac:dyDescent="0.25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 x14ac:dyDescent="0.25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 x14ac:dyDescent="0.25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 x14ac:dyDescent="0.25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 x14ac:dyDescent="0.25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 x14ac:dyDescent="0.25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 x14ac:dyDescent="0.25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 x14ac:dyDescent="0.25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 x14ac:dyDescent="0.25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 x14ac:dyDescent="0.25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 x14ac:dyDescent="0.25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 x14ac:dyDescent="0.25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 x14ac:dyDescent="0.25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 x14ac:dyDescent="0.25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 x14ac:dyDescent="0.25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 x14ac:dyDescent="0.25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 x14ac:dyDescent="0.25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 x14ac:dyDescent="0.25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 x14ac:dyDescent="0.25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 x14ac:dyDescent="0.25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 x14ac:dyDescent="0.25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 x14ac:dyDescent="0.25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 x14ac:dyDescent="0.25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 x14ac:dyDescent="0.25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 x14ac:dyDescent="0.25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 x14ac:dyDescent="0.25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 x14ac:dyDescent="0.25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 x14ac:dyDescent="0.25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 x14ac:dyDescent="0.25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 x14ac:dyDescent="0.25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 x14ac:dyDescent="0.25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 x14ac:dyDescent="0.25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 x14ac:dyDescent="0.25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 x14ac:dyDescent="0.25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 x14ac:dyDescent="0.25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 x14ac:dyDescent="0.25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 x14ac:dyDescent="0.25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 x14ac:dyDescent="0.25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 x14ac:dyDescent="0.25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 x14ac:dyDescent="0.25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 x14ac:dyDescent="0.25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 x14ac:dyDescent="0.25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 x14ac:dyDescent="0.25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 x14ac:dyDescent="0.25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 x14ac:dyDescent="0.25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 x14ac:dyDescent="0.25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 x14ac:dyDescent="0.25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 x14ac:dyDescent="0.25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 x14ac:dyDescent="0.25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 x14ac:dyDescent="0.25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 x14ac:dyDescent="0.25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 x14ac:dyDescent="0.25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 x14ac:dyDescent="0.25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 x14ac:dyDescent="0.25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 x14ac:dyDescent="0.25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 x14ac:dyDescent="0.25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 x14ac:dyDescent="0.25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 x14ac:dyDescent="0.25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 x14ac:dyDescent="0.25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 x14ac:dyDescent="0.25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 x14ac:dyDescent="0.25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 x14ac:dyDescent="0.25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 x14ac:dyDescent="0.25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 x14ac:dyDescent="0.25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 x14ac:dyDescent="0.25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 x14ac:dyDescent="0.25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 x14ac:dyDescent="0.25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 x14ac:dyDescent="0.25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 x14ac:dyDescent="0.25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 x14ac:dyDescent="0.25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 x14ac:dyDescent="0.25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 x14ac:dyDescent="0.25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 x14ac:dyDescent="0.25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 x14ac:dyDescent="0.25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 x14ac:dyDescent="0.25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 x14ac:dyDescent="0.25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 x14ac:dyDescent="0.25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 x14ac:dyDescent="0.25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 x14ac:dyDescent="0.25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 x14ac:dyDescent="0.25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 x14ac:dyDescent="0.25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 x14ac:dyDescent="0.25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 x14ac:dyDescent="0.25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 x14ac:dyDescent="0.25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 x14ac:dyDescent="0.25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 x14ac:dyDescent="0.25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 x14ac:dyDescent="0.25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 x14ac:dyDescent="0.25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 x14ac:dyDescent="0.25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 x14ac:dyDescent="0.25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 x14ac:dyDescent="0.25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 x14ac:dyDescent="0.25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 x14ac:dyDescent="0.25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 x14ac:dyDescent="0.25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 x14ac:dyDescent="0.25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 x14ac:dyDescent="0.25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 x14ac:dyDescent="0.25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 x14ac:dyDescent="0.25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 x14ac:dyDescent="0.25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 x14ac:dyDescent="0.25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 x14ac:dyDescent="0.25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 x14ac:dyDescent="0.25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 x14ac:dyDescent="0.25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 x14ac:dyDescent="0.25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 x14ac:dyDescent="0.25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 x14ac:dyDescent="0.25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 x14ac:dyDescent="0.25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 x14ac:dyDescent="0.25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 x14ac:dyDescent="0.25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 x14ac:dyDescent="0.25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 x14ac:dyDescent="0.25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 x14ac:dyDescent="0.25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 x14ac:dyDescent="0.25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 x14ac:dyDescent="0.25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 x14ac:dyDescent="0.25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 x14ac:dyDescent="0.25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 x14ac:dyDescent="0.25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 x14ac:dyDescent="0.25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 x14ac:dyDescent="0.25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 x14ac:dyDescent="0.25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 x14ac:dyDescent="0.25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 x14ac:dyDescent="0.25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 x14ac:dyDescent="0.25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 x14ac:dyDescent="0.25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 x14ac:dyDescent="0.25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 x14ac:dyDescent="0.25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 x14ac:dyDescent="0.25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 x14ac:dyDescent="0.25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 x14ac:dyDescent="0.25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 x14ac:dyDescent="0.25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 x14ac:dyDescent="0.25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 x14ac:dyDescent="0.25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 x14ac:dyDescent="0.25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 x14ac:dyDescent="0.25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 x14ac:dyDescent="0.25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 x14ac:dyDescent="0.25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 x14ac:dyDescent="0.25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 x14ac:dyDescent="0.25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 x14ac:dyDescent="0.25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 x14ac:dyDescent="0.25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 x14ac:dyDescent="0.25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 x14ac:dyDescent="0.25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 x14ac:dyDescent="0.25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 x14ac:dyDescent="0.25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 x14ac:dyDescent="0.25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 x14ac:dyDescent="0.25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 x14ac:dyDescent="0.25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 x14ac:dyDescent="0.25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 x14ac:dyDescent="0.25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 x14ac:dyDescent="0.25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 x14ac:dyDescent="0.25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 x14ac:dyDescent="0.25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 x14ac:dyDescent="0.25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 x14ac:dyDescent="0.25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 x14ac:dyDescent="0.25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 x14ac:dyDescent="0.25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 x14ac:dyDescent="0.25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 x14ac:dyDescent="0.25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 x14ac:dyDescent="0.25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 x14ac:dyDescent="0.25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 x14ac:dyDescent="0.25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 x14ac:dyDescent="0.25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 x14ac:dyDescent="0.25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 x14ac:dyDescent="0.25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 x14ac:dyDescent="0.25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 x14ac:dyDescent="0.25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 x14ac:dyDescent="0.25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 x14ac:dyDescent="0.25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 x14ac:dyDescent="0.25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 x14ac:dyDescent="0.25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 x14ac:dyDescent="0.25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 x14ac:dyDescent="0.25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 x14ac:dyDescent="0.25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 x14ac:dyDescent="0.25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 x14ac:dyDescent="0.25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 x14ac:dyDescent="0.25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 x14ac:dyDescent="0.25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 x14ac:dyDescent="0.25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 x14ac:dyDescent="0.25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 x14ac:dyDescent="0.25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 x14ac:dyDescent="0.25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 x14ac:dyDescent="0.25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 x14ac:dyDescent="0.25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 x14ac:dyDescent="0.25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 x14ac:dyDescent="0.25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 x14ac:dyDescent="0.25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 x14ac:dyDescent="0.25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 x14ac:dyDescent="0.25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 x14ac:dyDescent="0.25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 x14ac:dyDescent="0.25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 x14ac:dyDescent="0.25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 x14ac:dyDescent="0.25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 x14ac:dyDescent="0.25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 x14ac:dyDescent="0.25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 x14ac:dyDescent="0.25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 x14ac:dyDescent="0.25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 x14ac:dyDescent="0.25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 x14ac:dyDescent="0.25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 x14ac:dyDescent="0.25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 x14ac:dyDescent="0.25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 x14ac:dyDescent="0.25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 x14ac:dyDescent="0.25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 x14ac:dyDescent="0.25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 x14ac:dyDescent="0.25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 x14ac:dyDescent="0.25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 x14ac:dyDescent="0.25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 x14ac:dyDescent="0.25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 x14ac:dyDescent="0.25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 x14ac:dyDescent="0.25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 x14ac:dyDescent="0.25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 x14ac:dyDescent="0.25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 x14ac:dyDescent="0.25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 x14ac:dyDescent="0.25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 x14ac:dyDescent="0.25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 x14ac:dyDescent="0.25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 x14ac:dyDescent="0.25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 x14ac:dyDescent="0.25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 x14ac:dyDescent="0.25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 x14ac:dyDescent="0.25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 x14ac:dyDescent="0.25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 x14ac:dyDescent="0.25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 x14ac:dyDescent="0.25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 x14ac:dyDescent="0.25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 x14ac:dyDescent="0.25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 x14ac:dyDescent="0.25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 x14ac:dyDescent="0.25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 x14ac:dyDescent="0.25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 x14ac:dyDescent="0.25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 x14ac:dyDescent="0.25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 x14ac:dyDescent="0.25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 x14ac:dyDescent="0.25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 x14ac:dyDescent="0.25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 x14ac:dyDescent="0.25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 x14ac:dyDescent="0.25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 x14ac:dyDescent="0.25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 x14ac:dyDescent="0.25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 x14ac:dyDescent="0.25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 x14ac:dyDescent="0.25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 x14ac:dyDescent="0.25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 x14ac:dyDescent="0.25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 x14ac:dyDescent="0.25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 x14ac:dyDescent="0.25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 x14ac:dyDescent="0.25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 x14ac:dyDescent="0.25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 x14ac:dyDescent="0.25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 x14ac:dyDescent="0.25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 x14ac:dyDescent="0.25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 x14ac:dyDescent="0.25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 x14ac:dyDescent="0.25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 x14ac:dyDescent="0.25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 x14ac:dyDescent="0.25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 x14ac:dyDescent="0.25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 x14ac:dyDescent="0.25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 x14ac:dyDescent="0.25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 x14ac:dyDescent="0.25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 x14ac:dyDescent="0.25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 x14ac:dyDescent="0.25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 x14ac:dyDescent="0.25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 x14ac:dyDescent="0.25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 x14ac:dyDescent="0.25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 x14ac:dyDescent="0.25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 x14ac:dyDescent="0.25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 x14ac:dyDescent="0.25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 x14ac:dyDescent="0.25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 x14ac:dyDescent="0.25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 x14ac:dyDescent="0.25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 x14ac:dyDescent="0.25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 x14ac:dyDescent="0.25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 x14ac:dyDescent="0.25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 x14ac:dyDescent="0.25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 x14ac:dyDescent="0.25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 x14ac:dyDescent="0.25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 x14ac:dyDescent="0.25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 x14ac:dyDescent="0.25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 x14ac:dyDescent="0.25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 x14ac:dyDescent="0.25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 x14ac:dyDescent="0.25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 x14ac:dyDescent="0.25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 x14ac:dyDescent="0.25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 x14ac:dyDescent="0.25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 x14ac:dyDescent="0.25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 x14ac:dyDescent="0.25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 x14ac:dyDescent="0.25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 x14ac:dyDescent="0.25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 x14ac:dyDescent="0.25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 x14ac:dyDescent="0.25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 x14ac:dyDescent="0.25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 x14ac:dyDescent="0.25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 x14ac:dyDescent="0.25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 x14ac:dyDescent="0.25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 x14ac:dyDescent="0.25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 x14ac:dyDescent="0.25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 x14ac:dyDescent="0.25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 x14ac:dyDescent="0.25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 x14ac:dyDescent="0.25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 x14ac:dyDescent="0.25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 x14ac:dyDescent="0.25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 x14ac:dyDescent="0.25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 x14ac:dyDescent="0.25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 x14ac:dyDescent="0.25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 x14ac:dyDescent="0.25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 x14ac:dyDescent="0.25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 x14ac:dyDescent="0.25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 x14ac:dyDescent="0.25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 x14ac:dyDescent="0.25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 x14ac:dyDescent="0.25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 x14ac:dyDescent="0.25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 x14ac:dyDescent="0.25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 x14ac:dyDescent="0.25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 x14ac:dyDescent="0.25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 x14ac:dyDescent="0.25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 x14ac:dyDescent="0.25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 x14ac:dyDescent="0.25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 x14ac:dyDescent="0.25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 x14ac:dyDescent="0.25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 x14ac:dyDescent="0.25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 x14ac:dyDescent="0.25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 x14ac:dyDescent="0.25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 x14ac:dyDescent="0.25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 x14ac:dyDescent="0.25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 x14ac:dyDescent="0.25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 x14ac:dyDescent="0.25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 x14ac:dyDescent="0.25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 x14ac:dyDescent="0.25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 x14ac:dyDescent="0.25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 x14ac:dyDescent="0.25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 x14ac:dyDescent="0.25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 x14ac:dyDescent="0.25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 x14ac:dyDescent="0.25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 x14ac:dyDescent="0.25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 x14ac:dyDescent="0.25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 x14ac:dyDescent="0.25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 x14ac:dyDescent="0.25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 x14ac:dyDescent="0.25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 x14ac:dyDescent="0.25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 x14ac:dyDescent="0.25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 x14ac:dyDescent="0.25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 x14ac:dyDescent="0.25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 x14ac:dyDescent="0.25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 x14ac:dyDescent="0.25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 x14ac:dyDescent="0.25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 x14ac:dyDescent="0.25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 x14ac:dyDescent="0.25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 x14ac:dyDescent="0.25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 x14ac:dyDescent="0.25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 x14ac:dyDescent="0.25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 x14ac:dyDescent="0.25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 x14ac:dyDescent="0.25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 x14ac:dyDescent="0.25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 x14ac:dyDescent="0.25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 x14ac:dyDescent="0.25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 x14ac:dyDescent="0.25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 x14ac:dyDescent="0.25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 x14ac:dyDescent="0.25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 x14ac:dyDescent="0.25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 x14ac:dyDescent="0.25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 x14ac:dyDescent="0.25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 x14ac:dyDescent="0.25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 x14ac:dyDescent="0.25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 x14ac:dyDescent="0.25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 x14ac:dyDescent="0.25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 x14ac:dyDescent="0.25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 x14ac:dyDescent="0.25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 x14ac:dyDescent="0.25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 x14ac:dyDescent="0.25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 x14ac:dyDescent="0.25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 x14ac:dyDescent="0.25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 x14ac:dyDescent="0.25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 x14ac:dyDescent="0.25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 x14ac:dyDescent="0.25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 x14ac:dyDescent="0.25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 x14ac:dyDescent="0.25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 x14ac:dyDescent="0.25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 x14ac:dyDescent="0.25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 x14ac:dyDescent="0.25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 x14ac:dyDescent="0.25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 x14ac:dyDescent="0.25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 x14ac:dyDescent="0.25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 x14ac:dyDescent="0.25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 x14ac:dyDescent="0.25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 x14ac:dyDescent="0.25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 x14ac:dyDescent="0.25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 x14ac:dyDescent="0.25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 x14ac:dyDescent="0.25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 x14ac:dyDescent="0.25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 x14ac:dyDescent="0.25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 x14ac:dyDescent="0.25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 x14ac:dyDescent="0.25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 x14ac:dyDescent="0.25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 x14ac:dyDescent="0.25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 x14ac:dyDescent="0.25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 x14ac:dyDescent="0.25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 x14ac:dyDescent="0.25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 x14ac:dyDescent="0.25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 x14ac:dyDescent="0.25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 x14ac:dyDescent="0.25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 x14ac:dyDescent="0.25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 x14ac:dyDescent="0.25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 x14ac:dyDescent="0.25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 x14ac:dyDescent="0.25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 x14ac:dyDescent="0.25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 x14ac:dyDescent="0.25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 x14ac:dyDescent="0.25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 x14ac:dyDescent="0.25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 x14ac:dyDescent="0.25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 x14ac:dyDescent="0.25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 x14ac:dyDescent="0.25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 x14ac:dyDescent="0.25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 x14ac:dyDescent="0.25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 x14ac:dyDescent="0.25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 x14ac:dyDescent="0.25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 x14ac:dyDescent="0.25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 x14ac:dyDescent="0.25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 x14ac:dyDescent="0.25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 x14ac:dyDescent="0.25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 x14ac:dyDescent="0.25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 x14ac:dyDescent="0.25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 x14ac:dyDescent="0.25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 x14ac:dyDescent="0.25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 x14ac:dyDescent="0.25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 x14ac:dyDescent="0.25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 x14ac:dyDescent="0.25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 x14ac:dyDescent="0.25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 x14ac:dyDescent="0.25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 x14ac:dyDescent="0.25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 x14ac:dyDescent="0.25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 x14ac:dyDescent="0.25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 x14ac:dyDescent="0.25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 x14ac:dyDescent="0.25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 x14ac:dyDescent="0.25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 x14ac:dyDescent="0.25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 x14ac:dyDescent="0.25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 x14ac:dyDescent="0.25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 x14ac:dyDescent="0.25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 x14ac:dyDescent="0.25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 x14ac:dyDescent="0.25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 x14ac:dyDescent="0.25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 x14ac:dyDescent="0.25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 x14ac:dyDescent="0.25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 x14ac:dyDescent="0.25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 x14ac:dyDescent="0.25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 x14ac:dyDescent="0.25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 x14ac:dyDescent="0.25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 x14ac:dyDescent="0.25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 x14ac:dyDescent="0.25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 x14ac:dyDescent="0.25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 x14ac:dyDescent="0.25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 x14ac:dyDescent="0.25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 x14ac:dyDescent="0.25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 x14ac:dyDescent="0.25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 x14ac:dyDescent="0.25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 x14ac:dyDescent="0.25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 x14ac:dyDescent="0.25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 x14ac:dyDescent="0.25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 x14ac:dyDescent="0.25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 x14ac:dyDescent="0.25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 x14ac:dyDescent="0.25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 x14ac:dyDescent="0.25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 x14ac:dyDescent="0.25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 x14ac:dyDescent="0.25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 x14ac:dyDescent="0.25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 x14ac:dyDescent="0.25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 x14ac:dyDescent="0.25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 x14ac:dyDescent="0.25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 x14ac:dyDescent="0.25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 x14ac:dyDescent="0.25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 x14ac:dyDescent="0.25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 x14ac:dyDescent="0.25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 x14ac:dyDescent="0.25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 x14ac:dyDescent="0.25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 x14ac:dyDescent="0.25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 x14ac:dyDescent="0.25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 x14ac:dyDescent="0.25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 x14ac:dyDescent="0.25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 x14ac:dyDescent="0.25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 x14ac:dyDescent="0.25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 x14ac:dyDescent="0.25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 x14ac:dyDescent="0.25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 x14ac:dyDescent="0.25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 x14ac:dyDescent="0.25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 x14ac:dyDescent="0.25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 x14ac:dyDescent="0.25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 x14ac:dyDescent="0.25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 x14ac:dyDescent="0.25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 x14ac:dyDescent="0.25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 x14ac:dyDescent="0.25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 x14ac:dyDescent="0.25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 x14ac:dyDescent="0.25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 x14ac:dyDescent="0.25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 x14ac:dyDescent="0.25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 x14ac:dyDescent="0.25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 x14ac:dyDescent="0.25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 x14ac:dyDescent="0.25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 x14ac:dyDescent="0.25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 x14ac:dyDescent="0.25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 x14ac:dyDescent="0.25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 x14ac:dyDescent="0.25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 x14ac:dyDescent="0.25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 x14ac:dyDescent="0.25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 x14ac:dyDescent="0.25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 x14ac:dyDescent="0.25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 x14ac:dyDescent="0.25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 x14ac:dyDescent="0.25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 x14ac:dyDescent="0.25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 x14ac:dyDescent="0.25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 x14ac:dyDescent="0.25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 x14ac:dyDescent="0.25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 x14ac:dyDescent="0.25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 x14ac:dyDescent="0.25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 x14ac:dyDescent="0.25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 x14ac:dyDescent="0.25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 x14ac:dyDescent="0.25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 x14ac:dyDescent="0.25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 x14ac:dyDescent="0.25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 x14ac:dyDescent="0.25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 x14ac:dyDescent="0.25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 x14ac:dyDescent="0.25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 x14ac:dyDescent="0.25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 x14ac:dyDescent="0.25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 x14ac:dyDescent="0.25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 x14ac:dyDescent="0.25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 x14ac:dyDescent="0.25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 x14ac:dyDescent="0.25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 x14ac:dyDescent="0.25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 x14ac:dyDescent="0.25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 x14ac:dyDescent="0.25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 x14ac:dyDescent="0.25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 x14ac:dyDescent="0.25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 x14ac:dyDescent="0.25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 x14ac:dyDescent="0.25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 x14ac:dyDescent="0.25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 x14ac:dyDescent="0.25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 x14ac:dyDescent="0.25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 x14ac:dyDescent="0.25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 x14ac:dyDescent="0.25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 x14ac:dyDescent="0.25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 x14ac:dyDescent="0.25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 x14ac:dyDescent="0.25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 x14ac:dyDescent="0.25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 x14ac:dyDescent="0.25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 x14ac:dyDescent="0.25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 x14ac:dyDescent="0.25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 x14ac:dyDescent="0.25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 x14ac:dyDescent="0.25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 x14ac:dyDescent="0.25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 x14ac:dyDescent="0.25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 x14ac:dyDescent="0.25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 x14ac:dyDescent="0.25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 x14ac:dyDescent="0.25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 x14ac:dyDescent="0.25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 x14ac:dyDescent="0.25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 x14ac:dyDescent="0.25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 x14ac:dyDescent="0.25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 x14ac:dyDescent="0.25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 x14ac:dyDescent="0.25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 x14ac:dyDescent="0.25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 x14ac:dyDescent="0.25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 x14ac:dyDescent="0.25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 x14ac:dyDescent="0.25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 x14ac:dyDescent="0.25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 x14ac:dyDescent="0.25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 x14ac:dyDescent="0.25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 x14ac:dyDescent="0.25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 x14ac:dyDescent="0.25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 x14ac:dyDescent="0.25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 x14ac:dyDescent="0.25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 x14ac:dyDescent="0.25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 x14ac:dyDescent="0.25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 x14ac:dyDescent="0.25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 x14ac:dyDescent="0.25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 x14ac:dyDescent="0.25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 x14ac:dyDescent="0.25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 x14ac:dyDescent="0.25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 x14ac:dyDescent="0.25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 x14ac:dyDescent="0.25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 x14ac:dyDescent="0.25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 x14ac:dyDescent="0.25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 x14ac:dyDescent="0.25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 x14ac:dyDescent="0.25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 x14ac:dyDescent="0.25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 x14ac:dyDescent="0.25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 x14ac:dyDescent="0.25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 x14ac:dyDescent="0.25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 x14ac:dyDescent="0.25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 x14ac:dyDescent="0.25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 x14ac:dyDescent="0.25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 x14ac:dyDescent="0.25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 x14ac:dyDescent="0.25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 x14ac:dyDescent="0.25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 x14ac:dyDescent="0.25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 x14ac:dyDescent="0.25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 x14ac:dyDescent="0.25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 x14ac:dyDescent="0.25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 x14ac:dyDescent="0.25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 x14ac:dyDescent="0.25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 x14ac:dyDescent="0.25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 x14ac:dyDescent="0.25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 x14ac:dyDescent="0.25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 x14ac:dyDescent="0.25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 x14ac:dyDescent="0.25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 x14ac:dyDescent="0.25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 x14ac:dyDescent="0.25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 x14ac:dyDescent="0.25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 x14ac:dyDescent="0.25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 x14ac:dyDescent="0.25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 x14ac:dyDescent="0.25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 x14ac:dyDescent="0.25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 x14ac:dyDescent="0.25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 x14ac:dyDescent="0.25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 x14ac:dyDescent="0.25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 x14ac:dyDescent="0.25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 x14ac:dyDescent="0.25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 x14ac:dyDescent="0.25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 x14ac:dyDescent="0.25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 x14ac:dyDescent="0.25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 x14ac:dyDescent="0.25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 x14ac:dyDescent="0.25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 x14ac:dyDescent="0.25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 x14ac:dyDescent="0.25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 x14ac:dyDescent="0.25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 x14ac:dyDescent="0.25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 x14ac:dyDescent="0.25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 x14ac:dyDescent="0.25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 x14ac:dyDescent="0.25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 x14ac:dyDescent="0.25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 x14ac:dyDescent="0.25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 x14ac:dyDescent="0.25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 x14ac:dyDescent="0.25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 x14ac:dyDescent="0.25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 x14ac:dyDescent="0.25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 x14ac:dyDescent="0.25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 x14ac:dyDescent="0.25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 x14ac:dyDescent="0.25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 x14ac:dyDescent="0.25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 x14ac:dyDescent="0.25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 x14ac:dyDescent="0.25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 x14ac:dyDescent="0.25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 x14ac:dyDescent="0.25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 x14ac:dyDescent="0.25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 x14ac:dyDescent="0.25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 x14ac:dyDescent="0.25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 x14ac:dyDescent="0.25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 x14ac:dyDescent="0.25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 x14ac:dyDescent="0.25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 x14ac:dyDescent="0.25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 x14ac:dyDescent="0.25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 x14ac:dyDescent="0.25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 x14ac:dyDescent="0.25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 x14ac:dyDescent="0.25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 x14ac:dyDescent="0.25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 x14ac:dyDescent="0.25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 x14ac:dyDescent="0.25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 x14ac:dyDescent="0.25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 x14ac:dyDescent="0.25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 x14ac:dyDescent="0.25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 x14ac:dyDescent="0.25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 x14ac:dyDescent="0.25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 x14ac:dyDescent="0.25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 x14ac:dyDescent="0.25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 x14ac:dyDescent="0.25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 x14ac:dyDescent="0.25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 x14ac:dyDescent="0.25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 x14ac:dyDescent="0.25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 x14ac:dyDescent="0.25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 x14ac:dyDescent="0.25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 x14ac:dyDescent="0.25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 x14ac:dyDescent="0.25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 x14ac:dyDescent="0.25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 x14ac:dyDescent="0.25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 x14ac:dyDescent="0.25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 x14ac:dyDescent="0.25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 x14ac:dyDescent="0.25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 x14ac:dyDescent="0.25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 x14ac:dyDescent="0.25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 x14ac:dyDescent="0.25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 x14ac:dyDescent="0.25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 x14ac:dyDescent="0.25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 x14ac:dyDescent="0.25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 x14ac:dyDescent="0.25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 x14ac:dyDescent="0.25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 x14ac:dyDescent="0.25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 x14ac:dyDescent="0.25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 x14ac:dyDescent="0.25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 x14ac:dyDescent="0.25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 x14ac:dyDescent="0.25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 x14ac:dyDescent="0.25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 x14ac:dyDescent="0.25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 x14ac:dyDescent="0.25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 x14ac:dyDescent="0.25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 x14ac:dyDescent="0.25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 x14ac:dyDescent="0.25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 x14ac:dyDescent="0.25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 x14ac:dyDescent="0.25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 x14ac:dyDescent="0.25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 x14ac:dyDescent="0.25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 x14ac:dyDescent="0.25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 x14ac:dyDescent="0.25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 x14ac:dyDescent="0.25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 x14ac:dyDescent="0.25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 x14ac:dyDescent="0.25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 x14ac:dyDescent="0.25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 x14ac:dyDescent="0.25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 x14ac:dyDescent="0.25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 x14ac:dyDescent="0.25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 x14ac:dyDescent="0.25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 x14ac:dyDescent="0.25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 x14ac:dyDescent="0.25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 x14ac:dyDescent="0.25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 x14ac:dyDescent="0.25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 x14ac:dyDescent="0.25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 x14ac:dyDescent="0.25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 x14ac:dyDescent="0.25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 x14ac:dyDescent="0.25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 x14ac:dyDescent="0.25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240" t="s">
        <v>2916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 x14ac:dyDescent="0.25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 x14ac:dyDescent="0.25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 x14ac:dyDescent="0.25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 x14ac:dyDescent="0.25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 x14ac:dyDescent="0.25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 x14ac:dyDescent="0.25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 x14ac:dyDescent="0.25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 x14ac:dyDescent="0.25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 x14ac:dyDescent="0.25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 x14ac:dyDescent="0.25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 x14ac:dyDescent="0.25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 x14ac:dyDescent="0.25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 x14ac:dyDescent="0.25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 x14ac:dyDescent="0.25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 x14ac:dyDescent="0.25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 x14ac:dyDescent="0.25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 x14ac:dyDescent="0.25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 x14ac:dyDescent="0.25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 x14ac:dyDescent="0.25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 x14ac:dyDescent="0.25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 x14ac:dyDescent="0.25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 x14ac:dyDescent="0.25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240" t="s">
        <v>2916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 x14ac:dyDescent="0.25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 x14ac:dyDescent="0.25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 x14ac:dyDescent="0.25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 x14ac:dyDescent="0.25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 x14ac:dyDescent="0.25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 x14ac:dyDescent="0.25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 x14ac:dyDescent="0.25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 x14ac:dyDescent="0.25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 x14ac:dyDescent="0.25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 x14ac:dyDescent="0.25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 x14ac:dyDescent="0.25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 x14ac:dyDescent="0.25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 x14ac:dyDescent="0.25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 x14ac:dyDescent="0.25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 x14ac:dyDescent="0.25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 x14ac:dyDescent="0.25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 x14ac:dyDescent="0.25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 x14ac:dyDescent="0.25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 x14ac:dyDescent="0.25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 x14ac:dyDescent="0.25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 x14ac:dyDescent="0.25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240" t="s">
        <v>2916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 x14ac:dyDescent="0.25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 x14ac:dyDescent="0.25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 x14ac:dyDescent="0.25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 x14ac:dyDescent="0.25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 x14ac:dyDescent="0.25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 x14ac:dyDescent="0.25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 x14ac:dyDescent="0.25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 x14ac:dyDescent="0.25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 x14ac:dyDescent="0.25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 x14ac:dyDescent="0.25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 x14ac:dyDescent="0.25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 x14ac:dyDescent="0.25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 x14ac:dyDescent="0.25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 x14ac:dyDescent="0.25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 x14ac:dyDescent="0.25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 x14ac:dyDescent="0.25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 x14ac:dyDescent="0.25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 x14ac:dyDescent="0.25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 x14ac:dyDescent="0.25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 x14ac:dyDescent="0.25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 x14ac:dyDescent="0.25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 x14ac:dyDescent="0.25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 x14ac:dyDescent="0.25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 x14ac:dyDescent="0.25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 x14ac:dyDescent="0.25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 x14ac:dyDescent="0.25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 x14ac:dyDescent="0.25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 x14ac:dyDescent="0.25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 x14ac:dyDescent="0.25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 x14ac:dyDescent="0.25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 x14ac:dyDescent="0.25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 x14ac:dyDescent="0.25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 x14ac:dyDescent="0.25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 x14ac:dyDescent="0.25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 x14ac:dyDescent="0.25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 x14ac:dyDescent="0.25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 x14ac:dyDescent="0.25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 x14ac:dyDescent="0.25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 x14ac:dyDescent="0.25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 x14ac:dyDescent="0.25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 x14ac:dyDescent="0.25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 x14ac:dyDescent="0.25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 x14ac:dyDescent="0.25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 x14ac:dyDescent="0.25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 x14ac:dyDescent="0.25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 x14ac:dyDescent="0.25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 x14ac:dyDescent="0.25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 x14ac:dyDescent="0.25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 x14ac:dyDescent="0.25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 x14ac:dyDescent="0.25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 x14ac:dyDescent="0.25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240" t="s">
        <v>2916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 x14ac:dyDescent="0.25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 x14ac:dyDescent="0.25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 x14ac:dyDescent="0.25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 x14ac:dyDescent="0.25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 x14ac:dyDescent="0.25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 x14ac:dyDescent="0.25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 x14ac:dyDescent="0.25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 x14ac:dyDescent="0.25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 x14ac:dyDescent="0.25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240" t="s">
        <v>2916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 x14ac:dyDescent="0.25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 x14ac:dyDescent="0.25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 x14ac:dyDescent="0.25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 x14ac:dyDescent="0.25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 x14ac:dyDescent="0.25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240" t="s">
        <v>2916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 x14ac:dyDescent="0.25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 x14ac:dyDescent="0.25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 x14ac:dyDescent="0.25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 x14ac:dyDescent="0.25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 x14ac:dyDescent="0.25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 x14ac:dyDescent="0.25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 x14ac:dyDescent="0.25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 x14ac:dyDescent="0.25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 x14ac:dyDescent="0.25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 x14ac:dyDescent="0.25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 x14ac:dyDescent="0.25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 x14ac:dyDescent="0.25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 x14ac:dyDescent="0.25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 x14ac:dyDescent="0.25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 x14ac:dyDescent="0.25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 x14ac:dyDescent="0.25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 x14ac:dyDescent="0.25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 x14ac:dyDescent="0.25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 x14ac:dyDescent="0.25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 x14ac:dyDescent="0.25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 x14ac:dyDescent="0.25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 x14ac:dyDescent="0.25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 x14ac:dyDescent="0.25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 x14ac:dyDescent="0.25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 x14ac:dyDescent="0.25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 x14ac:dyDescent="0.25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 x14ac:dyDescent="0.25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 x14ac:dyDescent="0.25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 x14ac:dyDescent="0.25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 x14ac:dyDescent="0.25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 x14ac:dyDescent="0.25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 x14ac:dyDescent="0.25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 x14ac:dyDescent="0.25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 x14ac:dyDescent="0.25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 x14ac:dyDescent="0.25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 x14ac:dyDescent="0.25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 x14ac:dyDescent="0.25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 x14ac:dyDescent="0.25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 x14ac:dyDescent="0.25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 x14ac:dyDescent="0.25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 x14ac:dyDescent="0.25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 x14ac:dyDescent="0.25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 x14ac:dyDescent="0.25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 x14ac:dyDescent="0.25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 x14ac:dyDescent="0.25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 x14ac:dyDescent="0.25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 x14ac:dyDescent="0.25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 x14ac:dyDescent="0.25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 x14ac:dyDescent="0.25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 x14ac:dyDescent="0.25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 x14ac:dyDescent="0.25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 x14ac:dyDescent="0.25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 x14ac:dyDescent="0.25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 x14ac:dyDescent="0.25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 x14ac:dyDescent="0.25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 x14ac:dyDescent="0.25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 x14ac:dyDescent="0.25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 x14ac:dyDescent="0.25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 x14ac:dyDescent="0.25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 x14ac:dyDescent="0.25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 x14ac:dyDescent="0.25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 x14ac:dyDescent="0.25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 x14ac:dyDescent="0.25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 x14ac:dyDescent="0.25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 x14ac:dyDescent="0.25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 x14ac:dyDescent="0.25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 x14ac:dyDescent="0.25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 x14ac:dyDescent="0.25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 x14ac:dyDescent="0.25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243" t="s">
        <v>2916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 x14ac:dyDescent="0.25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 x14ac:dyDescent="0.25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 x14ac:dyDescent="0.25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 x14ac:dyDescent="0.25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 x14ac:dyDescent="0.25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 x14ac:dyDescent="0.25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 x14ac:dyDescent="0.25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 x14ac:dyDescent="0.25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 x14ac:dyDescent="0.25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 x14ac:dyDescent="0.25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 x14ac:dyDescent="0.25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 x14ac:dyDescent="0.25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 x14ac:dyDescent="0.25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 x14ac:dyDescent="0.25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 x14ac:dyDescent="0.25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 x14ac:dyDescent="0.25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 x14ac:dyDescent="0.25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 x14ac:dyDescent="0.25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 x14ac:dyDescent="0.25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 x14ac:dyDescent="0.25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 x14ac:dyDescent="0.25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 x14ac:dyDescent="0.25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 x14ac:dyDescent="0.25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 x14ac:dyDescent="0.25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 x14ac:dyDescent="0.25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 x14ac:dyDescent="0.25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 x14ac:dyDescent="0.25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 x14ac:dyDescent="0.25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 x14ac:dyDescent="0.25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 x14ac:dyDescent="0.25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 x14ac:dyDescent="0.25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 x14ac:dyDescent="0.25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 x14ac:dyDescent="0.25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 x14ac:dyDescent="0.25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 x14ac:dyDescent="0.25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 x14ac:dyDescent="0.25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 x14ac:dyDescent="0.25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243" t="s">
        <v>2916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 x14ac:dyDescent="0.25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 x14ac:dyDescent="0.25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 x14ac:dyDescent="0.25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 x14ac:dyDescent="0.25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 x14ac:dyDescent="0.25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 x14ac:dyDescent="0.25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 x14ac:dyDescent="0.25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 x14ac:dyDescent="0.25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 x14ac:dyDescent="0.25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 x14ac:dyDescent="0.25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 x14ac:dyDescent="0.25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 x14ac:dyDescent="0.25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 x14ac:dyDescent="0.25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 x14ac:dyDescent="0.25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 x14ac:dyDescent="0.25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 x14ac:dyDescent="0.25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 x14ac:dyDescent="0.25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 x14ac:dyDescent="0.25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 x14ac:dyDescent="0.25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 x14ac:dyDescent="0.25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 x14ac:dyDescent="0.25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 x14ac:dyDescent="0.25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 x14ac:dyDescent="0.25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 x14ac:dyDescent="0.25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 x14ac:dyDescent="0.25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 x14ac:dyDescent="0.25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 x14ac:dyDescent="0.25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 x14ac:dyDescent="0.25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 x14ac:dyDescent="0.25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 x14ac:dyDescent="0.25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 x14ac:dyDescent="0.25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 x14ac:dyDescent="0.25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 x14ac:dyDescent="0.25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 x14ac:dyDescent="0.25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 x14ac:dyDescent="0.25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 x14ac:dyDescent="0.25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 x14ac:dyDescent="0.25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 x14ac:dyDescent="0.25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 x14ac:dyDescent="0.25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 x14ac:dyDescent="0.25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 x14ac:dyDescent="0.25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 x14ac:dyDescent="0.25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 x14ac:dyDescent="0.25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 x14ac:dyDescent="0.25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 x14ac:dyDescent="0.25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 x14ac:dyDescent="0.25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 x14ac:dyDescent="0.25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 x14ac:dyDescent="0.25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 x14ac:dyDescent="0.25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 x14ac:dyDescent="0.25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 x14ac:dyDescent="0.25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 x14ac:dyDescent="0.25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 x14ac:dyDescent="0.25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 x14ac:dyDescent="0.25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 x14ac:dyDescent="0.25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 x14ac:dyDescent="0.25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 x14ac:dyDescent="0.25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 x14ac:dyDescent="0.25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 x14ac:dyDescent="0.25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 x14ac:dyDescent="0.25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 x14ac:dyDescent="0.25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 x14ac:dyDescent="0.25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 x14ac:dyDescent="0.25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 x14ac:dyDescent="0.25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 x14ac:dyDescent="0.25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3231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 x14ac:dyDescent="0.25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 x14ac:dyDescent="0.25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 x14ac:dyDescent="0.25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249" t="s">
        <v>2916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 x14ac:dyDescent="0.25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 x14ac:dyDescent="0.25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 x14ac:dyDescent="0.25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 x14ac:dyDescent="0.25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 x14ac:dyDescent="0.25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 x14ac:dyDescent="0.25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 x14ac:dyDescent="0.25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 x14ac:dyDescent="0.25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 x14ac:dyDescent="0.25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 x14ac:dyDescent="0.25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 x14ac:dyDescent="0.25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 x14ac:dyDescent="0.25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 x14ac:dyDescent="0.25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 x14ac:dyDescent="0.25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 x14ac:dyDescent="0.25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 x14ac:dyDescent="0.25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 x14ac:dyDescent="0.25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 x14ac:dyDescent="0.25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 x14ac:dyDescent="0.25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 x14ac:dyDescent="0.25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 x14ac:dyDescent="0.25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 x14ac:dyDescent="0.25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3231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 x14ac:dyDescent="0.25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 x14ac:dyDescent="0.25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3231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 x14ac:dyDescent="0.25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 x14ac:dyDescent="0.25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 x14ac:dyDescent="0.25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 x14ac:dyDescent="0.25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 x14ac:dyDescent="0.25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 x14ac:dyDescent="0.25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 x14ac:dyDescent="0.25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 x14ac:dyDescent="0.25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 x14ac:dyDescent="0.25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 x14ac:dyDescent="0.25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 x14ac:dyDescent="0.25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 x14ac:dyDescent="0.25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 x14ac:dyDescent="0.25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 x14ac:dyDescent="0.25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 x14ac:dyDescent="0.25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 x14ac:dyDescent="0.25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 x14ac:dyDescent="0.25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 x14ac:dyDescent="0.25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3231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 x14ac:dyDescent="0.25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 x14ac:dyDescent="0.25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 x14ac:dyDescent="0.25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 x14ac:dyDescent="0.25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 x14ac:dyDescent="0.25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 x14ac:dyDescent="0.25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 x14ac:dyDescent="0.25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 x14ac:dyDescent="0.25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 x14ac:dyDescent="0.25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 x14ac:dyDescent="0.25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 x14ac:dyDescent="0.25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 x14ac:dyDescent="0.25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 x14ac:dyDescent="0.25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 x14ac:dyDescent="0.25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 x14ac:dyDescent="0.25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 x14ac:dyDescent="0.25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 x14ac:dyDescent="0.25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 x14ac:dyDescent="0.25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 x14ac:dyDescent="0.25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 x14ac:dyDescent="0.25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 x14ac:dyDescent="0.25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 x14ac:dyDescent="0.25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 x14ac:dyDescent="0.25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 x14ac:dyDescent="0.25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 x14ac:dyDescent="0.25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 x14ac:dyDescent="0.25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 x14ac:dyDescent="0.25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 x14ac:dyDescent="0.25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 x14ac:dyDescent="0.25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 x14ac:dyDescent="0.25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 x14ac:dyDescent="0.25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 x14ac:dyDescent="0.25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 x14ac:dyDescent="0.25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 x14ac:dyDescent="0.25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 x14ac:dyDescent="0.25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 x14ac:dyDescent="0.25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 x14ac:dyDescent="0.25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 x14ac:dyDescent="0.25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 x14ac:dyDescent="0.25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 x14ac:dyDescent="0.25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 x14ac:dyDescent="0.25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 x14ac:dyDescent="0.25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 x14ac:dyDescent="0.25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 x14ac:dyDescent="0.25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 x14ac:dyDescent="0.25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 x14ac:dyDescent="0.25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 x14ac:dyDescent="0.25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 x14ac:dyDescent="0.25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 x14ac:dyDescent="0.25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 x14ac:dyDescent="0.25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 x14ac:dyDescent="0.25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 x14ac:dyDescent="0.25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 x14ac:dyDescent="0.25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 x14ac:dyDescent="0.25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 x14ac:dyDescent="0.25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 x14ac:dyDescent="0.25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 x14ac:dyDescent="0.25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 x14ac:dyDescent="0.25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 x14ac:dyDescent="0.25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 x14ac:dyDescent="0.25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 x14ac:dyDescent="0.25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 x14ac:dyDescent="0.25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 x14ac:dyDescent="0.25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 x14ac:dyDescent="0.25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 x14ac:dyDescent="0.25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 x14ac:dyDescent="0.25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 x14ac:dyDescent="0.25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 x14ac:dyDescent="0.25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 x14ac:dyDescent="0.25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 x14ac:dyDescent="0.25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 x14ac:dyDescent="0.25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 x14ac:dyDescent="0.25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 x14ac:dyDescent="0.25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 x14ac:dyDescent="0.25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 x14ac:dyDescent="0.25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 x14ac:dyDescent="0.25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 x14ac:dyDescent="0.25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 x14ac:dyDescent="0.25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 x14ac:dyDescent="0.25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 x14ac:dyDescent="0.25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 x14ac:dyDescent="0.25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 x14ac:dyDescent="0.25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 x14ac:dyDescent="0.25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 x14ac:dyDescent="0.25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 x14ac:dyDescent="0.25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 x14ac:dyDescent="0.25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 x14ac:dyDescent="0.25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 x14ac:dyDescent="0.25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 x14ac:dyDescent="0.25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 x14ac:dyDescent="0.25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 x14ac:dyDescent="0.25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 x14ac:dyDescent="0.25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 x14ac:dyDescent="0.25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 x14ac:dyDescent="0.25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 x14ac:dyDescent="0.25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 x14ac:dyDescent="0.25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 x14ac:dyDescent="0.25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 x14ac:dyDescent="0.25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 x14ac:dyDescent="0.25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 x14ac:dyDescent="0.25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 x14ac:dyDescent="0.25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 x14ac:dyDescent="0.25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 x14ac:dyDescent="0.25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 x14ac:dyDescent="0.25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 x14ac:dyDescent="0.25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 x14ac:dyDescent="0.25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 x14ac:dyDescent="0.25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 x14ac:dyDescent="0.25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 x14ac:dyDescent="0.25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 x14ac:dyDescent="0.25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 x14ac:dyDescent="0.25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 x14ac:dyDescent="0.25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 x14ac:dyDescent="0.25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 x14ac:dyDescent="0.25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 x14ac:dyDescent="0.25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 x14ac:dyDescent="0.25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 x14ac:dyDescent="0.25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 x14ac:dyDescent="0.25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 x14ac:dyDescent="0.25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 x14ac:dyDescent="0.25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 x14ac:dyDescent="0.25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 x14ac:dyDescent="0.25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 x14ac:dyDescent="0.25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 x14ac:dyDescent="0.25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 x14ac:dyDescent="0.25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 x14ac:dyDescent="0.25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 x14ac:dyDescent="0.25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 x14ac:dyDescent="0.25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 x14ac:dyDescent="0.25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 x14ac:dyDescent="0.25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 x14ac:dyDescent="0.25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 x14ac:dyDescent="0.25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 x14ac:dyDescent="0.25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3231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 x14ac:dyDescent="0.25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3231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 x14ac:dyDescent="0.25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 x14ac:dyDescent="0.25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 x14ac:dyDescent="0.25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 x14ac:dyDescent="0.25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 x14ac:dyDescent="0.25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 x14ac:dyDescent="0.25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 x14ac:dyDescent="0.25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 x14ac:dyDescent="0.25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 x14ac:dyDescent="0.25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 x14ac:dyDescent="0.25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 x14ac:dyDescent="0.25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 x14ac:dyDescent="0.25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 x14ac:dyDescent="0.25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 x14ac:dyDescent="0.25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 x14ac:dyDescent="0.25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 x14ac:dyDescent="0.25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 x14ac:dyDescent="0.25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 x14ac:dyDescent="0.25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 x14ac:dyDescent="0.25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 x14ac:dyDescent="0.25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 x14ac:dyDescent="0.25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 x14ac:dyDescent="0.25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 x14ac:dyDescent="0.25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 x14ac:dyDescent="0.25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 x14ac:dyDescent="0.25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 x14ac:dyDescent="0.25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3231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 x14ac:dyDescent="0.25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3231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 x14ac:dyDescent="0.25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 x14ac:dyDescent="0.25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 x14ac:dyDescent="0.25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 x14ac:dyDescent="0.25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 x14ac:dyDescent="0.25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 x14ac:dyDescent="0.25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 x14ac:dyDescent="0.25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 x14ac:dyDescent="0.25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 x14ac:dyDescent="0.25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 x14ac:dyDescent="0.25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 x14ac:dyDescent="0.25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 x14ac:dyDescent="0.25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 x14ac:dyDescent="0.25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 x14ac:dyDescent="0.25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 x14ac:dyDescent="0.25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 x14ac:dyDescent="0.25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 x14ac:dyDescent="0.25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 x14ac:dyDescent="0.25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 x14ac:dyDescent="0.25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 x14ac:dyDescent="0.25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 x14ac:dyDescent="0.25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 x14ac:dyDescent="0.25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 x14ac:dyDescent="0.25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 x14ac:dyDescent="0.25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 x14ac:dyDescent="0.25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 x14ac:dyDescent="0.25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 x14ac:dyDescent="0.25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 x14ac:dyDescent="0.25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 x14ac:dyDescent="0.25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 x14ac:dyDescent="0.25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 x14ac:dyDescent="0.25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 x14ac:dyDescent="0.25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 x14ac:dyDescent="0.25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 x14ac:dyDescent="0.25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 x14ac:dyDescent="0.25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 x14ac:dyDescent="0.25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 x14ac:dyDescent="0.25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 x14ac:dyDescent="0.25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 x14ac:dyDescent="0.25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 x14ac:dyDescent="0.25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 x14ac:dyDescent="0.25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 x14ac:dyDescent="0.25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 x14ac:dyDescent="0.25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 x14ac:dyDescent="0.25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 x14ac:dyDescent="0.25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 x14ac:dyDescent="0.25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 x14ac:dyDescent="0.25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 x14ac:dyDescent="0.25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3231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 x14ac:dyDescent="0.25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 x14ac:dyDescent="0.25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 x14ac:dyDescent="0.25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 x14ac:dyDescent="0.25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 x14ac:dyDescent="0.25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 x14ac:dyDescent="0.25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 x14ac:dyDescent="0.25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 x14ac:dyDescent="0.25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 x14ac:dyDescent="0.25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 x14ac:dyDescent="0.25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 x14ac:dyDescent="0.25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 x14ac:dyDescent="0.25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 x14ac:dyDescent="0.25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 x14ac:dyDescent="0.25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 x14ac:dyDescent="0.25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 x14ac:dyDescent="0.25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 x14ac:dyDescent="0.25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 x14ac:dyDescent="0.25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 x14ac:dyDescent="0.25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 x14ac:dyDescent="0.25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 x14ac:dyDescent="0.25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 x14ac:dyDescent="0.25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 x14ac:dyDescent="0.25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 x14ac:dyDescent="0.25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 x14ac:dyDescent="0.25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 x14ac:dyDescent="0.25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 x14ac:dyDescent="0.25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 x14ac:dyDescent="0.25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 x14ac:dyDescent="0.25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 x14ac:dyDescent="0.25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 x14ac:dyDescent="0.25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 x14ac:dyDescent="0.25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 x14ac:dyDescent="0.25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 x14ac:dyDescent="0.25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 x14ac:dyDescent="0.25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 x14ac:dyDescent="0.25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 x14ac:dyDescent="0.25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 x14ac:dyDescent="0.25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 x14ac:dyDescent="0.25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 x14ac:dyDescent="0.25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 x14ac:dyDescent="0.25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 x14ac:dyDescent="0.25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 x14ac:dyDescent="0.25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 x14ac:dyDescent="0.25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 x14ac:dyDescent="0.25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 x14ac:dyDescent="0.25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 x14ac:dyDescent="0.25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 x14ac:dyDescent="0.25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3231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 x14ac:dyDescent="0.25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 x14ac:dyDescent="0.25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 x14ac:dyDescent="0.25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 x14ac:dyDescent="0.25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 x14ac:dyDescent="0.25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 x14ac:dyDescent="0.25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 x14ac:dyDescent="0.25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 x14ac:dyDescent="0.25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 x14ac:dyDescent="0.25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 x14ac:dyDescent="0.25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 x14ac:dyDescent="0.25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 x14ac:dyDescent="0.25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 x14ac:dyDescent="0.25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 x14ac:dyDescent="0.25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 x14ac:dyDescent="0.25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 x14ac:dyDescent="0.25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 x14ac:dyDescent="0.25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 x14ac:dyDescent="0.25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 x14ac:dyDescent="0.25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 x14ac:dyDescent="0.25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 x14ac:dyDescent="0.25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 x14ac:dyDescent="0.25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 x14ac:dyDescent="0.25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 x14ac:dyDescent="0.25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 x14ac:dyDescent="0.25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 x14ac:dyDescent="0.25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 x14ac:dyDescent="0.25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 x14ac:dyDescent="0.25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 x14ac:dyDescent="0.25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 x14ac:dyDescent="0.25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 x14ac:dyDescent="0.25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 x14ac:dyDescent="0.25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 x14ac:dyDescent="0.25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 x14ac:dyDescent="0.25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 x14ac:dyDescent="0.25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 x14ac:dyDescent="0.25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 x14ac:dyDescent="0.25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 x14ac:dyDescent="0.25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 x14ac:dyDescent="0.25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 x14ac:dyDescent="0.25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 x14ac:dyDescent="0.25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 x14ac:dyDescent="0.25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 x14ac:dyDescent="0.25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 x14ac:dyDescent="0.25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 x14ac:dyDescent="0.25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 x14ac:dyDescent="0.25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 x14ac:dyDescent="0.25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 x14ac:dyDescent="0.25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 x14ac:dyDescent="0.25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 x14ac:dyDescent="0.25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 x14ac:dyDescent="0.25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 x14ac:dyDescent="0.25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 x14ac:dyDescent="0.25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 x14ac:dyDescent="0.25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 x14ac:dyDescent="0.25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 x14ac:dyDescent="0.25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 x14ac:dyDescent="0.25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 x14ac:dyDescent="0.25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 x14ac:dyDescent="0.25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 x14ac:dyDescent="0.25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 x14ac:dyDescent="0.25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 x14ac:dyDescent="0.25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 x14ac:dyDescent="0.25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 x14ac:dyDescent="0.25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 x14ac:dyDescent="0.25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 x14ac:dyDescent="0.25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 x14ac:dyDescent="0.25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 x14ac:dyDescent="0.25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 x14ac:dyDescent="0.25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 x14ac:dyDescent="0.25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 x14ac:dyDescent="0.25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 x14ac:dyDescent="0.25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 x14ac:dyDescent="0.25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 x14ac:dyDescent="0.25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 x14ac:dyDescent="0.25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 x14ac:dyDescent="0.25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 x14ac:dyDescent="0.25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 x14ac:dyDescent="0.25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 x14ac:dyDescent="0.25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 x14ac:dyDescent="0.25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 x14ac:dyDescent="0.25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 x14ac:dyDescent="0.25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 x14ac:dyDescent="0.25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 x14ac:dyDescent="0.25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 x14ac:dyDescent="0.25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 x14ac:dyDescent="0.25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269" t="s">
        <v>2916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 x14ac:dyDescent="0.25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 x14ac:dyDescent="0.25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 x14ac:dyDescent="0.25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 x14ac:dyDescent="0.25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 x14ac:dyDescent="0.25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 x14ac:dyDescent="0.25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 x14ac:dyDescent="0.25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 x14ac:dyDescent="0.25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 x14ac:dyDescent="0.25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 x14ac:dyDescent="0.25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 x14ac:dyDescent="0.25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 x14ac:dyDescent="0.25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 x14ac:dyDescent="0.25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 x14ac:dyDescent="0.25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 x14ac:dyDescent="0.25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 x14ac:dyDescent="0.25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 x14ac:dyDescent="0.25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 x14ac:dyDescent="0.25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 x14ac:dyDescent="0.25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 x14ac:dyDescent="0.25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 x14ac:dyDescent="0.25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 x14ac:dyDescent="0.25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 x14ac:dyDescent="0.25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 x14ac:dyDescent="0.25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 x14ac:dyDescent="0.25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 x14ac:dyDescent="0.25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 x14ac:dyDescent="0.25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 x14ac:dyDescent="0.25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 x14ac:dyDescent="0.25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 x14ac:dyDescent="0.25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 x14ac:dyDescent="0.25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 x14ac:dyDescent="0.25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 x14ac:dyDescent="0.25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 x14ac:dyDescent="0.25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 x14ac:dyDescent="0.25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3231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 x14ac:dyDescent="0.25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 x14ac:dyDescent="0.25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 x14ac:dyDescent="0.25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 x14ac:dyDescent="0.25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 x14ac:dyDescent="0.25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 x14ac:dyDescent="0.25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 x14ac:dyDescent="0.25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 x14ac:dyDescent="0.25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 x14ac:dyDescent="0.25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 x14ac:dyDescent="0.25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 x14ac:dyDescent="0.25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 x14ac:dyDescent="0.25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 x14ac:dyDescent="0.25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 x14ac:dyDescent="0.25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 x14ac:dyDescent="0.25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3231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 x14ac:dyDescent="0.25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 x14ac:dyDescent="0.25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 x14ac:dyDescent="0.25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 x14ac:dyDescent="0.25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 x14ac:dyDescent="0.25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3231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 x14ac:dyDescent="0.25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 x14ac:dyDescent="0.25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 x14ac:dyDescent="0.25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 x14ac:dyDescent="0.25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 x14ac:dyDescent="0.25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 x14ac:dyDescent="0.25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 x14ac:dyDescent="0.25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 x14ac:dyDescent="0.25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 x14ac:dyDescent="0.25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 x14ac:dyDescent="0.25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 x14ac:dyDescent="0.25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 x14ac:dyDescent="0.25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 x14ac:dyDescent="0.25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 x14ac:dyDescent="0.25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 x14ac:dyDescent="0.25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 x14ac:dyDescent="0.25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 x14ac:dyDescent="0.25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 x14ac:dyDescent="0.25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 x14ac:dyDescent="0.25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 x14ac:dyDescent="0.25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 x14ac:dyDescent="0.25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 x14ac:dyDescent="0.25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 x14ac:dyDescent="0.25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 x14ac:dyDescent="0.25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 x14ac:dyDescent="0.25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 x14ac:dyDescent="0.25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 x14ac:dyDescent="0.25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 x14ac:dyDescent="0.25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3231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 x14ac:dyDescent="0.25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 x14ac:dyDescent="0.25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 x14ac:dyDescent="0.25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 x14ac:dyDescent="0.25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 x14ac:dyDescent="0.25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 x14ac:dyDescent="0.25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 x14ac:dyDescent="0.25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 x14ac:dyDescent="0.25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 x14ac:dyDescent="0.25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 x14ac:dyDescent="0.25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 x14ac:dyDescent="0.25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 x14ac:dyDescent="0.25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 x14ac:dyDescent="0.25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 x14ac:dyDescent="0.25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 x14ac:dyDescent="0.25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 x14ac:dyDescent="0.25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 x14ac:dyDescent="0.25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 x14ac:dyDescent="0.25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 x14ac:dyDescent="0.25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 x14ac:dyDescent="0.25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 x14ac:dyDescent="0.25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 x14ac:dyDescent="0.25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 x14ac:dyDescent="0.25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 x14ac:dyDescent="0.25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 x14ac:dyDescent="0.25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 x14ac:dyDescent="0.25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 x14ac:dyDescent="0.25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 x14ac:dyDescent="0.25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 x14ac:dyDescent="0.25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 x14ac:dyDescent="0.25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 x14ac:dyDescent="0.25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 x14ac:dyDescent="0.25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 x14ac:dyDescent="0.25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 x14ac:dyDescent="0.25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 x14ac:dyDescent="0.25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 x14ac:dyDescent="0.25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 x14ac:dyDescent="0.25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 x14ac:dyDescent="0.25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 x14ac:dyDescent="0.25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 x14ac:dyDescent="0.25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 x14ac:dyDescent="0.25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 x14ac:dyDescent="0.25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 x14ac:dyDescent="0.25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 x14ac:dyDescent="0.25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 x14ac:dyDescent="0.25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 x14ac:dyDescent="0.25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 x14ac:dyDescent="0.25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 x14ac:dyDescent="0.25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 x14ac:dyDescent="0.25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 x14ac:dyDescent="0.25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 x14ac:dyDescent="0.25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 x14ac:dyDescent="0.25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 x14ac:dyDescent="0.25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 x14ac:dyDescent="0.25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 x14ac:dyDescent="0.25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 x14ac:dyDescent="0.25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3231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 x14ac:dyDescent="0.25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 x14ac:dyDescent="0.25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 x14ac:dyDescent="0.25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 x14ac:dyDescent="0.25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 x14ac:dyDescent="0.25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 x14ac:dyDescent="0.25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 x14ac:dyDescent="0.25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 x14ac:dyDescent="0.25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 x14ac:dyDescent="0.25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 x14ac:dyDescent="0.25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 x14ac:dyDescent="0.25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 x14ac:dyDescent="0.25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3231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 x14ac:dyDescent="0.25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 x14ac:dyDescent="0.25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 x14ac:dyDescent="0.25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 x14ac:dyDescent="0.25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 x14ac:dyDescent="0.25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 x14ac:dyDescent="0.25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 x14ac:dyDescent="0.25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 x14ac:dyDescent="0.25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3231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 x14ac:dyDescent="0.25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 x14ac:dyDescent="0.25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 x14ac:dyDescent="0.25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 x14ac:dyDescent="0.25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 x14ac:dyDescent="0.25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 x14ac:dyDescent="0.25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 x14ac:dyDescent="0.25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 x14ac:dyDescent="0.25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 x14ac:dyDescent="0.25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 x14ac:dyDescent="0.25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 x14ac:dyDescent="0.25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 x14ac:dyDescent="0.25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 x14ac:dyDescent="0.25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 x14ac:dyDescent="0.25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 x14ac:dyDescent="0.25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 x14ac:dyDescent="0.25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 x14ac:dyDescent="0.25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 x14ac:dyDescent="0.25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 x14ac:dyDescent="0.25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 x14ac:dyDescent="0.25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 x14ac:dyDescent="0.25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 x14ac:dyDescent="0.25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 x14ac:dyDescent="0.25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 x14ac:dyDescent="0.25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 x14ac:dyDescent="0.25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 x14ac:dyDescent="0.25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 x14ac:dyDescent="0.25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 x14ac:dyDescent="0.25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 x14ac:dyDescent="0.25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 x14ac:dyDescent="0.25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 x14ac:dyDescent="0.25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 x14ac:dyDescent="0.25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 x14ac:dyDescent="0.25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 x14ac:dyDescent="0.25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 x14ac:dyDescent="0.25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 x14ac:dyDescent="0.25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 x14ac:dyDescent="0.25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 x14ac:dyDescent="0.25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 x14ac:dyDescent="0.25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 x14ac:dyDescent="0.25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 x14ac:dyDescent="0.25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 x14ac:dyDescent="0.25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 x14ac:dyDescent="0.25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 x14ac:dyDescent="0.25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 x14ac:dyDescent="0.25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 x14ac:dyDescent="0.25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 x14ac:dyDescent="0.25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 x14ac:dyDescent="0.25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 x14ac:dyDescent="0.25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 x14ac:dyDescent="0.25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280" t="s">
        <v>2916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 x14ac:dyDescent="0.25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 x14ac:dyDescent="0.25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 x14ac:dyDescent="0.25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 x14ac:dyDescent="0.25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 x14ac:dyDescent="0.25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 x14ac:dyDescent="0.25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 x14ac:dyDescent="0.25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3231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 x14ac:dyDescent="0.25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 x14ac:dyDescent="0.25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280" t="s">
        <v>2916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 x14ac:dyDescent="0.25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 x14ac:dyDescent="0.25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 x14ac:dyDescent="0.25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 x14ac:dyDescent="0.25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 x14ac:dyDescent="0.25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 x14ac:dyDescent="0.25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 x14ac:dyDescent="0.25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 x14ac:dyDescent="0.25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 x14ac:dyDescent="0.25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 x14ac:dyDescent="0.25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 x14ac:dyDescent="0.25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 x14ac:dyDescent="0.25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 x14ac:dyDescent="0.25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 x14ac:dyDescent="0.25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 x14ac:dyDescent="0.25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 x14ac:dyDescent="0.25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 x14ac:dyDescent="0.25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 x14ac:dyDescent="0.25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 x14ac:dyDescent="0.25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 x14ac:dyDescent="0.25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 x14ac:dyDescent="0.25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 x14ac:dyDescent="0.25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 x14ac:dyDescent="0.25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 x14ac:dyDescent="0.25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 x14ac:dyDescent="0.25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 x14ac:dyDescent="0.25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 x14ac:dyDescent="0.25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 x14ac:dyDescent="0.25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 x14ac:dyDescent="0.25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 x14ac:dyDescent="0.25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 x14ac:dyDescent="0.25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 x14ac:dyDescent="0.25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 x14ac:dyDescent="0.25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 x14ac:dyDescent="0.25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 x14ac:dyDescent="0.25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 x14ac:dyDescent="0.25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 x14ac:dyDescent="0.25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 x14ac:dyDescent="0.25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3231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 x14ac:dyDescent="0.25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 x14ac:dyDescent="0.25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 x14ac:dyDescent="0.25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 x14ac:dyDescent="0.25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 x14ac:dyDescent="0.25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 x14ac:dyDescent="0.25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 x14ac:dyDescent="0.25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 x14ac:dyDescent="0.25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 x14ac:dyDescent="0.25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 x14ac:dyDescent="0.25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 x14ac:dyDescent="0.25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 x14ac:dyDescent="0.25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 x14ac:dyDescent="0.25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 x14ac:dyDescent="0.25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 x14ac:dyDescent="0.25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 x14ac:dyDescent="0.25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3231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 x14ac:dyDescent="0.25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 x14ac:dyDescent="0.25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 x14ac:dyDescent="0.25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3231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 x14ac:dyDescent="0.25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 x14ac:dyDescent="0.25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 x14ac:dyDescent="0.25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 x14ac:dyDescent="0.25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 x14ac:dyDescent="0.25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 x14ac:dyDescent="0.25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284" t="s">
        <v>2916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 x14ac:dyDescent="0.25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 x14ac:dyDescent="0.25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 x14ac:dyDescent="0.25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 x14ac:dyDescent="0.25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 x14ac:dyDescent="0.25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 x14ac:dyDescent="0.25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 x14ac:dyDescent="0.25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 x14ac:dyDescent="0.25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3231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 x14ac:dyDescent="0.25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 x14ac:dyDescent="0.25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 x14ac:dyDescent="0.25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 x14ac:dyDescent="0.25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 x14ac:dyDescent="0.25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 x14ac:dyDescent="0.25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 x14ac:dyDescent="0.25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 x14ac:dyDescent="0.25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 x14ac:dyDescent="0.25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 x14ac:dyDescent="0.25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 x14ac:dyDescent="0.25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 x14ac:dyDescent="0.25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 x14ac:dyDescent="0.25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 x14ac:dyDescent="0.25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 x14ac:dyDescent="0.25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3231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 x14ac:dyDescent="0.25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 x14ac:dyDescent="0.25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 x14ac:dyDescent="0.25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 x14ac:dyDescent="0.25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 x14ac:dyDescent="0.25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 x14ac:dyDescent="0.25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 x14ac:dyDescent="0.25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 x14ac:dyDescent="0.25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 x14ac:dyDescent="0.25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 x14ac:dyDescent="0.25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 x14ac:dyDescent="0.25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 x14ac:dyDescent="0.25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 x14ac:dyDescent="0.25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 x14ac:dyDescent="0.25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 x14ac:dyDescent="0.25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 x14ac:dyDescent="0.25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 x14ac:dyDescent="0.25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 x14ac:dyDescent="0.25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 x14ac:dyDescent="0.25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 x14ac:dyDescent="0.25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 x14ac:dyDescent="0.25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 x14ac:dyDescent="0.25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 x14ac:dyDescent="0.25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 x14ac:dyDescent="0.25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 x14ac:dyDescent="0.25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 x14ac:dyDescent="0.25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 x14ac:dyDescent="0.25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 x14ac:dyDescent="0.25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 x14ac:dyDescent="0.25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 x14ac:dyDescent="0.25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 x14ac:dyDescent="0.25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 x14ac:dyDescent="0.25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 x14ac:dyDescent="0.25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 x14ac:dyDescent="0.25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 x14ac:dyDescent="0.25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 x14ac:dyDescent="0.25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 x14ac:dyDescent="0.25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 x14ac:dyDescent="0.25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 x14ac:dyDescent="0.25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 x14ac:dyDescent="0.25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 x14ac:dyDescent="0.25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 x14ac:dyDescent="0.25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 x14ac:dyDescent="0.25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 x14ac:dyDescent="0.25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 x14ac:dyDescent="0.25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 x14ac:dyDescent="0.25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 x14ac:dyDescent="0.25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 x14ac:dyDescent="0.25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 x14ac:dyDescent="0.25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 x14ac:dyDescent="0.25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 x14ac:dyDescent="0.25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 x14ac:dyDescent="0.25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 x14ac:dyDescent="0.25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 x14ac:dyDescent="0.25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 x14ac:dyDescent="0.25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 x14ac:dyDescent="0.25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 x14ac:dyDescent="0.25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 x14ac:dyDescent="0.25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 x14ac:dyDescent="0.25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 x14ac:dyDescent="0.25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 x14ac:dyDescent="0.25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 x14ac:dyDescent="0.25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 x14ac:dyDescent="0.25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 x14ac:dyDescent="0.25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 x14ac:dyDescent="0.25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 x14ac:dyDescent="0.25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 x14ac:dyDescent="0.25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 x14ac:dyDescent="0.25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 x14ac:dyDescent="0.25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286" t="s">
        <v>2916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 x14ac:dyDescent="0.25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 x14ac:dyDescent="0.25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 x14ac:dyDescent="0.25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 x14ac:dyDescent="0.25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286" t="s">
        <v>2916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 x14ac:dyDescent="0.25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 x14ac:dyDescent="0.25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 x14ac:dyDescent="0.25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 x14ac:dyDescent="0.25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 x14ac:dyDescent="0.25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 x14ac:dyDescent="0.25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 x14ac:dyDescent="0.25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 x14ac:dyDescent="0.25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 x14ac:dyDescent="0.25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 x14ac:dyDescent="0.25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 x14ac:dyDescent="0.25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3231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 x14ac:dyDescent="0.25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 x14ac:dyDescent="0.25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 x14ac:dyDescent="0.25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 x14ac:dyDescent="0.25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 x14ac:dyDescent="0.25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3231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 x14ac:dyDescent="0.25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 x14ac:dyDescent="0.25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 x14ac:dyDescent="0.25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 x14ac:dyDescent="0.25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3231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 x14ac:dyDescent="0.25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 x14ac:dyDescent="0.25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 x14ac:dyDescent="0.25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 x14ac:dyDescent="0.25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 x14ac:dyDescent="0.25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 x14ac:dyDescent="0.25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 x14ac:dyDescent="0.25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 x14ac:dyDescent="0.25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 x14ac:dyDescent="0.25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 x14ac:dyDescent="0.25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 x14ac:dyDescent="0.25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 x14ac:dyDescent="0.25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 x14ac:dyDescent="0.25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3231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 x14ac:dyDescent="0.25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 x14ac:dyDescent="0.25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 x14ac:dyDescent="0.25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 x14ac:dyDescent="0.25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 x14ac:dyDescent="0.25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 x14ac:dyDescent="0.25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 x14ac:dyDescent="0.25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 x14ac:dyDescent="0.25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 x14ac:dyDescent="0.25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 x14ac:dyDescent="0.25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 x14ac:dyDescent="0.25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 x14ac:dyDescent="0.25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 x14ac:dyDescent="0.25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 x14ac:dyDescent="0.25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 x14ac:dyDescent="0.25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 x14ac:dyDescent="0.25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 x14ac:dyDescent="0.25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 x14ac:dyDescent="0.25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3231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 x14ac:dyDescent="0.25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 x14ac:dyDescent="0.25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 x14ac:dyDescent="0.25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 x14ac:dyDescent="0.25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 x14ac:dyDescent="0.25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3231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 x14ac:dyDescent="0.25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 x14ac:dyDescent="0.25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 x14ac:dyDescent="0.25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 x14ac:dyDescent="0.25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 x14ac:dyDescent="0.25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 x14ac:dyDescent="0.25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 x14ac:dyDescent="0.25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 x14ac:dyDescent="0.25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 x14ac:dyDescent="0.25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 x14ac:dyDescent="0.25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 x14ac:dyDescent="0.25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3231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 x14ac:dyDescent="0.25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 x14ac:dyDescent="0.25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288" t="s">
        <v>2916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 x14ac:dyDescent="0.25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 x14ac:dyDescent="0.25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 x14ac:dyDescent="0.25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 x14ac:dyDescent="0.25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 x14ac:dyDescent="0.25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 x14ac:dyDescent="0.25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 x14ac:dyDescent="0.25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 x14ac:dyDescent="0.25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 x14ac:dyDescent="0.25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 x14ac:dyDescent="0.25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 x14ac:dyDescent="0.25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 x14ac:dyDescent="0.25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 x14ac:dyDescent="0.25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 x14ac:dyDescent="0.25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 x14ac:dyDescent="0.25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 x14ac:dyDescent="0.25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 x14ac:dyDescent="0.25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 x14ac:dyDescent="0.25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 x14ac:dyDescent="0.25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 x14ac:dyDescent="0.25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 x14ac:dyDescent="0.25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 x14ac:dyDescent="0.25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 x14ac:dyDescent="0.25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 x14ac:dyDescent="0.25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 x14ac:dyDescent="0.25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 x14ac:dyDescent="0.25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 x14ac:dyDescent="0.25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 x14ac:dyDescent="0.25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 x14ac:dyDescent="0.25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3231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 x14ac:dyDescent="0.25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 x14ac:dyDescent="0.25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 x14ac:dyDescent="0.25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 x14ac:dyDescent="0.25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 x14ac:dyDescent="0.25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 x14ac:dyDescent="0.25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 x14ac:dyDescent="0.25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 x14ac:dyDescent="0.25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 x14ac:dyDescent="0.25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 x14ac:dyDescent="0.25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 x14ac:dyDescent="0.25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 x14ac:dyDescent="0.25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 x14ac:dyDescent="0.25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 x14ac:dyDescent="0.25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 x14ac:dyDescent="0.25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 x14ac:dyDescent="0.25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 x14ac:dyDescent="0.25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 x14ac:dyDescent="0.25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 x14ac:dyDescent="0.25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 x14ac:dyDescent="0.25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 x14ac:dyDescent="0.25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 x14ac:dyDescent="0.25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 x14ac:dyDescent="0.25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 x14ac:dyDescent="0.25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 x14ac:dyDescent="0.25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 x14ac:dyDescent="0.25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 x14ac:dyDescent="0.25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 x14ac:dyDescent="0.25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 x14ac:dyDescent="0.25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 x14ac:dyDescent="0.25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 x14ac:dyDescent="0.25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 x14ac:dyDescent="0.25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 x14ac:dyDescent="0.25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 x14ac:dyDescent="0.25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 x14ac:dyDescent="0.25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 x14ac:dyDescent="0.25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 x14ac:dyDescent="0.25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 x14ac:dyDescent="0.25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 x14ac:dyDescent="0.25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294" t="s">
        <v>2916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 x14ac:dyDescent="0.25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 x14ac:dyDescent="0.25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 x14ac:dyDescent="0.25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294" t="s">
        <v>2916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 x14ac:dyDescent="0.25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294" t="s">
        <v>2916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 x14ac:dyDescent="0.25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 x14ac:dyDescent="0.25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 x14ac:dyDescent="0.25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 x14ac:dyDescent="0.25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 x14ac:dyDescent="0.25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 x14ac:dyDescent="0.25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 x14ac:dyDescent="0.25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 x14ac:dyDescent="0.25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 x14ac:dyDescent="0.25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 x14ac:dyDescent="0.25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 x14ac:dyDescent="0.25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 x14ac:dyDescent="0.25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 x14ac:dyDescent="0.25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 x14ac:dyDescent="0.25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 x14ac:dyDescent="0.25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 x14ac:dyDescent="0.25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 x14ac:dyDescent="0.25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 x14ac:dyDescent="0.25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 x14ac:dyDescent="0.25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 x14ac:dyDescent="0.25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 x14ac:dyDescent="0.25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 x14ac:dyDescent="0.25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 x14ac:dyDescent="0.25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 x14ac:dyDescent="0.25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 x14ac:dyDescent="0.25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 x14ac:dyDescent="0.25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 x14ac:dyDescent="0.25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 x14ac:dyDescent="0.25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 x14ac:dyDescent="0.25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 x14ac:dyDescent="0.25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 x14ac:dyDescent="0.25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 x14ac:dyDescent="0.25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 x14ac:dyDescent="0.25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 x14ac:dyDescent="0.25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 x14ac:dyDescent="0.25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 x14ac:dyDescent="0.25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 x14ac:dyDescent="0.25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 x14ac:dyDescent="0.25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 x14ac:dyDescent="0.25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 x14ac:dyDescent="0.25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 x14ac:dyDescent="0.25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 x14ac:dyDescent="0.25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 x14ac:dyDescent="0.25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 x14ac:dyDescent="0.25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 x14ac:dyDescent="0.25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301" t="s">
        <v>2916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 x14ac:dyDescent="0.25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 x14ac:dyDescent="0.25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 x14ac:dyDescent="0.25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 x14ac:dyDescent="0.25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 x14ac:dyDescent="0.25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 x14ac:dyDescent="0.25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 x14ac:dyDescent="0.25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 x14ac:dyDescent="0.25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 x14ac:dyDescent="0.25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 x14ac:dyDescent="0.25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 x14ac:dyDescent="0.25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 x14ac:dyDescent="0.25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3231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 x14ac:dyDescent="0.25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 x14ac:dyDescent="0.25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301" t="s">
        <v>2916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 x14ac:dyDescent="0.25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 x14ac:dyDescent="0.25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 x14ac:dyDescent="0.25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 x14ac:dyDescent="0.25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 x14ac:dyDescent="0.25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 x14ac:dyDescent="0.25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 x14ac:dyDescent="0.25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 x14ac:dyDescent="0.25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 x14ac:dyDescent="0.25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3231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 x14ac:dyDescent="0.25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 x14ac:dyDescent="0.25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 x14ac:dyDescent="0.25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 x14ac:dyDescent="0.25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 x14ac:dyDescent="0.25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 x14ac:dyDescent="0.25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 x14ac:dyDescent="0.25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 x14ac:dyDescent="0.25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 x14ac:dyDescent="0.25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 x14ac:dyDescent="0.25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 x14ac:dyDescent="0.25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 x14ac:dyDescent="0.25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 x14ac:dyDescent="0.25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 x14ac:dyDescent="0.25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 x14ac:dyDescent="0.25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 x14ac:dyDescent="0.25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 x14ac:dyDescent="0.25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 x14ac:dyDescent="0.25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 x14ac:dyDescent="0.25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 x14ac:dyDescent="0.25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 x14ac:dyDescent="0.25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 x14ac:dyDescent="0.25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 x14ac:dyDescent="0.25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 x14ac:dyDescent="0.25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 x14ac:dyDescent="0.25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 x14ac:dyDescent="0.25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 x14ac:dyDescent="0.25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 x14ac:dyDescent="0.25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 x14ac:dyDescent="0.25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302" t="s">
        <v>2916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 x14ac:dyDescent="0.25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 x14ac:dyDescent="0.25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 x14ac:dyDescent="0.25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 x14ac:dyDescent="0.25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 x14ac:dyDescent="0.25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 x14ac:dyDescent="0.25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304" t="s">
        <v>2916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 x14ac:dyDescent="0.25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 x14ac:dyDescent="0.25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304" t="s">
        <v>2916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 x14ac:dyDescent="0.25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 x14ac:dyDescent="0.25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304" t="s">
        <v>2916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 x14ac:dyDescent="0.25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 x14ac:dyDescent="0.25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 x14ac:dyDescent="0.25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 x14ac:dyDescent="0.25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 x14ac:dyDescent="0.25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 x14ac:dyDescent="0.25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3231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 x14ac:dyDescent="0.25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 x14ac:dyDescent="0.25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 x14ac:dyDescent="0.25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 x14ac:dyDescent="0.25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 x14ac:dyDescent="0.25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 x14ac:dyDescent="0.25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 x14ac:dyDescent="0.25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 x14ac:dyDescent="0.25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 x14ac:dyDescent="0.25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 x14ac:dyDescent="0.25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 x14ac:dyDescent="0.25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306" t="s">
        <v>2916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 x14ac:dyDescent="0.25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 x14ac:dyDescent="0.25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 x14ac:dyDescent="0.25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 x14ac:dyDescent="0.25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 x14ac:dyDescent="0.25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 x14ac:dyDescent="0.25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3231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 x14ac:dyDescent="0.25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 x14ac:dyDescent="0.25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 x14ac:dyDescent="0.25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 x14ac:dyDescent="0.25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 x14ac:dyDescent="0.25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 x14ac:dyDescent="0.25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 x14ac:dyDescent="0.25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 x14ac:dyDescent="0.25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 x14ac:dyDescent="0.25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 x14ac:dyDescent="0.25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 x14ac:dyDescent="0.25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306" t="s">
        <v>2916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 x14ac:dyDescent="0.25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 x14ac:dyDescent="0.25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 x14ac:dyDescent="0.25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 x14ac:dyDescent="0.25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 x14ac:dyDescent="0.25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 x14ac:dyDescent="0.25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 x14ac:dyDescent="0.25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 x14ac:dyDescent="0.25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 x14ac:dyDescent="0.25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 x14ac:dyDescent="0.25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 x14ac:dyDescent="0.25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 x14ac:dyDescent="0.25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3231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 x14ac:dyDescent="0.25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307" t="s">
        <v>2916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 x14ac:dyDescent="0.25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 x14ac:dyDescent="0.25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 x14ac:dyDescent="0.25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 x14ac:dyDescent="0.25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 x14ac:dyDescent="0.25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 x14ac:dyDescent="0.25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3231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 x14ac:dyDescent="0.25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 x14ac:dyDescent="0.25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 x14ac:dyDescent="0.25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 x14ac:dyDescent="0.25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 x14ac:dyDescent="0.25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3231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 x14ac:dyDescent="0.25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 x14ac:dyDescent="0.25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 x14ac:dyDescent="0.25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 x14ac:dyDescent="0.25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 x14ac:dyDescent="0.25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 x14ac:dyDescent="0.25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 x14ac:dyDescent="0.25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 x14ac:dyDescent="0.25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 x14ac:dyDescent="0.25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 x14ac:dyDescent="0.25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 x14ac:dyDescent="0.25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307" t="s">
        <v>2916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 x14ac:dyDescent="0.25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 x14ac:dyDescent="0.25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307" t="s">
        <v>2916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 x14ac:dyDescent="0.25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 x14ac:dyDescent="0.25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 x14ac:dyDescent="0.25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 x14ac:dyDescent="0.25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307" t="s">
        <v>2916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 x14ac:dyDescent="0.25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 x14ac:dyDescent="0.25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 x14ac:dyDescent="0.25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 x14ac:dyDescent="0.25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307" t="s">
        <v>2916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 x14ac:dyDescent="0.25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 x14ac:dyDescent="0.25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 x14ac:dyDescent="0.25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 x14ac:dyDescent="0.25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 x14ac:dyDescent="0.25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 x14ac:dyDescent="0.25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 x14ac:dyDescent="0.25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 x14ac:dyDescent="0.25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 x14ac:dyDescent="0.25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 x14ac:dyDescent="0.25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 x14ac:dyDescent="0.25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 x14ac:dyDescent="0.25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 x14ac:dyDescent="0.25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 x14ac:dyDescent="0.25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 x14ac:dyDescent="0.25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 x14ac:dyDescent="0.25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 x14ac:dyDescent="0.25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 x14ac:dyDescent="0.25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 x14ac:dyDescent="0.25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 x14ac:dyDescent="0.25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 x14ac:dyDescent="0.25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3231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 x14ac:dyDescent="0.25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 x14ac:dyDescent="0.25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 x14ac:dyDescent="0.25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335" t="s">
        <v>2916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 x14ac:dyDescent="0.25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3231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 x14ac:dyDescent="0.25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 x14ac:dyDescent="0.25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 x14ac:dyDescent="0.25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342" t="s">
        <v>2916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 x14ac:dyDescent="0.25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 x14ac:dyDescent="0.25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 x14ac:dyDescent="0.25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 x14ac:dyDescent="0.25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 x14ac:dyDescent="0.25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 x14ac:dyDescent="0.25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 x14ac:dyDescent="0.25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 x14ac:dyDescent="0.25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342" t="s">
        <v>2916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 x14ac:dyDescent="0.25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 x14ac:dyDescent="0.25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 x14ac:dyDescent="0.25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 x14ac:dyDescent="0.25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 x14ac:dyDescent="0.25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 x14ac:dyDescent="0.25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 x14ac:dyDescent="0.25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 x14ac:dyDescent="0.25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 x14ac:dyDescent="0.25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 x14ac:dyDescent="0.25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 x14ac:dyDescent="0.25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3231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 x14ac:dyDescent="0.25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 x14ac:dyDescent="0.25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 x14ac:dyDescent="0.25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 x14ac:dyDescent="0.25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 x14ac:dyDescent="0.25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 x14ac:dyDescent="0.25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 x14ac:dyDescent="0.25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 x14ac:dyDescent="0.25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 x14ac:dyDescent="0.25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 x14ac:dyDescent="0.25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 x14ac:dyDescent="0.25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 x14ac:dyDescent="0.25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 x14ac:dyDescent="0.25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 x14ac:dyDescent="0.25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350" t="s">
        <v>2916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 x14ac:dyDescent="0.25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 x14ac:dyDescent="0.25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 x14ac:dyDescent="0.25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 x14ac:dyDescent="0.25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 x14ac:dyDescent="0.25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 x14ac:dyDescent="0.25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 x14ac:dyDescent="0.25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 x14ac:dyDescent="0.25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 x14ac:dyDescent="0.25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 x14ac:dyDescent="0.25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 x14ac:dyDescent="0.25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 x14ac:dyDescent="0.25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 x14ac:dyDescent="0.25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 x14ac:dyDescent="0.25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 x14ac:dyDescent="0.25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 x14ac:dyDescent="0.25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 x14ac:dyDescent="0.25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349" t="s">
        <v>3231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 x14ac:dyDescent="0.25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350" t="s">
        <v>2916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 x14ac:dyDescent="0.25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 x14ac:dyDescent="0.25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 x14ac:dyDescent="0.25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 x14ac:dyDescent="0.25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349" t="s">
        <v>3231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 x14ac:dyDescent="0.25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350" t="s">
        <v>2916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 x14ac:dyDescent="0.25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 x14ac:dyDescent="0.25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 x14ac:dyDescent="0.25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349" t="s">
        <v>3231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 x14ac:dyDescent="0.25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 x14ac:dyDescent="0.25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 x14ac:dyDescent="0.25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 x14ac:dyDescent="0.25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 x14ac:dyDescent="0.25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 x14ac:dyDescent="0.25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 x14ac:dyDescent="0.25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 x14ac:dyDescent="0.25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 x14ac:dyDescent="0.25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 x14ac:dyDescent="0.25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 x14ac:dyDescent="0.25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 x14ac:dyDescent="0.25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350" t="s">
        <v>2916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 x14ac:dyDescent="0.25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358" t="s">
        <v>3231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 x14ac:dyDescent="0.25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 x14ac:dyDescent="0.25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358" t="s">
        <v>3231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 x14ac:dyDescent="0.25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 x14ac:dyDescent="0.25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 x14ac:dyDescent="0.25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 x14ac:dyDescent="0.25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 x14ac:dyDescent="0.25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358" t="s">
        <v>3231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 x14ac:dyDescent="0.25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 x14ac:dyDescent="0.25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366" t="s">
        <v>3231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 x14ac:dyDescent="0.25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 x14ac:dyDescent="0.25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 x14ac:dyDescent="0.25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 x14ac:dyDescent="0.25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 x14ac:dyDescent="0.25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 x14ac:dyDescent="0.25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 x14ac:dyDescent="0.25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 x14ac:dyDescent="0.25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 x14ac:dyDescent="0.25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 x14ac:dyDescent="0.25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 x14ac:dyDescent="0.25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 x14ac:dyDescent="0.25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 x14ac:dyDescent="0.25">
      <c r="B3909" s="1377" t="s">
        <v>4597</v>
      </c>
      <c r="C3909" s="859" t="s">
        <v>3512</v>
      </c>
      <c r="D3909" s="1378">
        <v>46261.746099537035</v>
      </c>
      <c r="E3909" s="1379">
        <v>8.74</v>
      </c>
      <c r="F3909" s="583">
        <v>4.4999999999999998E-2</v>
      </c>
      <c r="G3909" s="1380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80">
        <v>48</v>
      </c>
      <c r="K3909" s="1380">
        <v>430.05</v>
      </c>
      <c r="L3909" s="1378">
        <f>INT(base[[#This Row],[Data de liquidação]])</f>
        <v>46261</v>
      </c>
      <c r="M3909" s="1380">
        <f>base[[#This Row],[L/P Bruto]]-base[[#This Row],[L/P Líquido]]</f>
        <v>0.41183246073298463</v>
      </c>
      <c r="N3909" s="1380">
        <f>base[[#This Row],[L/P Líquido]]/base[[#This Row],[Stake/Responsabilidade]]</f>
        <v>2.0323218230438322E-2</v>
      </c>
      <c r="O3909" s="1381">
        <f>IF(base[[#This Row],[L/P Líquido]]&gt;0,1,0)</f>
        <v>1</v>
      </c>
      <c r="P3909" s="1381"/>
      <c r="Q3909" s="1381" t="str">
        <f>LEFT(base[[#This Row],[Evento / Mercado]],FIND("vs",base[[#This Row],[Evento / Mercado]])-2)</f>
        <v>Always Ready</v>
      </c>
      <c r="R3909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1" t="str">
        <f>LEFT(base[[#This Row],[Evento / Mercado]],FIND("/",base[[#This Row],[Evento / Mercado]])-2)</f>
        <v>Always Ready vs Club Aurora</v>
      </c>
      <c r="T3909" s="1382">
        <f>base[[#This Row],[Data de liquidação]]</f>
        <v>46261.746099537035</v>
      </c>
    </row>
    <row r="3910" spans="2:20" ht="15" customHeight="1" x14ac:dyDescent="0.25">
      <c r="B3910" s="1377" t="s">
        <v>4596</v>
      </c>
      <c r="C3910" s="859" t="s">
        <v>3512</v>
      </c>
      <c r="D3910" s="1378">
        <v>46261.751747685186</v>
      </c>
      <c r="E3910" s="1379">
        <v>35.020000000000003</v>
      </c>
      <c r="F3910" s="583">
        <v>4.4999999999999998E-2</v>
      </c>
      <c r="G3910" s="1380">
        <f t="shared" si="152"/>
        <v>36.670157068062835</v>
      </c>
      <c r="H3910" s="1373" t="s">
        <v>3367</v>
      </c>
      <c r="I3910" s="1374" t="s">
        <v>391</v>
      </c>
      <c r="J3910" s="1380">
        <v>13</v>
      </c>
      <c r="K3910" s="1380">
        <v>440.04</v>
      </c>
      <c r="L3910" s="1378">
        <f>INT(base[[#This Row],[Data de liquidação]])</f>
        <v>46261</v>
      </c>
      <c r="M3910" s="1380">
        <f>base[[#This Row],[L/P Bruto]]-base[[#This Row],[L/P Líquido]]</f>
        <v>1.6501570680628319</v>
      </c>
      <c r="N3910" s="1380">
        <f>base[[#This Row],[L/P Líquido]]/base[[#This Row],[Stake/Responsabilidade]]</f>
        <v>7.9583674211435321E-2</v>
      </c>
      <c r="O3910" s="1381">
        <f>IF(base[[#This Row],[L/P Líquido]]&gt;0,1,0)</f>
        <v>1</v>
      </c>
      <c r="P3910" s="1397" t="s">
        <v>1201</v>
      </c>
      <c r="Q3910" s="1381" t="str">
        <f>LEFT(base[[#This Row],[Evento / Mercado]],FIND("vs",base[[#This Row],[Evento / Mercado]])-2)</f>
        <v>FC Barcelona</v>
      </c>
      <c r="R3910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1" t="str">
        <f>LEFT(base[[#This Row],[Evento / Mercado]],FIND("/",base[[#This Row],[Evento / Mercado]])-2)</f>
        <v>FC Barcelona vs Athletic Bilbao</v>
      </c>
      <c r="T3910" s="1382">
        <f>base[[#This Row],[Data de liquidação]]</f>
        <v>46261.751747685186</v>
      </c>
    </row>
    <row r="3911" spans="2:20" ht="15" customHeight="1" x14ac:dyDescent="0.25">
      <c r="B3911" s="1398" t="s">
        <v>4612</v>
      </c>
      <c r="C3911" s="859" t="s">
        <v>3512</v>
      </c>
      <c r="D3911" s="1399">
        <v>46262.391203703701</v>
      </c>
      <c r="E3911" s="1400">
        <v>0.44</v>
      </c>
      <c r="F3911" s="583">
        <v>4.4999999999999998E-2</v>
      </c>
      <c r="G3911" s="1401">
        <f t="shared" ref="G3911:G3926" si="153">IF(E3911&gt;0,E3911/(1-F3911),E3911)</f>
        <v>0.46073298429319376</v>
      </c>
      <c r="H3911" s="1366" t="s">
        <v>1646</v>
      </c>
      <c r="I3911" s="1402" t="s">
        <v>3293</v>
      </c>
      <c r="J3911" s="1401">
        <v>1.23</v>
      </c>
      <c r="K3911" s="1401">
        <v>2</v>
      </c>
      <c r="L3911" s="1399">
        <f>INT(base[[#This Row],[Data de liquidação]])</f>
        <v>46262</v>
      </c>
      <c r="M3911" s="1401">
        <f>base[[#This Row],[L/P Bruto]]-base[[#This Row],[L/P Líquido]]</f>
        <v>2.0732984293193757E-2</v>
      </c>
      <c r="N3911" s="1401">
        <f>base[[#This Row],[L/P Líquido]]/base[[#This Row],[Stake/Responsabilidade]]</f>
        <v>0.22</v>
      </c>
      <c r="O3911" s="1403">
        <f>IF(base[[#This Row],[L/P Líquido]]&gt;0,1,0)</f>
        <v>1</v>
      </c>
      <c r="P3911" s="1403"/>
      <c r="Q3911" s="1403" t="str">
        <f>LEFT(base[[#This Row],[Evento / Mercado]],FIND("vs",base[[#This Row],[Evento / Mercado]])-2)</f>
        <v>Shanghai Shenhua</v>
      </c>
      <c r="R391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403" t="str">
        <f>LEFT(base[[#This Row],[Evento / Mercado]],FIND("/",base[[#This Row],[Evento / Mercado]])-2)</f>
        <v>Shanghai Shenhua vs Shandong Taishan</v>
      </c>
      <c r="T3911" s="1404">
        <f>base[[#This Row],[Data de liquidação]]</f>
        <v>46262.391203703701</v>
      </c>
    </row>
    <row r="3912" spans="2:20" ht="15" customHeight="1" x14ac:dyDescent="0.25">
      <c r="B3912" s="1398" t="s">
        <v>4611</v>
      </c>
      <c r="C3912" s="859" t="s">
        <v>3512</v>
      </c>
      <c r="D3912" s="1399">
        <v>46262.440474537034</v>
      </c>
      <c r="E3912" s="1400">
        <v>25.07</v>
      </c>
      <c r="F3912" s="583">
        <v>4.4999999999999998E-2</v>
      </c>
      <c r="G3912" s="1401">
        <f t="shared" si="153"/>
        <v>26.251308900523561</v>
      </c>
      <c r="H3912" s="1401" t="s">
        <v>74</v>
      </c>
      <c r="I3912" s="1402" t="s">
        <v>693</v>
      </c>
      <c r="J3912" s="1401">
        <v>17</v>
      </c>
      <c r="K3912" s="1401">
        <v>420</v>
      </c>
      <c r="L3912" s="1399">
        <f>INT(base[[#This Row],[Data de liquidação]])</f>
        <v>46262</v>
      </c>
      <c r="M3912" s="1401">
        <f>base[[#This Row],[L/P Bruto]]-base[[#This Row],[L/P Líquido]]</f>
        <v>1.1813089005235611</v>
      </c>
      <c r="N3912" s="1401">
        <f>base[[#This Row],[L/P Líquido]]/base[[#This Row],[Stake/Responsabilidade]]</f>
        <v>5.969047619047619E-2</v>
      </c>
      <c r="O3912" s="1403">
        <f>IF(base[[#This Row],[L/P Líquido]]&gt;0,1,0)</f>
        <v>1</v>
      </c>
      <c r="P3912" s="1412" t="s">
        <v>4466</v>
      </c>
      <c r="Q3912" s="1403" t="str">
        <f>LEFT(base[[#This Row],[Evento / Mercado]],FIND("vs",base[[#This Row],[Evento / Mercado]])-2)</f>
        <v>Dalian Yingbo</v>
      </c>
      <c r="R391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403" t="str">
        <f>LEFT(base[[#This Row],[Evento / Mercado]],FIND("/",base[[#This Row],[Evento / Mercado]])-2)</f>
        <v>Dalian Yingbo vs Beijing Guoan</v>
      </c>
      <c r="T3912" s="1404">
        <f>base[[#This Row],[Data de liquidação]]</f>
        <v>46262.440474537034</v>
      </c>
    </row>
    <row r="3913" spans="2:20" ht="15" customHeight="1" x14ac:dyDescent="0.25">
      <c r="B3913" s="1398" t="s">
        <v>4610</v>
      </c>
      <c r="C3913" s="859" t="s">
        <v>3512</v>
      </c>
      <c r="D3913" s="1399">
        <v>46262.441400462965</v>
      </c>
      <c r="E3913" s="1400">
        <v>9.73</v>
      </c>
      <c r="F3913" s="583">
        <v>4.4999999999999998E-2</v>
      </c>
      <c r="G3913" s="1401">
        <f t="shared" si="153"/>
        <v>10.188481675392671</v>
      </c>
      <c r="H3913" s="1401" t="s">
        <v>3294</v>
      </c>
      <c r="I3913" s="1402" t="s">
        <v>626</v>
      </c>
      <c r="J3913" s="1401">
        <v>44</v>
      </c>
      <c r="K3913" s="1401">
        <v>438.17</v>
      </c>
      <c r="L3913" s="1399">
        <f>INT(base[[#This Row],[Data de liquidação]])</f>
        <v>46262</v>
      </c>
      <c r="M3913" s="1401">
        <f>base[[#This Row],[L/P Bruto]]-base[[#This Row],[L/P Líquido]]</f>
        <v>0.4584816753926706</v>
      </c>
      <c r="N3913" s="1401">
        <f>base[[#This Row],[L/P Líquido]]/base[[#This Row],[Stake/Responsabilidade]]</f>
        <v>2.2205993107697927E-2</v>
      </c>
      <c r="O3913" s="1403">
        <f>IF(base[[#This Row],[L/P Líquido]]&gt;0,1,0)</f>
        <v>1</v>
      </c>
      <c r="P3913" s="1403"/>
      <c r="Q3913" s="1403" t="str">
        <f>LEFT(base[[#This Row],[Evento / Mercado]],FIND("vs",base[[#This Row],[Evento / Mercado]])-2)</f>
        <v>Shanghai Shenhua</v>
      </c>
      <c r="R391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403" t="str">
        <f>LEFT(base[[#This Row],[Evento / Mercado]],FIND("/",base[[#This Row],[Evento / Mercado]])-2)</f>
        <v>Shanghai Shenhua vs Shandong Taishan</v>
      </c>
      <c r="T3913" s="1404">
        <f>base[[#This Row],[Data de liquidação]]</f>
        <v>46262.441400462965</v>
      </c>
    </row>
    <row r="3914" spans="2:20" ht="15" customHeight="1" x14ac:dyDescent="0.25">
      <c r="B3914" s="1398" t="s">
        <v>4609</v>
      </c>
      <c r="C3914" s="859" t="s">
        <v>3512</v>
      </c>
      <c r="D3914" s="1399">
        <v>46262.456122685187</v>
      </c>
      <c r="E3914" s="1400">
        <v>-419.98</v>
      </c>
      <c r="F3914" s="583">
        <v>4.4999999999999998E-2</v>
      </c>
      <c r="G3914" s="1401">
        <f t="shared" si="153"/>
        <v>-419.98</v>
      </c>
      <c r="H3914" s="1401" t="s">
        <v>74</v>
      </c>
      <c r="I3914" s="1402" t="s">
        <v>692</v>
      </c>
      <c r="J3914" s="1401">
        <v>12.5</v>
      </c>
      <c r="K3914" s="1401">
        <v>419.98</v>
      </c>
      <c r="L3914" s="1399">
        <f>INT(base[[#This Row],[Data de liquidação]])</f>
        <v>46262</v>
      </c>
      <c r="M3914" s="1401">
        <f>base[[#This Row],[L/P Bruto]]-base[[#This Row],[L/P Líquido]]</f>
        <v>0</v>
      </c>
      <c r="N3914" s="1401">
        <f>base[[#This Row],[L/P Líquido]]/base[[#This Row],[Stake/Responsabilidade]]</f>
        <v>-1</v>
      </c>
      <c r="O3914" s="1403">
        <f>IF(base[[#This Row],[L/P Líquido]]&gt;0,1,0)</f>
        <v>0</v>
      </c>
      <c r="P3914" s="1412" t="s">
        <v>4466</v>
      </c>
      <c r="Q3914" s="1403" t="str">
        <f>LEFT(base[[#This Row],[Evento / Mercado]],FIND("vs",base[[#This Row],[Evento / Mercado]])-2)</f>
        <v>Shenzhen Peng City</v>
      </c>
      <c r="R391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403" t="str">
        <f>LEFT(base[[#This Row],[Evento / Mercado]],FIND("/",base[[#This Row],[Evento / Mercado]])-2)</f>
        <v>Shenzhen Peng City vs Shanghai Port</v>
      </c>
      <c r="T3914" s="1404">
        <f>base[[#This Row],[Data de liquidação]]</f>
        <v>46262.456122685187</v>
      </c>
    </row>
    <row r="3915" spans="2:20" ht="15" customHeight="1" x14ac:dyDescent="0.25">
      <c r="B3915" s="1398" t="s">
        <v>4608</v>
      </c>
      <c r="C3915" s="859" t="s">
        <v>3512</v>
      </c>
      <c r="D3915" s="1399">
        <v>46262.593194444446</v>
      </c>
      <c r="E3915" s="1400">
        <v>70.739999999999995</v>
      </c>
      <c r="F3915" s="583">
        <v>4.4999999999999998E-2</v>
      </c>
      <c r="G3915" s="1401">
        <f t="shared" si="153"/>
        <v>74.073298429319365</v>
      </c>
      <c r="H3915" s="1373" t="s">
        <v>314</v>
      </c>
      <c r="I3915" s="1374" t="s">
        <v>349</v>
      </c>
      <c r="J3915" s="1401">
        <v>1.62</v>
      </c>
      <c r="K3915" s="1401">
        <v>120</v>
      </c>
      <c r="L3915" s="1399">
        <f>INT(base[[#This Row],[Data de liquidação]])</f>
        <v>46262</v>
      </c>
      <c r="M3915" s="1401">
        <f>base[[#This Row],[L/P Bruto]]-base[[#This Row],[L/P Líquido]]</f>
        <v>3.3332984293193704</v>
      </c>
      <c r="N3915" s="1401">
        <f>base[[#This Row],[L/P Líquido]]/base[[#This Row],[Stake/Responsabilidade]]</f>
        <v>0.58949999999999991</v>
      </c>
      <c r="O3915" s="1403">
        <f>IF(base[[#This Row],[L/P Líquido]]&gt;0,1,0)</f>
        <v>1</v>
      </c>
      <c r="P3915" s="1403"/>
      <c r="Q3915" s="1403" t="str">
        <f>LEFT(base[[#This Row],[Evento / Mercado]],FIND("vs",base[[#This Row],[Evento / Mercado]])-2)</f>
        <v>Eintracht Braunschweig</v>
      </c>
      <c r="R391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403" t="str">
        <f>LEFT(base[[#This Row],[Evento / Mercado]],FIND("/",base[[#This Row],[Evento / Mercado]])-2)</f>
        <v>Eintracht Braunschweig vs Hertha BSC</v>
      </c>
      <c r="T3915" s="1404">
        <f>base[[#This Row],[Data de liquidação]]</f>
        <v>46262.593194444446</v>
      </c>
    </row>
    <row r="3916" spans="2:20" ht="15" customHeight="1" x14ac:dyDescent="0.25">
      <c r="B3916" s="1398" t="s">
        <v>4607</v>
      </c>
      <c r="C3916" s="859" t="s">
        <v>3512</v>
      </c>
      <c r="D3916" s="1399">
        <v>46262.61613425926</v>
      </c>
      <c r="E3916" s="1400">
        <v>-64.75</v>
      </c>
      <c r="F3916" s="583">
        <v>4.4999999999999998E-2</v>
      </c>
      <c r="G3916" s="1401">
        <f t="shared" si="153"/>
        <v>-64.75</v>
      </c>
      <c r="H3916" s="1401" t="s">
        <v>1646</v>
      </c>
      <c r="I3916" s="1402" t="s">
        <v>2916</v>
      </c>
      <c r="J3916" s="1401">
        <v>8.4</v>
      </c>
      <c r="K3916" s="1401">
        <v>64.75</v>
      </c>
      <c r="L3916" s="1399">
        <f>INT(base[[#This Row],[Data de liquidação]])</f>
        <v>46262</v>
      </c>
      <c r="M3916" s="1401">
        <f>base[[#This Row],[L/P Bruto]]-base[[#This Row],[L/P Líquido]]</f>
        <v>0</v>
      </c>
      <c r="N3916" s="1401">
        <f>base[[#This Row],[L/P Líquido]]/base[[#This Row],[Stake/Responsabilidade]]</f>
        <v>-1</v>
      </c>
      <c r="O3916" s="1403">
        <f>IF(base[[#This Row],[L/P Líquido]]&gt;0,1,0)</f>
        <v>0</v>
      </c>
      <c r="P3916" s="1403"/>
      <c r="Q3916" s="1403" t="str">
        <f>LEFT(base[[#This Row],[Evento / Mercado]],FIND("vs",base[[#This Row],[Evento / Mercado]])-2)</f>
        <v>Al-Riyadh</v>
      </c>
      <c r="R391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403" t="str">
        <f>LEFT(base[[#This Row],[Evento / Mercado]],FIND("/",base[[#This Row],[Evento / Mercado]])-2)</f>
        <v>Al-Riyadh vs Neom SC</v>
      </c>
      <c r="T3916" s="1404">
        <f>base[[#This Row],[Data de liquidação]]</f>
        <v>46262.61613425926</v>
      </c>
    </row>
    <row r="3917" spans="2:20" ht="15" customHeight="1" x14ac:dyDescent="0.25">
      <c r="B3917" s="1398" t="s">
        <v>4606</v>
      </c>
      <c r="C3917" s="859" t="s">
        <v>3512</v>
      </c>
      <c r="D3917" s="1399">
        <v>46262.642164351855</v>
      </c>
      <c r="E3917" s="1400">
        <v>-400.03</v>
      </c>
      <c r="F3917" s="583">
        <v>4.4999999999999998E-2</v>
      </c>
      <c r="G3917" s="1401">
        <f t="shared" si="153"/>
        <v>-400.03</v>
      </c>
      <c r="H3917" s="1401" t="s">
        <v>3231</v>
      </c>
      <c r="I3917" s="1402" t="s">
        <v>626</v>
      </c>
      <c r="J3917" s="1401">
        <f>(4.2*100+6.2*100+5.3*100.02+5.7*100.02)/base[[#This Row],[Stake/Responsabilidade]]</f>
        <v>5.3500149985001499</v>
      </c>
      <c r="K3917" s="1401">
        <v>400.04</v>
      </c>
      <c r="L3917" s="1399">
        <f>INT(base[[#This Row],[Data de liquidação]])</f>
        <v>46262</v>
      </c>
      <c r="M3917" s="1401">
        <f>base[[#This Row],[L/P Bruto]]-base[[#This Row],[L/P Líquido]]</f>
        <v>0</v>
      </c>
      <c r="N3917" s="1401">
        <f>base[[#This Row],[L/P Líquido]]/base[[#This Row],[Stake/Responsabilidade]]</f>
        <v>-0.99997500249974991</v>
      </c>
      <c r="O3917" s="1403">
        <f>IF(base[[#This Row],[L/P Líquido]]&gt;0,1,0)</f>
        <v>0</v>
      </c>
      <c r="P3917" s="1403"/>
      <c r="Q3917" s="1403" t="str">
        <f>LEFT(base[[#This Row],[Evento / Mercado]],FIND("vs",base[[#This Row],[Evento / Mercado]])-2)</f>
        <v>VfL Bochum</v>
      </c>
      <c r="R391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403" t="str">
        <f>LEFT(base[[#This Row],[Evento / Mercado]],FIND("/",base[[#This Row],[Evento / Mercado]])-2)</f>
        <v>VfL Bochum vs VfL Osnabrück</v>
      </c>
      <c r="T3917" s="1404">
        <f>base[[#This Row],[Data de liquidação]]</f>
        <v>46262.642164351855</v>
      </c>
    </row>
    <row r="3918" spans="2:20" ht="15" customHeight="1" x14ac:dyDescent="0.25">
      <c r="B3918" s="1398" t="s">
        <v>4605</v>
      </c>
      <c r="C3918" s="859" t="s">
        <v>3512</v>
      </c>
      <c r="D3918" s="1399">
        <v>46262.702997685185</v>
      </c>
      <c r="E3918" s="1400">
        <v>29.75</v>
      </c>
      <c r="F3918" s="583">
        <v>4.4999999999999998E-2</v>
      </c>
      <c r="G3918" s="1401">
        <f t="shared" si="153"/>
        <v>31.151832460732987</v>
      </c>
      <c r="H3918" s="1401" t="s">
        <v>3231</v>
      </c>
      <c r="I3918" s="1402" t="s">
        <v>626</v>
      </c>
      <c r="J3918" s="1401">
        <f>(14*39.65+14.5*100.04+15.5*300.01)/base[[#This Row],[Stake/Responsabilidade]]</f>
        <v>15.137218558107801</v>
      </c>
      <c r="K3918" s="1401">
        <f>400.05+39.65</f>
        <v>439.7</v>
      </c>
      <c r="L3918" s="1399">
        <f>INT(base[[#This Row],[Data de liquidação]])</f>
        <v>46262</v>
      </c>
      <c r="M3918" s="1401">
        <f>base[[#This Row],[L/P Bruto]]-base[[#This Row],[L/P Líquido]]</f>
        <v>1.4018324607329866</v>
      </c>
      <c r="N3918" s="1401">
        <f>base[[#This Row],[L/P Líquido]]/base[[#This Row],[Stake/Responsabilidade]]</f>
        <v>6.7659768023652492E-2</v>
      </c>
      <c r="O3918" s="1403">
        <f>IF(base[[#This Row],[L/P Líquido]]&gt;0,1,0)</f>
        <v>1</v>
      </c>
      <c r="P3918" s="1403"/>
      <c r="Q3918" s="1403" t="str">
        <f>LEFT(base[[#This Row],[Evento / Mercado]],FIND("vs",base[[#This Row],[Evento / Mercado]])-2)</f>
        <v>Montpellier HSC</v>
      </c>
      <c r="R391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403" t="str">
        <f>LEFT(base[[#This Row],[Evento / Mercado]],FIND("/",base[[#This Row],[Evento / Mercado]])-2)</f>
        <v>Montpellier HSC vs US Boulogne</v>
      </c>
      <c r="T3918" s="1404">
        <f>base[[#This Row],[Data de liquidação]]</f>
        <v>46262.702997685185</v>
      </c>
    </row>
    <row r="3919" spans="2:20" ht="15" customHeight="1" x14ac:dyDescent="0.25">
      <c r="B3919" s="1398" t="s">
        <v>4604</v>
      </c>
      <c r="C3919" s="859" t="s">
        <v>3512</v>
      </c>
      <c r="D3919" s="1399">
        <v>46262.703761574077</v>
      </c>
      <c r="E3919" s="1400">
        <v>5.79</v>
      </c>
      <c r="F3919" s="583">
        <v>4.4999999999999998E-2</v>
      </c>
      <c r="G3919" s="1401">
        <f t="shared" si="153"/>
        <v>6.0628272251308903</v>
      </c>
      <c r="H3919" s="1401" t="s">
        <v>3231</v>
      </c>
      <c r="I3919" s="1402" t="s">
        <v>626</v>
      </c>
      <c r="J3919" s="1401">
        <v>17.5</v>
      </c>
      <c r="K3919" s="1401">
        <v>99.99</v>
      </c>
      <c r="L3919" s="1399">
        <f>INT(base[[#This Row],[Data de liquidação]])</f>
        <v>46262</v>
      </c>
      <c r="M3919" s="1401">
        <f>base[[#This Row],[L/P Bruto]]-base[[#This Row],[L/P Líquido]]</f>
        <v>0.27282722513089031</v>
      </c>
      <c r="N3919" s="1401">
        <f>base[[#This Row],[L/P Líquido]]/base[[#This Row],[Stake/Responsabilidade]]</f>
        <v>5.7905790579057911E-2</v>
      </c>
      <c r="O3919" s="1403">
        <f>IF(base[[#This Row],[L/P Líquido]]&gt;0,1,0)</f>
        <v>1</v>
      </c>
      <c r="P3919" s="1403"/>
      <c r="Q3919" s="1403" t="str">
        <f>LEFT(base[[#This Row],[Evento / Mercado]],FIND("vs",base[[#This Row],[Evento / Mercado]])-2)</f>
        <v>Rodez</v>
      </c>
      <c r="R391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403" t="str">
        <f>LEFT(base[[#This Row],[Evento / Mercado]],FIND("/",base[[#This Row],[Evento / Mercado]])-2)</f>
        <v>Rodez vs Pau FC</v>
      </c>
      <c r="T3919" s="1404">
        <f>base[[#This Row],[Data de liquidação]]</f>
        <v>46262.703761574077</v>
      </c>
    </row>
    <row r="3920" spans="2:20" ht="15" customHeight="1" x14ac:dyDescent="0.25">
      <c r="B3920" s="1398" t="s">
        <v>4603</v>
      </c>
      <c r="C3920" s="859" t="s">
        <v>3512</v>
      </c>
      <c r="D3920" s="1399">
        <v>46262.709351851852</v>
      </c>
      <c r="E3920" s="1400">
        <v>31.29</v>
      </c>
      <c r="F3920" s="583">
        <v>4.4999999999999998E-2</v>
      </c>
      <c r="G3920" s="1401">
        <f t="shared" si="153"/>
        <v>32.764397905759161</v>
      </c>
      <c r="H3920" s="1401" t="s">
        <v>3367</v>
      </c>
      <c r="I3920" s="1402" t="s">
        <v>391</v>
      </c>
      <c r="J3920" s="1401">
        <v>15.5</v>
      </c>
      <c r="K3920" s="1401">
        <v>475.02</v>
      </c>
      <c r="L3920" s="1399">
        <f>INT(base[[#This Row],[Data de liquidação]])</f>
        <v>46262</v>
      </c>
      <c r="M3920" s="1401">
        <f>base[[#This Row],[L/P Bruto]]-base[[#This Row],[L/P Líquido]]</f>
        <v>1.4743979057591616</v>
      </c>
      <c r="N3920" s="1401">
        <f>base[[#This Row],[L/P Líquido]]/base[[#This Row],[Stake/Responsabilidade]]</f>
        <v>6.5870910698496904E-2</v>
      </c>
      <c r="O3920" s="1403">
        <f>IF(base[[#This Row],[L/P Líquido]]&gt;0,1,0)</f>
        <v>1</v>
      </c>
      <c r="P3920" s="1412" t="s">
        <v>1209</v>
      </c>
      <c r="Q3920" s="1403" t="str">
        <f>LEFT(base[[#This Row],[Evento / Mercado]],FIND("vs",base[[#This Row],[Evento / Mercado]])-2)</f>
        <v>Al-Nassr Riyadh</v>
      </c>
      <c r="R392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403" t="str">
        <f>LEFT(base[[#This Row],[Evento / Mercado]],FIND("/",base[[#This Row],[Evento / Mercado]])-2)</f>
        <v>Al-Nassr Riyadh vs Al-Taawoun Buraidah</v>
      </c>
      <c r="T3920" s="1404">
        <f>base[[#This Row],[Data de liquidação]]</f>
        <v>46262.709351851852</v>
      </c>
    </row>
    <row r="3921" spans="2:22" ht="15" customHeight="1" x14ac:dyDescent="0.25">
      <c r="B3921" s="1398" t="s">
        <v>4602</v>
      </c>
      <c r="C3921" s="859" t="s">
        <v>3512</v>
      </c>
      <c r="D3921" s="1399">
        <v>46262.718842592592</v>
      </c>
      <c r="E3921" s="1400">
        <v>108.87</v>
      </c>
      <c r="F3921" s="583">
        <v>4.4999999999999998E-2</v>
      </c>
      <c r="G3921" s="1401">
        <f t="shared" si="153"/>
        <v>114.00000000000001</v>
      </c>
      <c r="H3921" s="1373" t="s">
        <v>314</v>
      </c>
      <c r="I3921" s="1374" t="s">
        <v>349</v>
      </c>
      <c r="J3921" s="1401">
        <v>1.95</v>
      </c>
      <c r="K3921" s="1401">
        <v>120</v>
      </c>
      <c r="L3921" s="1399">
        <f>INT(base[[#This Row],[Data de liquidação]])</f>
        <v>46262</v>
      </c>
      <c r="M3921" s="1401">
        <f>base[[#This Row],[L/P Bruto]]-base[[#This Row],[L/P Líquido]]</f>
        <v>5.1300000000000097</v>
      </c>
      <c r="N3921" s="1401">
        <f>base[[#This Row],[L/P Líquido]]/base[[#This Row],[Stake/Responsabilidade]]</f>
        <v>0.90725</v>
      </c>
      <c r="O3921" s="1403">
        <f>IF(base[[#This Row],[L/P Líquido]]&gt;0,1,0)</f>
        <v>1</v>
      </c>
      <c r="P3921" s="1403"/>
      <c r="Q3921" s="1403" t="str">
        <f>LEFT(base[[#This Row],[Evento / Mercado]],FIND("vs",base[[#This Row],[Evento / Mercado]])-2)</f>
        <v>Wrexham</v>
      </c>
      <c r="R392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403" t="str">
        <f>LEFT(base[[#This Row],[Evento / Mercado]],FIND("/",base[[#This Row],[Evento / Mercado]])-2)</f>
        <v>Wrexham vs Birmingham City</v>
      </c>
      <c r="T3921" s="1404">
        <f>base[[#This Row],[Data de liquidação]]</f>
        <v>46262.718842592592</v>
      </c>
    </row>
    <row r="3922" spans="2:22" ht="15" customHeight="1" x14ac:dyDescent="0.25">
      <c r="B3922" s="1398" t="s">
        <v>1566</v>
      </c>
      <c r="C3922" s="859" t="s">
        <v>3512</v>
      </c>
      <c r="D3922" s="1399">
        <v>46262.726076388892</v>
      </c>
      <c r="E3922" s="1400">
        <v>43.2</v>
      </c>
      <c r="F3922" s="583">
        <v>4.4999999999999998E-2</v>
      </c>
      <c r="G3922" s="1401">
        <f t="shared" si="153"/>
        <v>45.235602094240839</v>
      </c>
      <c r="H3922" s="1401" t="s">
        <v>3367</v>
      </c>
      <c r="I3922" s="1402" t="s">
        <v>391</v>
      </c>
      <c r="J3922" s="1401">
        <v>11.5</v>
      </c>
      <c r="K3922" s="1401">
        <v>475.02</v>
      </c>
      <c r="L3922" s="1399">
        <f>INT(base[[#This Row],[Data de liquidação]])</f>
        <v>46262</v>
      </c>
      <c r="M3922" s="1401">
        <f>base[[#This Row],[L/P Bruto]]-base[[#This Row],[L/P Líquido]]</f>
        <v>2.0356020942408364</v>
      </c>
      <c r="N3922" s="1401">
        <f>base[[#This Row],[L/P Líquido]]/base[[#This Row],[Stake/Responsabilidade]]</f>
        <v>9.0943539219401293E-2</v>
      </c>
      <c r="O3922" s="1403">
        <f>IF(base[[#This Row],[L/P Líquido]]&gt;0,1,0)</f>
        <v>1</v>
      </c>
      <c r="P3922" s="1412" t="s">
        <v>1199</v>
      </c>
      <c r="Q3922" s="1403" t="str">
        <f>LEFT(base[[#This Row],[Evento / Mercado]],FIND("vs",base[[#This Row],[Evento / Mercado]])-2)</f>
        <v>FC Bayern München</v>
      </c>
      <c r="R392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403" t="str">
        <f>LEFT(base[[#This Row],[Evento / Mercado]],FIND("/",base[[#This Row],[Evento / Mercado]])-2)</f>
        <v>FC Bayern München vs VfB Stuttgart</v>
      </c>
      <c r="T3922" s="1404">
        <f>base[[#This Row],[Data de liquidação]]</f>
        <v>46262.726076388892</v>
      </c>
    </row>
    <row r="3923" spans="2:22" ht="15" customHeight="1" x14ac:dyDescent="0.25">
      <c r="B3923" s="1398" t="s">
        <v>4601</v>
      </c>
      <c r="C3923" s="859" t="s">
        <v>3512</v>
      </c>
      <c r="D3923" s="1399">
        <v>46262.742395833331</v>
      </c>
      <c r="E3923" s="1400">
        <v>91.52</v>
      </c>
      <c r="F3923" s="583">
        <v>4.4999999999999998E-2</v>
      </c>
      <c r="G3923" s="1401">
        <f t="shared" si="153"/>
        <v>95.832460732984288</v>
      </c>
      <c r="H3923" s="1373" t="s">
        <v>314</v>
      </c>
      <c r="I3923" s="1374" t="s">
        <v>349</v>
      </c>
      <c r="J3923" s="1401">
        <v>1.8</v>
      </c>
      <c r="K3923" s="1401">
        <v>119.75</v>
      </c>
      <c r="L3923" s="1399">
        <f>INT(base[[#This Row],[Data de liquidação]])</f>
        <v>46262</v>
      </c>
      <c r="M3923" s="1401">
        <f>base[[#This Row],[L/P Bruto]]-base[[#This Row],[L/P Líquido]]</f>
        <v>4.3124607329842917</v>
      </c>
      <c r="N3923" s="1401">
        <f>base[[#This Row],[L/P Líquido]]/base[[#This Row],[Stake/Responsabilidade]]</f>
        <v>0.76425887265135695</v>
      </c>
      <c r="O3923" s="1403">
        <f>IF(base[[#This Row],[L/P Líquido]]&gt;0,1,0)</f>
        <v>1</v>
      </c>
      <c r="P3923" s="1403"/>
      <c r="Q3923" s="1403" t="str">
        <f>LEFT(base[[#This Row],[Evento / Mercado]],FIND("vs",base[[#This Row],[Evento / Mercado]])-2)</f>
        <v>Lille OSC</v>
      </c>
      <c r="R392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403" t="str">
        <f>LEFT(base[[#This Row],[Evento / Mercado]],FIND("/",base[[#This Row],[Evento / Mercado]])-2)</f>
        <v>Lille OSC vs Paris Saint-Germain</v>
      </c>
      <c r="T3923" s="1404">
        <f>base[[#This Row],[Data de liquidação]]</f>
        <v>46262.742395833331</v>
      </c>
    </row>
    <row r="3924" spans="2:22" ht="15" customHeight="1" x14ac:dyDescent="0.25">
      <c r="B3924" s="1398" t="s">
        <v>4600</v>
      </c>
      <c r="C3924" s="859" t="s">
        <v>3512</v>
      </c>
      <c r="D3924" s="1399">
        <v>46262.756273148145</v>
      </c>
      <c r="E3924" s="1400">
        <v>47.75</v>
      </c>
      <c r="F3924" s="583">
        <v>4.4999999999999998E-2</v>
      </c>
      <c r="G3924" s="1401">
        <f t="shared" si="153"/>
        <v>50</v>
      </c>
      <c r="H3924" s="1401" t="s">
        <v>3367</v>
      </c>
      <c r="I3924" s="1402" t="s">
        <v>390</v>
      </c>
      <c r="J3924" s="1401">
        <v>10.5</v>
      </c>
      <c r="K3924" s="1401">
        <v>475</v>
      </c>
      <c r="L3924" s="1399">
        <f>INT(base[[#This Row],[Data de liquidação]])</f>
        <v>46262</v>
      </c>
      <c r="M3924" s="1401">
        <f>base[[#This Row],[L/P Bruto]]-base[[#This Row],[L/P Líquido]]</f>
        <v>2.25</v>
      </c>
      <c r="N3924" s="1401">
        <f>base[[#This Row],[L/P Líquido]]/base[[#This Row],[Stake/Responsabilidade]]</f>
        <v>0.10052631578947369</v>
      </c>
      <c r="O3924" s="1403">
        <f>IF(base[[#This Row],[L/P Líquido]]&gt;0,1,0)</f>
        <v>1</v>
      </c>
      <c r="P3924" s="1412" t="s">
        <v>1202</v>
      </c>
      <c r="Q3924" s="1403" t="str">
        <f>LEFT(base[[#This Row],[Evento / Mercado]],FIND("vs",base[[#This Row],[Evento / Mercado]])-2)</f>
        <v>Rio Ave</v>
      </c>
      <c r="R392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403" t="str">
        <f>LEFT(base[[#This Row],[Evento / Mercado]],FIND("/",base[[#This Row],[Evento / Mercado]])-2)</f>
        <v>Rio Ave vs Sporting CP</v>
      </c>
      <c r="T3924" s="1404">
        <f>base[[#This Row],[Data de liquidação]]</f>
        <v>46262.756273148145</v>
      </c>
    </row>
    <row r="3925" spans="2:22" ht="15" customHeight="1" x14ac:dyDescent="0.25">
      <c r="B3925" s="1398" t="s">
        <v>4599</v>
      </c>
      <c r="C3925" s="859" t="s">
        <v>3512</v>
      </c>
      <c r="D3925" s="1399">
        <v>46262.76525462963</v>
      </c>
      <c r="E3925" s="1400">
        <v>-120</v>
      </c>
      <c r="F3925" s="583">
        <v>4.4999999999999998E-2</v>
      </c>
      <c r="G3925" s="1401">
        <f t="shared" si="153"/>
        <v>-120</v>
      </c>
      <c r="H3925" s="1373" t="s">
        <v>314</v>
      </c>
      <c r="I3925" s="1374" t="s">
        <v>349</v>
      </c>
      <c r="J3925" s="1401">
        <v>1.73</v>
      </c>
      <c r="K3925" s="1401">
        <v>120</v>
      </c>
      <c r="L3925" s="1399">
        <f>INT(base[[#This Row],[Data de liquidação]])</f>
        <v>46262</v>
      </c>
      <c r="M3925" s="1401">
        <f>base[[#This Row],[L/P Bruto]]-base[[#This Row],[L/P Líquido]]</f>
        <v>0</v>
      </c>
      <c r="N3925" s="1401">
        <f>base[[#This Row],[L/P Líquido]]/base[[#This Row],[Stake/Responsabilidade]]</f>
        <v>-1</v>
      </c>
      <c r="O3925" s="1403">
        <f>IF(base[[#This Row],[L/P Líquido]]&gt;0,1,0)</f>
        <v>0</v>
      </c>
      <c r="P3925" s="1403"/>
      <c r="Q3925" s="1403" t="str">
        <f>LEFT(base[[#This Row],[Evento / Mercado]],FIND("vs",base[[#This Row],[Evento / Mercado]])-2)</f>
        <v>Deportivo Alaves</v>
      </c>
      <c r="R392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403" t="str">
        <f>LEFT(base[[#This Row],[Evento / Mercado]],FIND("/",base[[#This Row],[Evento / Mercado]])-2)</f>
        <v>Deportivo Alaves vs Villarreal</v>
      </c>
      <c r="T3925" s="1404">
        <f>base[[#This Row],[Data de liquidação]]</f>
        <v>46262.76525462963</v>
      </c>
    </row>
    <row r="3926" spans="2:22" ht="15" customHeight="1" x14ac:dyDescent="0.25">
      <c r="B3926" s="1398" t="s">
        <v>4598</v>
      </c>
      <c r="C3926" s="859" t="s">
        <v>3512</v>
      </c>
      <c r="D3926" s="1399">
        <v>46262.923946759256</v>
      </c>
      <c r="E3926" s="1400">
        <v>0.76</v>
      </c>
      <c r="F3926" s="583">
        <v>4.4999999999999998E-2</v>
      </c>
      <c r="G3926" s="1401">
        <f t="shared" si="153"/>
        <v>0.79581151832460739</v>
      </c>
      <c r="H3926" s="1366" t="s">
        <v>1646</v>
      </c>
      <c r="I3926" s="1402" t="s">
        <v>3293</v>
      </c>
      <c r="J3926" s="1401">
        <v>1.4</v>
      </c>
      <c r="K3926" s="1401">
        <v>2</v>
      </c>
      <c r="L3926" s="1399">
        <f>INT(base[[#This Row],[Data de liquidação]])</f>
        <v>46262</v>
      </c>
      <c r="M3926" s="1401">
        <f>base[[#This Row],[L/P Bruto]]-base[[#This Row],[L/P Líquido]]</f>
        <v>3.5811518324607383E-2</v>
      </c>
      <c r="N3926" s="1401">
        <f>base[[#This Row],[L/P Líquido]]/base[[#This Row],[Stake/Responsabilidade]]</f>
        <v>0.38</v>
      </c>
      <c r="O3926" s="1403">
        <f>IF(base[[#This Row],[L/P Líquido]]&gt;0,1,0)</f>
        <v>1</v>
      </c>
      <c r="P3926" s="1403"/>
      <c r="Q3926" s="1403" t="str">
        <f>LEFT(base[[#This Row],[Evento / Mercado]],FIND("vs",base[[#This Row],[Evento / Mercado]])-2)</f>
        <v>Atletico Ottawa</v>
      </c>
      <c r="R392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403" t="str">
        <f>LEFT(base[[#This Row],[Evento / Mercado]],FIND("/",base[[#This Row],[Evento / Mercado]])-2)</f>
        <v>Atletico Ottawa vs Inter Toronto FC</v>
      </c>
      <c r="T3926" s="1404">
        <f>base[[#This Row],[Data de liquidação]]</f>
        <v>46262.923946759256</v>
      </c>
    </row>
    <row r="3927" spans="2:22" ht="15" customHeight="1" x14ac:dyDescent="0.25">
      <c r="B3927" s="1405" t="s">
        <v>4632</v>
      </c>
      <c r="C3927" s="859" t="s">
        <v>3512</v>
      </c>
      <c r="D3927" s="1406">
        <v>46263.332256944443</v>
      </c>
      <c r="E3927" s="1407">
        <v>6.37</v>
      </c>
      <c r="F3927" s="583">
        <v>4.4999999999999998E-2</v>
      </c>
      <c r="G3927" s="1408">
        <f t="shared" ref="G3927:G3948" si="154">IF(E3927&gt;0,E3927/(1-F3927),E3927)</f>
        <v>6.6701570680628279</v>
      </c>
      <c r="H3927" s="1366" t="s">
        <v>1646</v>
      </c>
      <c r="I3927" s="1402" t="s">
        <v>2916</v>
      </c>
      <c r="J3927" s="1408">
        <v>11.5</v>
      </c>
      <c r="K3927" s="1408">
        <v>70.040000000000006</v>
      </c>
      <c r="L3927" s="1406">
        <f>INT(base[[#This Row],[Data de liquidação]])</f>
        <v>46263</v>
      </c>
      <c r="M3927" s="1408">
        <f>base[[#This Row],[L/P Bruto]]-base[[#This Row],[L/P Líquido]]</f>
        <v>0.30015706806282783</v>
      </c>
      <c r="N3927" s="1408">
        <f>base[[#This Row],[L/P Líquido]]/base[[#This Row],[Stake/Responsabilidade]]</f>
        <v>9.0948029697315816E-2</v>
      </c>
      <c r="O3927" s="1410">
        <f>IF(base[[#This Row],[L/P Líquido]]&gt;0,1,0)</f>
        <v>1</v>
      </c>
      <c r="P3927" s="1410"/>
      <c r="Q3927" s="1410" t="str">
        <f>LEFT(base[[#This Row],[Evento / Mercado]],FIND("vs",base[[#This Row],[Evento / Mercado]])-2)</f>
        <v>Gamba Osaka</v>
      </c>
      <c r="R392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410" t="str">
        <f>LEFT(base[[#This Row],[Evento / Mercado]],FIND("/",base[[#This Row],[Evento / Mercado]])-2)</f>
        <v>Gamba Osaka vs Sanfrecce Hiroshima</v>
      </c>
      <c r="T3927" s="1411">
        <f>base[[#This Row],[Data de liquidação]]</f>
        <v>46263.332256944443</v>
      </c>
    </row>
    <row r="3928" spans="2:22" ht="15" customHeight="1" x14ac:dyDescent="0.25">
      <c r="B3928" s="1405" t="s">
        <v>4631</v>
      </c>
      <c r="C3928" s="859" t="s">
        <v>3512</v>
      </c>
      <c r="D3928" s="1406">
        <v>46263.353761574072</v>
      </c>
      <c r="E3928" s="1407">
        <v>7.77</v>
      </c>
      <c r="F3928" s="583">
        <v>4.4999999999999998E-2</v>
      </c>
      <c r="G3928" s="1408">
        <f t="shared" si="154"/>
        <v>8.1361256544502609</v>
      </c>
      <c r="H3928" s="1366" t="s">
        <v>1646</v>
      </c>
      <c r="I3928" s="1402" t="s">
        <v>2916</v>
      </c>
      <c r="J3928" s="1408">
        <v>9.8000000000000007</v>
      </c>
      <c r="K3928" s="1408">
        <v>71.63</v>
      </c>
      <c r="L3928" s="1406">
        <f>INT(base[[#This Row],[Data de liquidação]])</f>
        <v>46263</v>
      </c>
      <c r="M3928" s="1408">
        <f>base[[#This Row],[L/P Bruto]]-base[[#This Row],[L/P Líquido]]</f>
        <v>0.36612565445026135</v>
      </c>
      <c r="N3928" s="1408">
        <f>base[[#This Row],[L/P Líquido]]/base[[#This Row],[Stake/Responsabilidade]]</f>
        <v>0.10847410302945694</v>
      </c>
      <c r="O3928" s="1410">
        <f>IF(base[[#This Row],[L/P Líquido]]&gt;0,1,0)</f>
        <v>1</v>
      </c>
      <c r="P3928" s="1410"/>
      <c r="Q3928" s="1410" t="str">
        <f>LEFT(base[[#This Row],[Evento / Mercado]],FIND("vs",base[[#This Row],[Evento / Mercado]])-2)</f>
        <v>Shimizu S-Pulse</v>
      </c>
      <c r="R392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410" t="str">
        <f>LEFT(base[[#This Row],[Evento / Mercado]],FIND("/",base[[#This Row],[Evento / Mercado]])-2)</f>
        <v>Shimizu S-Pulse vs Kashiwa Reysol</v>
      </c>
      <c r="T3928" s="1411">
        <f>base[[#This Row],[Data de liquidação]]</f>
        <v>46263.353761574072</v>
      </c>
    </row>
    <row r="3929" spans="2:22" ht="15" customHeight="1" x14ac:dyDescent="0.25">
      <c r="B3929" s="1405" t="s">
        <v>4630</v>
      </c>
      <c r="C3929" s="859" t="s">
        <v>3512</v>
      </c>
      <c r="D3929" s="1406">
        <v>46263.397893518515</v>
      </c>
      <c r="E3929" s="1407">
        <v>1.18</v>
      </c>
      <c r="F3929" s="583">
        <v>4.4999999999999998E-2</v>
      </c>
      <c r="G3929" s="1408">
        <f t="shared" si="154"/>
        <v>1.2356020942408377</v>
      </c>
      <c r="H3929" s="1366" t="s">
        <v>1646</v>
      </c>
      <c r="I3929" s="1402" t="s">
        <v>3293</v>
      </c>
      <c r="J3929" s="1408">
        <v>1.62</v>
      </c>
      <c r="K3929" s="1408">
        <v>2</v>
      </c>
      <c r="L3929" s="1406">
        <f>INT(base[[#This Row],[Data de liquidação]])</f>
        <v>46263</v>
      </c>
      <c r="M3929" s="1408">
        <f>base[[#This Row],[L/P Bruto]]-base[[#This Row],[L/P Líquido]]</f>
        <v>5.5602094240837729E-2</v>
      </c>
      <c r="N3929" s="1408">
        <f>base[[#This Row],[L/P Líquido]]/base[[#This Row],[Stake/Responsabilidade]]</f>
        <v>0.59</v>
      </c>
      <c r="O3929" s="1410">
        <f>IF(base[[#This Row],[L/P Líquido]]&gt;0,1,0)</f>
        <v>1</v>
      </c>
      <c r="P3929" s="1410"/>
      <c r="Q3929" s="1410" t="str">
        <f>LEFT(base[[#This Row],[Evento / Mercado]],FIND("vs",base[[#This Row],[Evento / Mercado]])-2)</f>
        <v>1. FC Heidenheim</v>
      </c>
      <c r="R392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410" t="str">
        <f>LEFT(base[[#This Row],[Evento / Mercado]],FIND("/",base[[#This Row],[Evento / Mercado]])-2)</f>
        <v>1. FC Heidenheim vs Dynamo Dresden</v>
      </c>
      <c r="T3929" s="1411">
        <f>base[[#This Row],[Data de liquidação]]</f>
        <v>46263.397893518515</v>
      </c>
    </row>
    <row r="3930" spans="2:22" ht="15" customHeight="1" x14ac:dyDescent="0.25">
      <c r="B3930" s="1405" t="s">
        <v>4629</v>
      </c>
      <c r="C3930" s="859" t="s">
        <v>3512</v>
      </c>
      <c r="D3930" s="1406">
        <v>46263.411863425928</v>
      </c>
      <c r="E3930" s="1407">
        <v>93.97</v>
      </c>
      <c r="F3930" s="583">
        <v>4.4999999999999998E-2</v>
      </c>
      <c r="G3930" s="1408">
        <f t="shared" si="154"/>
        <v>98.397905759162313</v>
      </c>
      <c r="H3930" s="1373" t="s">
        <v>314</v>
      </c>
      <c r="I3930" s="1374" t="s">
        <v>349</v>
      </c>
      <c r="J3930" s="1408">
        <v>1.82</v>
      </c>
      <c r="K3930" s="1408">
        <v>120</v>
      </c>
      <c r="L3930" s="1406">
        <f>INT(base[[#This Row],[Data de liquidação]])</f>
        <v>46263</v>
      </c>
      <c r="M3930" s="1408">
        <f>base[[#This Row],[L/P Bruto]]-base[[#This Row],[L/P Líquido]]</f>
        <v>4.4279057591623143</v>
      </c>
      <c r="N3930" s="1408">
        <f>base[[#This Row],[L/P Líquido]]/base[[#This Row],[Stake/Responsabilidade]]</f>
        <v>0.78308333333333335</v>
      </c>
      <c r="O3930" s="1410">
        <f>IF(base[[#This Row],[L/P Líquido]]&gt;0,1,0)</f>
        <v>1</v>
      </c>
      <c r="P3930" s="1410"/>
      <c r="Q3930" s="1410" t="str">
        <f>LEFT(base[[#This Row],[Evento / Mercado]],FIND("vs",base[[#This Row],[Evento / Mercado]])-2)</f>
        <v>Middlesbrough</v>
      </c>
      <c r="R393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410" t="str">
        <f>LEFT(base[[#This Row],[Evento / Mercado]],FIND("/",base[[#This Row],[Evento / Mercado]])-2)</f>
        <v>Middlesbrough vs West Bromwich Albion</v>
      </c>
      <c r="T3930" s="1411">
        <f>base[[#This Row],[Data de liquidação]]</f>
        <v>46263.411863425928</v>
      </c>
    </row>
    <row r="3931" spans="2:22" ht="15" customHeight="1" x14ac:dyDescent="0.25">
      <c r="B3931" s="1405" t="s">
        <v>4628</v>
      </c>
      <c r="C3931" s="859" t="s">
        <v>3512</v>
      </c>
      <c r="D3931" s="1406">
        <v>46263.430648148147</v>
      </c>
      <c r="E3931" s="1407">
        <v>1.71</v>
      </c>
      <c r="F3931" s="583">
        <v>4.4999999999999998E-2</v>
      </c>
      <c r="G3931" s="1408">
        <f t="shared" si="154"/>
        <v>1.7905759162303665</v>
      </c>
      <c r="H3931" s="1366" t="s">
        <v>1646</v>
      </c>
      <c r="I3931" s="1402" t="s">
        <v>3293</v>
      </c>
      <c r="J3931" s="1408">
        <v>1.89</v>
      </c>
      <c r="K3931" s="1408">
        <v>2</v>
      </c>
      <c r="L3931" s="1406">
        <f>INT(base[[#This Row],[Data de liquidação]])</f>
        <v>46263</v>
      </c>
      <c r="M3931" s="1408">
        <f>base[[#This Row],[L/P Bruto]]-base[[#This Row],[L/P Líquido]]</f>
        <v>8.0575916230366529E-2</v>
      </c>
      <c r="N3931" s="1408">
        <f>base[[#This Row],[L/P Líquido]]/base[[#This Row],[Stake/Responsabilidade]]</f>
        <v>0.85499999999999998</v>
      </c>
      <c r="O3931" s="1410">
        <f>IF(base[[#This Row],[L/P Líquido]]&gt;0,1,0)</f>
        <v>1</v>
      </c>
      <c r="P3931" s="1410"/>
      <c r="Q3931" s="1410" t="str">
        <f>LEFT(base[[#This Row],[Evento / Mercado]],FIND("vs",base[[#This Row],[Evento / Mercado]])-2)</f>
        <v>Derby County</v>
      </c>
      <c r="R393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410" t="str">
        <f>LEFT(base[[#This Row],[Evento / Mercado]],FIND("/",base[[#This Row],[Evento / Mercado]])-2)</f>
        <v>Derby County vs Swansea City</v>
      </c>
      <c r="T3931" s="1411">
        <f>base[[#This Row],[Data de liquidação]]</f>
        <v>46263.430648148147</v>
      </c>
    </row>
    <row r="3932" spans="2:22" ht="15" customHeight="1" x14ac:dyDescent="0.25">
      <c r="B3932" s="1405" t="s">
        <v>4627</v>
      </c>
      <c r="C3932" s="859" t="s">
        <v>3512</v>
      </c>
      <c r="D3932" s="1406">
        <v>46263.436562499999</v>
      </c>
      <c r="E3932" s="1407">
        <v>31.73</v>
      </c>
      <c r="F3932" s="583">
        <v>4.4999999999999998E-2</v>
      </c>
      <c r="G3932" s="1408">
        <f t="shared" si="154"/>
        <v>33.225130890052355</v>
      </c>
      <c r="H3932" s="1408" t="s">
        <v>4317</v>
      </c>
      <c r="I3932" s="1409"/>
      <c r="J3932" s="1408">
        <v>8.4</v>
      </c>
      <c r="K3932" s="1408">
        <v>245.85</v>
      </c>
      <c r="L3932" s="1406">
        <f>INT(base[[#This Row],[Data de liquidação]])</f>
        <v>46263</v>
      </c>
      <c r="M3932" s="1408">
        <f>base[[#This Row],[L/P Bruto]]-base[[#This Row],[L/P Líquido]]</f>
        <v>1.495130890052355</v>
      </c>
      <c r="N3932" s="1408">
        <f>base[[#This Row],[L/P Líquido]]/base[[#This Row],[Stake/Responsabilidade]]</f>
        <v>0.12906243644498677</v>
      </c>
      <c r="O3932" s="1410">
        <f>IF(base[[#This Row],[L/P Líquido]]&gt;0,1,0)</f>
        <v>1</v>
      </c>
      <c r="P3932" s="1410"/>
      <c r="Q3932" s="1410" t="str">
        <f>LEFT(base[[#This Row],[Evento / Mercado]],FIND("vs",base[[#This Row],[Evento / Mercado]])-2)</f>
        <v>Chengdu Rongcheng</v>
      </c>
      <c r="R393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410" t="str">
        <f>LEFT(base[[#This Row],[Evento / Mercado]],FIND("/",base[[#This Row],[Evento / Mercado]])-2)</f>
        <v>Chengdu Rongcheng vs Liaoning Tieren F.C.</v>
      </c>
      <c r="T3932" s="1411">
        <f>base[[#This Row],[Data de liquidação]]</f>
        <v>46263.436562499999</v>
      </c>
    </row>
    <row r="3933" spans="2:22" ht="15" customHeight="1" x14ac:dyDescent="0.25">
      <c r="B3933" s="1405" t="s">
        <v>4626</v>
      </c>
      <c r="C3933" s="859" t="s">
        <v>3512</v>
      </c>
      <c r="D3933" s="1406">
        <v>46263.493518518517</v>
      </c>
      <c r="E3933" s="1407">
        <v>13.169449999999999</v>
      </c>
      <c r="F3933" s="583">
        <v>4.4999999999999998E-2</v>
      </c>
      <c r="G3933" s="1408">
        <f t="shared" si="154"/>
        <v>13.79</v>
      </c>
      <c r="H3933" s="1408" t="s">
        <v>74</v>
      </c>
      <c r="I3933" s="1409" t="s">
        <v>626</v>
      </c>
      <c r="J3933" s="1408">
        <v>30</v>
      </c>
      <c r="K3933" s="1408">
        <v>399.91</v>
      </c>
      <c r="L3933" s="1406">
        <f>INT(base[[#This Row],[Data de liquidação]])</f>
        <v>46263</v>
      </c>
      <c r="M3933" s="1408">
        <f>base[[#This Row],[L/P Bruto]]-base[[#This Row],[L/P Líquido]]</f>
        <v>0.62054999999999971</v>
      </c>
      <c r="N3933" s="1408">
        <f>base[[#This Row],[L/P Líquido]]/base[[#This Row],[Stake/Responsabilidade]]</f>
        <v>3.2931034482758616E-2</v>
      </c>
      <c r="O3933" s="1410">
        <f>IF(base[[#This Row],[L/P Líquido]]&gt;0,1,0)</f>
        <v>1</v>
      </c>
      <c r="P3933" s="1410" t="s">
        <v>4464</v>
      </c>
      <c r="Q3933" s="1410" t="str">
        <f>LEFT(base[[#This Row],[Evento / Mercado]],FIND("vs",base[[#This Row],[Evento / Mercado]])-2)</f>
        <v>BK Häcken</v>
      </c>
      <c r="R3933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410" t="str">
        <f>LEFT(base[[#This Row],[Evento / Mercado]],FIND("/",base[[#This Row],[Evento / Mercado]])-2)</f>
        <v>BK Häcken vs Västerås SK FK</v>
      </c>
      <c r="T3933" s="1411">
        <f>base[[#This Row],[Data de liquidação]]</f>
        <v>46263.493518518517</v>
      </c>
    </row>
    <row r="3934" spans="2:22" ht="15" customHeight="1" x14ac:dyDescent="0.25">
      <c r="B3934" s="1405" t="s">
        <v>4626</v>
      </c>
      <c r="C3934" s="859" t="s">
        <v>3512</v>
      </c>
      <c r="D3934" s="1406">
        <v>46263.493518518517</v>
      </c>
      <c r="E3934" s="1407">
        <v>23.875</v>
      </c>
      <c r="F3934" s="583">
        <v>4.4999999999999998E-2</v>
      </c>
      <c r="G3934" s="1408">
        <f t="shared" ref="G3934" si="155">IF(E3934&gt;0,E3934/(1-F3934),E3934)</f>
        <v>25</v>
      </c>
      <c r="H3934" s="1408" t="s">
        <v>3231</v>
      </c>
      <c r="I3934" s="1409" t="s">
        <v>626</v>
      </c>
      <c r="J3934" s="1408">
        <v>17</v>
      </c>
      <c r="K3934" s="1408">
        <v>400</v>
      </c>
      <c r="L3934" s="1406">
        <f>INT(base[[#This Row],[Data de liquidação]])</f>
        <v>46263</v>
      </c>
      <c r="M3934" s="1408">
        <f>base[[#This Row],[L/P Bruto]]-base[[#This Row],[L/P Líquido]]</f>
        <v>1.125</v>
      </c>
      <c r="N3934" s="1408">
        <f>base[[#This Row],[L/P Líquido]]/base[[#This Row],[Stake/Responsabilidade]]</f>
        <v>5.9687499999999998E-2</v>
      </c>
      <c r="O3934" s="1410">
        <f>IF(base[[#This Row],[L/P Líquido]]&gt;0,1,0)</f>
        <v>1</v>
      </c>
      <c r="P3934" s="1410"/>
      <c r="Q3934" s="1410" t="str">
        <f>LEFT(base[[#This Row],[Evento / Mercado]],FIND("vs",base[[#This Row],[Evento / Mercado]])-2)</f>
        <v>BK Häcken</v>
      </c>
      <c r="R3934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410" t="str">
        <f>LEFT(base[[#This Row],[Evento / Mercado]],FIND("/",base[[#This Row],[Evento / Mercado]])-2)</f>
        <v>BK Häcken vs Västerås SK FK</v>
      </c>
      <c r="T3934" s="1411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 x14ac:dyDescent="0.25">
      <c r="B3935" s="1405" t="s">
        <v>4625</v>
      </c>
      <c r="C3935" s="859" t="s">
        <v>3512</v>
      </c>
      <c r="D3935" s="1406">
        <v>46263.50540509259</v>
      </c>
      <c r="E3935" s="1407">
        <v>68.760000000000005</v>
      </c>
      <c r="F3935" s="583">
        <v>4.4999999999999998E-2</v>
      </c>
      <c r="G3935" s="1408">
        <f t="shared" si="154"/>
        <v>72.000000000000014</v>
      </c>
      <c r="H3935" s="1373" t="s">
        <v>314</v>
      </c>
      <c r="I3935" s="1374" t="s">
        <v>349</v>
      </c>
      <c r="J3935" s="1408">
        <v>1.6</v>
      </c>
      <c r="K3935" s="1408">
        <v>120</v>
      </c>
      <c r="L3935" s="1406">
        <f>INT(base[[#This Row],[Data de liquidação]])</f>
        <v>46263</v>
      </c>
      <c r="M3935" s="1408">
        <f>base[[#This Row],[L/P Bruto]]-base[[#This Row],[L/P Líquido]]</f>
        <v>3.2400000000000091</v>
      </c>
      <c r="N3935" s="1408">
        <f>base[[#This Row],[L/P Líquido]]/base[[#This Row],[Stake/Responsabilidade]]</f>
        <v>0.57300000000000006</v>
      </c>
      <c r="O3935" s="1410">
        <f>IF(base[[#This Row],[L/P Líquido]]&gt;0,1,0)</f>
        <v>1</v>
      </c>
      <c r="P3935" s="1410"/>
      <c r="Q3935" s="1410" t="str">
        <f>LEFT(base[[#This Row],[Evento / Mercado]],FIND("vs",base[[#This Row],[Evento / Mercado]])-2)</f>
        <v>SV Elversberg</v>
      </c>
      <c r="R393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410" t="str">
        <f>LEFT(base[[#This Row],[Evento / Mercado]],FIND("/",base[[#This Row],[Evento / Mercado]])-2)</f>
        <v>SV Elversberg vs Bayer 04 Leverkusen</v>
      </c>
      <c r="T3935" s="1411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 x14ac:dyDescent="0.25">
      <c r="B3936" s="1405" t="s">
        <v>4624</v>
      </c>
      <c r="C3936" s="859" t="s">
        <v>3512</v>
      </c>
      <c r="D3936" s="1406">
        <v>46263.535034722219</v>
      </c>
      <c r="E3936" s="1407">
        <v>45.55</v>
      </c>
      <c r="F3936" s="583">
        <v>4.4999999999999998E-2</v>
      </c>
      <c r="G3936" s="1408">
        <f t="shared" si="154"/>
        <v>47.696335078534034</v>
      </c>
      <c r="H3936" s="1408" t="s">
        <v>150</v>
      </c>
      <c r="I3936" s="1409" t="s">
        <v>627</v>
      </c>
      <c r="J3936" s="1408">
        <v>11</v>
      </c>
      <c r="K3936" s="1408">
        <v>477</v>
      </c>
      <c r="L3936" s="1406">
        <f>INT(base[[#This Row],[Data de liquidação]])</f>
        <v>46263</v>
      </c>
      <c r="M3936" s="1408">
        <f>base[[#This Row],[L/P Bruto]]-base[[#This Row],[L/P Líquido]]</f>
        <v>2.1463350785340367</v>
      </c>
      <c r="N3936" s="1408">
        <f>base[[#This Row],[L/P Líquido]]/base[[#This Row],[Stake/Responsabilidade]]</f>
        <v>9.5492662473794537E-2</v>
      </c>
      <c r="O3936" s="1410">
        <f>IF(base[[#This Row],[L/P Líquido]]&gt;0,1,0)</f>
        <v>1</v>
      </c>
      <c r="P3936" s="1410"/>
      <c r="Q3936" s="1410" t="str">
        <f>LEFT(base[[#This Row],[Evento / Mercado]],FIND("vs",base[[#This Row],[Evento / Mercado]])-2)</f>
        <v>Celtic</v>
      </c>
      <c r="R393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410" t="str">
        <f>LEFT(base[[#This Row],[Evento / Mercado]],FIND("/",base[[#This Row],[Evento / Mercado]])-2)</f>
        <v>Celtic vs Falkirk</v>
      </c>
      <c r="T3936" s="1411">
        <f>base[[#This Row],[Data de liquidação]]</f>
        <v>46263.535034722219</v>
      </c>
    </row>
    <row r="3937" spans="2:20" ht="15" customHeight="1" x14ac:dyDescent="0.25">
      <c r="B3937" s="1405" t="s">
        <v>4623</v>
      </c>
      <c r="C3937" s="859" t="s">
        <v>3512</v>
      </c>
      <c r="D3937" s="1406">
        <v>46263.544270833336</v>
      </c>
      <c r="E3937" s="1407">
        <v>9.65</v>
      </c>
      <c r="F3937" s="583">
        <v>4.4999999999999998E-2</v>
      </c>
      <c r="G3937" s="1408">
        <f t="shared" si="154"/>
        <v>10.104712041884818</v>
      </c>
      <c r="H3937" s="1366" t="s">
        <v>1646</v>
      </c>
      <c r="I3937" s="1409" t="s">
        <v>2274</v>
      </c>
      <c r="J3937" s="1408">
        <v>1.51</v>
      </c>
      <c r="K3937" s="1408">
        <v>20</v>
      </c>
      <c r="L3937" s="1406">
        <f>INT(base[[#This Row],[Data de liquidação]])</f>
        <v>46263</v>
      </c>
      <c r="M3937" s="1408">
        <f>base[[#This Row],[L/P Bruto]]-base[[#This Row],[L/P Líquido]]</f>
        <v>0.45471204188481806</v>
      </c>
      <c r="N3937" s="1408">
        <f>base[[#This Row],[L/P Líquido]]/base[[#This Row],[Stake/Responsabilidade]]</f>
        <v>0.48250000000000004</v>
      </c>
      <c r="O3937" s="1410">
        <f>IF(base[[#This Row],[L/P Líquido]]&gt;0,1,0)</f>
        <v>1</v>
      </c>
      <c r="P3937" s="1410"/>
      <c r="Q3937" s="1410" t="str">
        <f>LEFT(base[[#This Row],[Evento / Mercado]],FIND("vs",base[[#This Row],[Evento / Mercado]])-2)</f>
        <v>Alverca</v>
      </c>
      <c r="R393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410" t="str">
        <f>LEFT(base[[#This Row],[Evento / Mercado]],FIND("/",base[[#This Row],[Evento / Mercado]])-2)</f>
        <v>Alverca vs Santa Clara</v>
      </c>
      <c r="T3937" s="1411">
        <f>base[[#This Row],[Data de liquidação]]</f>
        <v>46263.544270833336</v>
      </c>
    </row>
    <row r="3938" spans="2:20" ht="15" customHeight="1" x14ac:dyDescent="0.25">
      <c r="B3938" s="1405" t="s">
        <v>1661</v>
      </c>
      <c r="C3938" s="859" t="s">
        <v>3512</v>
      </c>
      <c r="D3938" s="1406">
        <v>46263.545243055552</v>
      </c>
      <c r="E3938" s="1407">
        <v>28.3</v>
      </c>
      <c r="F3938" s="583">
        <v>4.4999999999999998E-2</v>
      </c>
      <c r="G3938" s="1408">
        <f t="shared" si="154"/>
        <v>29.633507853403142</v>
      </c>
      <c r="H3938" s="1408" t="s">
        <v>3367</v>
      </c>
      <c r="I3938" s="1409" t="s">
        <v>391</v>
      </c>
      <c r="J3938" s="1408">
        <v>14.5</v>
      </c>
      <c r="K3938" s="1408">
        <v>400.01</v>
      </c>
      <c r="L3938" s="1406">
        <f>INT(base[[#This Row],[Data de liquidação]])</f>
        <v>46263</v>
      </c>
      <c r="M3938" s="1408">
        <f>base[[#This Row],[L/P Bruto]]-base[[#This Row],[L/P Líquido]]</f>
        <v>1.333507853403141</v>
      </c>
      <c r="N3938" s="1408">
        <f>base[[#This Row],[L/P Líquido]]/base[[#This Row],[Stake/Responsabilidade]]</f>
        <v>7.0748231294217645E-2</v>
      </c>
      <c r="O3938" s="1410">
        <f>IF(base[[#This Row],[L/P Líquido]]&gt;0,1,0)</f>
        <v>1</v>
      </c>
      <c r="P3938" s="1410" t="s">
        <v>1217</v>
      </c>
      <c r="Q3938" s="1410" t="str">
        <f>LEFT(base[[#This Row],[Evento / Mercado]],FIND("vs",base[[#This Row],[Evento / Mercado]])-2)</f>
        <v>Celtic</v>
      </c>
      <c r="R393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410" t="str">
        <f>LEFT(base[[#This Row],[Evento / Mercado]],FIND("/",base[[#This Row],[Evento / Mercado]])-2)</f>
        <v>Celtic vs Falkirk</v>
      </c>
      <c r="T3938" s="1411">
        <f>base[[#This Row],[Data de liquidação]]</f>
        <v>46263.545243055552</v>
      </c>
    </row>
    <row r="3939" spans="2:20" ht="15" customHeight="1" x14ac:dyDescent="0.25">
      <c r="B3939" s="1405" t="s">
        <v>4622</v>
      </c>
      <c r="C3939" s="859" t="s">
        <v>3512</v>
      </c>
      <c r="D3939" s="1406">
        <v>46263.554363425923</v>
      </c>
      <c r="E3939" s="1407">
        <v>9.5500000000000007</v>
      </c>
      <c r="F3939" s="583">
        <v>4.4999999999999998E-2</v>
      </c>
      <c r="G3939" s="1408">
        <f t="shared" si="154"/>
        <v>10.000000000000002</v>
      </c>
      <c r="H3939" s="1366" t="s">
        <v>1646</v>
      </c>
      <c r="I3939" s="1409" t="s">
        <v>2274</v>
      </c>
      <c r="J3939" s="1408">
        <v>1.5</v>
      </c>
      <c r="K3939" s="1408">
        <v>20</v>
      </c>
      <c r="L3939" s="1406">
        <f>INT(base[[#This Row],[Data de liquidação]])</f>
        <v>46263</v>
      </c>
      <c r="M3939" s="1408">
        <f>base[[#This Row],[L/P Bruto]]-base[[#This Row],[L/P Líquido]]</f>
        <v>0.45000000000000107</v>
      </c>
      <c r="N3939" s="1408">
        <f>base[[#This Row],[L/P Líquido]]/base[[#This Row],[Stake/Responsabilidade]]</f>
        <v>0.47750000000000004</v>
      </c>
      <c r="O3939" s="1410">
        <f>IF(base[[#This Row],[L/P Líquido]]&gt;0,1,0)</f>
        <v>1</v>
      </c>
      <c r="P3939" s="1410"/>
      <c r="Q3939" s="1410" t="str">
        <f>LEFT(base[[#This Row],[Evento / Mercado]],FIND("vs",base[[#This Row],[Evento / Mercado]])-2)</f>
        <v>Sabadell</v>
      </c>
      <c r="R393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410" t="str">
        <f>LEFT(base[[#This Row],[Evento / Mercado]],FIND("/",base[[#This Row],[Evento / Mercado]])-2)</f>
        <v>Sabadell vs UD Almería</v>
      </c>
      <c r="T3939" s="1411">
        <f>base[[#This Row],[Data de liquidação]]</f>
        <v>46263.554363425923</v>
      </c>
    </row>
    <row r="3940" spans="2:20" ht="15" customHeight="1" x14ac:dyDescent="0.25">
      <c r="B3940" s="1405" t="s">
        <v>4621</v>
      </c>
      <c r="C3940" s="859" t="s">
        <v>3512</v>
      </c>
      <c r="D3940" s="1406">
        <v>46263.600416666668</v>
      </c>
      <c r="E3940" s="1407">
        <v>10.38</v>
      </c>
      <c r="F3940" s="583">
        <v>4.4999999999999998E-2</v>
      </c>
      <c r="G3940" s="1408">
        <f t="shared" si="154"/>
        <v>10.869109947643981</v>
      </c>
      <c r="H3940" s="1366" t="s">
        <v>1646</v>
      </c>
      <c r="I3940" s="1409" t="s">
        <v>2274</v>
      </c>
      <c r="J3940" s="1408">
        <v>1.54</v>
      </c>
      <c r="K3940" s="1408">
        <v>20</v>
      </c>
      <c r="L3940" s="1406">
        <f>INT(base[[#This Row],[Data de liquidação]])</f>
        <v>46263</v>
      </c>
      <c r="M3940" s="1408">
        <f>base[[#This Row],[L/P Bruto]]-base[[#This Row],[L/P Líquido]]</f>
        <v>0.48910994764398019</v>
      </c>
      <c r="N3940" s="1408">
        <f>base[[#This Row],[L/P Líquido]]/base[[#This Row],[Stake/Responsabilidade]]</f>
        <v>0.51900000000000002</v>
      </c>
      <c r="O3940" s="1410">
        <f>IF(base[[#This Row],[L/P Líquido]]&gt;0,1,0)</f>
        <v>1</v>
      </c>
      <c r="P3940" s="1410"/>
      <c r="Q3940" s="1410" t="str">
        <f>LEFT(base[[#This Row],[Evento / Mercado]],FIND("vs",base[[#This Row],[Evento / Mercado]])-2)</f>
        <v>FC Arges Pitesti</v>
      </c>
      <c r="R394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410" t="str">
        <f>LEFT(base[[#This Row],[Evento / Mercado]],FIND("/",base[[#This Row],[Evento / Mercado]])-2)</f>
        <v>FC Arges Pitesti vs Sepsi OSK Sfantu Gheorghe</v>
      </c>
      <c r="T3940" s="1411">
        <f>base[[#This Row],[Data de liquidação]]</f>
        <v>46263.600416666668</v>
      </c>
    </row>
    <row r="3941" spans="2:20" ht="15" customHeight="1" x14ac:dyDescent="0.25">
      <c r="B3941" s="1405" t="s">
        <v>4620</v>
      </c>
      <c r="C3941" s="859" t="s">
        <v>3512</v>
      </c>
      <c r="D3941" s="1406">
        <v>46263.639525462961</v>
      </c>
      <c r="E3941" s="1407">
        <v>-120</v>
      </c>
      <c r="F3941" s="583">
        <v>4.4999999999999998E-2</v>
      </c>
      <c r="G3941" s="1408">
        <f t="shared" si="154"/>
        <v>-120</v>
      </c>
      <c r="H3941" s="1373" t="s">
        <v>314</v>
      </c>
      <c r="I3941" s="1374" t="s">
        <v>349</v>
      </c>
      <c r="J3941" s="1408">
        <v>1.6</v>
      </c>
      <c r="K3941" s="1408">
        <v>120</v>
      </c>
      <c r="L3941" s="1406">
        <f>INT(base[[#This Row],[Data de liquidação]])</f>
        <v>46263</v>
      </c>
      <c r="M3941" s="1408">
        <f>base[[#This Row],[L/P Bruto]]-base[[#This Row],[L/P Líquido]]</f>
        <v>0</v>
      </c>
      <c r="N3941" s="1408">
        <f>base[[#This Row],[L/P Líquido]]/base[[#This Row],[Stake/Responsabilidade]]</f>
        <v>-1</v>
      </c>
      <c r="O3941" s="1410">
        <f>IF(base[[#This Row],[L/P Líquido]]&gt;0,1,0)</f>
        <v>0</v>
      </c>
      <c r="P3941" s="1410"/>
      <c r="Q3941" s="1410" t="str">
        <f>LEFT(base[[#This Row],[Evento / Mercado]],FIND("vs",base[[#This Row],[Evento / Mercado]])-2)</f>
        <v>Tottenham Hotspur</v>
      </c>
      <c r="R394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410" t="str">
        <f>LEFT(base[[#This Row],[Evento / Mercado]],FIND("/",base[[#This Row],[Evento / Mercado]])-2)</f>
        <v>Tottenham Hotspur vs Newcastle United</v>
      </c>
      <c r="T3941" s="1411">
        <f>base[[#This Row],[Data de liquidação]]</f>
        <v>46263.639525462961</v>
      </c>
    </row>
    <row r="3942" spans="2:20" ht="15" customHeight="1" x14ac:dyDescent="0.25">
      <c r="B3942" s="1405" t="s">
        <v>4619</v>
      </c>
      <c r="C3942" s="859" t="s">
        <v>3512</v>
      </c>
      <c r="D3942" s="1406">
        <v>46263.641099537039</v>
      </c>
      <c r="E3942" s="1407">
        <v>41.41</v>
      </c>
      <c r="F3942" s="583">
        <v>4.4999999999999998E-2</v>
      </c>
      <c r="G3942" s="1408">
        <f t="shared" si="154"/>
        <v>43.361256544502616</v>
      </c>
      <c r="H3942" s="1408" t="s">
        <v>150</v>
      </c>
      <c r="I3942" s="1409" t="s">
        <v>627</v>
      </c>
      <c r="J3942" s="1408">
        <v>12</v>
      </c>
      <c r="K3942" s="1408">
        <v>476.96</v>
      </c>
      <c r="L3942" s="1406">
        <f>INT(base[[#This Row],[Data de liquidação]])</f>
        <v>46263</v>
      </c>
      <c r="M3942" s="1408">
        <f>base[[#This Row],[L/P Bruto]]-base[[#This Row],[L/P Líquido]]</f>
        <v>1.9512565445026198</v>
      </c>
      <c r="N3942" s="1408">
        <f>base[[#This Row],[L/P Líquido]]/base[[#This Row],[Stake/Responsabilidade]]</f>
        <v>8.6820697752432063E-2</v>
      </c>
      <c r="O3942" s="1410">
        <f>IF(base[[#This Row],[L/P Líquido]]&gt;0,1,0)</f>
        <v>1</v>
      </c>
      <c r="P3942" s="1410"/>
      <c r="Q3942" s="1410" t="str">
        <f>LEFT(base[[#This Row],[Evento / Mercado]],FIND("vs",base[[#This Row],[Evento / Mercado]])-2)</f>
        <v>Borussia Dortmund</v>
      </c>
      <c r="R394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410" t="str">
        <f>LEFT(base[[#This Row],[Evento / Mercado]],FIND("/",base[[#This Row],[Evento / Mercado]])-2)</f>
        <v>Borussia Dortmund vs Hamburger SV</v>
      </c>
      <c r="T3942" s="1411">
        <f>base[[#This Row],[Data de liquidação]]</f>
        <v>46263.641099537039</v>
      </c>
    </row>
    <row r="3943" spans="2:20" ht="15" customHeight="1" x14ac:dyDescent="0.25">
      <c r="B3943" s="1405" t="s">
        <v>4618</v>
      </c>
      <c r="C3943" s="859" t="s">
        <v>3512</v>
      </c>
      <c r="D3943" s="1406">
        <v>46263.664571759262</v>
      </c>
      <c r="E3943" s="1407">
        <v>-413.04</v>
      </c>
      <c r="F3943" s="583">
        <v>4.4999999999999998E-2</v>
      </c>
      <c r="G3943" s="1408">
        <f t="shared" si="154"/>
        <v>-413.04</v>
      </c>
      <c r="H3943" s="1408" t="s">
        <v>74</v>
      </c>
      <c r="I3943" s="1409" t="s">
        <v>626</v>
      </c>
      <c r="J3943" s="1408">
        <v>25</v>
      </c>
      <c r="K3943" s="1408">
        <v>413.04</v>
      </c>
      <c r="L3943" s="1406">
        <f>INT(base[[#This Row],[Data de liquidação]])</f>
        <v>46263</v>
      </c>
      <c r="M3943" s="1408">
        <f>base[[#This Row],[L/P Bruto]]-base[[#This Row],[L/P Líquido]]</f>
        <v>0</v>
      </c>
      <c r="N3943" s="1408">
        <f>base[[#This Row],[L/P Líquido]]/base[[#This Row],[Stake/Responsabilidade]]</f>
        <v>-1</v>
      </c>
      <c r="O3943" s="1410">
        <f>IF(base[[#This Row],[L/P Líquido]]&gt;0,1,0)</f>
        <v>0</v>
      </c>
      <c r="P3943" s="1410" t="s">
        <v>3634</v>
      </c>
      <c r="Q3943" s="1410" t="str">
        <f>LEFT(base[[#This Row],[Evento / Mercado]],FIND("vs",base[[#This Row],[Evento / Mercado]])-2)</f>
        <v>ÍB Vestmannaeyja</v>
      </c>
      <c r="R3943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410" t="str">
        <f>LEFT(base[[#This Row],[Evento / Mercado]],FIND("/",base[[#This Row],[Evento / Mercado]])-2)</f>
        <v>ÍB Vestmannaeyja vs Þór Akureyri</v>
      </c>
      <c r="T3943" s="1411">
        <f>base[[#This Row],[Data de liquidação]]</f>
        <v>46263.664571759262</v>
      </c>
    </row>
    <row r="3944" spans="2:20" ht="15" customHeight="1" x14ac:dyDescent="0.25">
      <c r="B3944" s="1405" t="s">
        <v>4617</v>
      </c>
      <c r="C3944" s="859" t="s">
        <v>3512</v>
      </c>
      <c r="D3944" s="1406">
        <v>46263.667743055557</v>
      </c>
      <c r="E3944" s="1407">
        <v>30.42</v>
      </c>
      <c r="F3944" s="583">
        <v>4.4999999999999998E-2</v>
      </c>
      <c r="G3944" s="1408">
        <f t="shared" si="154"/>
        <v>31.853403141361259</v>
      </c>
      <c r="H3944" s="1408" t="s">
        <v>3367</v>
      </c>
      <c r="I3944" s="1409" t="s">
        <v>390</v>
      </c>
      <c r="J3944" s="1408">
        <v>14.5</v>
      </c>
      <c r="K3944" s="1408">
        <v>429.98</v>
      </c>
      <c r="L3944" s="1406">
        <f>INT(base[[#This Row],[Data de liquidação]])</f>
        <v>46263</v>
      </c>
      <c r="M3944" s="1408">
        <f>base[[#This Row],[L/P Bruto]]-base[[#This Row],[L/P Líquido]]</f>
        <v>1.4334031413612571</v>
      </c>
      <c r="N3944" s="1408">
        <f>base[[#This Row],[L/P Líquido]]/base[[#This Row],[Stake/Responsabilidade]]</f>
        <v>7.074747662681985E-2</v>
      </c>
      <c r="O3944" s="1410">
        <f>IF(base[[#This Row],[L/P Líquido]]&gt;0,1,0)</f>
        <v>1</v>
      </c>
      <c r="P3944" s="1412" t="s">
        <v>1202</v>
      </c>
      <c r="Q3944" s="1410" t="str">
        <f>LEFT(base[[#This Row],[Evento / Mercado]],FIND("vs",base[[#This Row],[Evento / Mercado]])-2)</f>
        <v>Académico de Viseu</v>
      </c>
      <c r="R3944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410" t="str">
        <f>LEFT(base[[#This Row],[Evento / Mercado]],FIND("/",base[[#This Row],[Evento / Mercado]])-2)</f>
        <v>Académico de Viseu vs FC Porto</v>
      </c>
      <c r="T3944" s="1411">
        <f>base[[#This Row],[Data de liquidação]]</f>
        <v>46263.667743055557</v>
      </c>
    </row>
    <row r="3945" spans="2:20" ht="15" customHeight="1" x14ac:dyDescent="0.25">
      <c r="B3945" s="1405" t="s">
        <v>4616</v>
      </c>
      <c r="C3945" s="859" t="s">
        <v>3512</v>
      </c>
      <c r="D3945" s="1406">
        <v>46263.700486111113</v>
      </c>
      <c r="E3945" s="1407">
        <v>0.49</v>
      </c>
      <c r="F3945" s="583">
        <v>4.4999999999999998E-2</v>
      </c>
      <c r="G3945" s="1408">
        <f t="shared" si="154"/>
        <v>0.51308900523560208</v>
      </c>
      <c r="H3945" s="1366" t="s">
        <v>1646</v>
      </c>
      <c r="I3945" s="1402" t="s">
        <v>3293</v>
      </c>
      <c r="J3945" s="1408">
        <v>1.26</v>
      </c>
      <c r="K3945" s="1408">
        <v>2</v>
      </c>
      <c r="L3945" s="1406">
        <f>INT(base[[#This Row],[Data de liquidação]])</f>
        <v>46263</v>
      </c>
      <c r="M3945" s="1408">
        <f>base[[#This Row],[L/P Bruto]]-base[[#This Row],[L/P Líquido]]</f>
        <v>2.3089005235602089E-2</v>
      </c>
      <c r="N3945" s="1408">
        <f>base[[#This Row],[L/P Líquido]]/base[[#This Row],[Stake/Responsabilidade]]</f>
        <v>0.245</v>
      </c>
      <c r="O3945" s="1410">
        <f>IF(base[[#This Row],[L/P Líquido]]&gt;0,1,0)</f>
        <v>1</v>
      </c>
      <c r="P3945" s="1410"/>
      <c r="Q3945" s="1410" t="str">
        <f>LEFT(base[[#This Row],[Evento / Mercado]],FIND("vs",base[[#This Row],[Evento / Mercado]])-2)</f>
        <v>Galatasaray SK</v>
      </c>
      <c r="R394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410" t="str">
        <f>LEFT(base[[#This Row],[Evento / Mercado]],FIND("/",base[[#This Row],[Evento / Mercado]])-2)</f>
        <v>Galatasaray SK vs Göztepe</v>
      </c>
      <c r="T3945" s="1411">
        <f>base[[#This Row],[Data de liquidação]]</f>
        <v>46263.700486111113</v>
      </c>
    </row>
    <row r="3946" spans="2:20" ht="15" customHeight="1" x14ac:dyDescent="0.25">
      <c r="B3946" s="1405" t="s">
        <v>4615</v>
      </c>
      <c r="C3946" s="859" t="s">
        <v>3512</v>
      </c>
      <c r="D3946" s="1406">
        <v>46263.704375000001</v>
      </c>
      <c r="E3946" s="1407">
        <v>6.37</v>
      </c>
      <c r="F3946" s="583">
        <v>4.4999999999999998E-2</v>
      </c>
      <c r="G3946" s="1408">
        <f t="shared" si="154"/>
        <v>6.6701570680628279</v>
      </c>
      <c r="H3946" s="1366" t="s">
        <v>1646</v>
      </c>
      <c r="I3946" s="1402" t="s">
        <v>2916</v>
      </c>
      <c r="J3946" s="1408">
        <v>11</v>
      </c>
      <c r="K3946" s="1408">
        <v>66.7</v>
      </c>
      <c r="L3946" s="1406">
        <f>INT(base[[#This Row],[Data de liquidação]])</f>
        <v>46263</v>
      </c>
      <c r="M3946" s="1408">
        <f>base[[#This Row],[L/P Bruto]]-base[[#This Row],[L/P Líquido]]</f>
        <v>0.30015706806282783</v>
      </c>
      <c r="N3946" s="1408">
        <f>base[[#This Row],[L/P Líquido]]/base[[#This Row],[Stake/Responsabilidade]]</f>
        <v>9.5502248875562218E-2</v>
      </c>
      <c r="O3946" s="1410">
        <f>IF(base[[#This Row],[L/P Líquido]]&gt;0,1,0)</f>
        <v>1</v>
      </c>
      <c r="P3946" s="1410"/>
      <c r="Q3946" s="1410" t="str">
        <f>LEFT(base[[#This Row],[Evento / Mercado]],FIND("vs",base[[#This Row],[Evento / Mercado]])-2)</f>
        <v>Al-Fateh Al-Hasa</v>
      </c>
      <c r="R394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410" t="str">
        <f>LEFT(base[[#This Row],[Evento / Mercado]],FIND("/",base[[#This Row],[Evento / Mercado]])-2)</f>
        <v>Al-Fateh Al-Hasa vs Al-Ittihad Jeddah</v>
      </c>
      <c r="T3946" s="1411">
        <f>base[[#This Row],[Data de liquidação]]</f>
        <v>46263.704375000001</v>
      </c>
    </row>
    <row r="3947" spans="2:20" ht="15" customHeight="1" x14ac:dyDescent="0.25">
      <c r="B3947" s="1405" t="s">
        <v>4614</v>
      </c>
      <c r="C3947" s="859" t="s">
        <v>3512</v>
      </c>
      <c r="D3947" s="1406">
        <v>46263.72934027778</v>
      </c>
      <c r="E3947" s="1407">
        <v>36.61</v>
      </c>
      <c r="F3947" s="583">
        <v>4.4999999999999998E-2</v>
      </c>
      <c r="G3947" s="1408">
        <f t="shared" si="154"/>
        <v>38.335078534031418</v>
      </c>
      <c r="H3947" s="1408" t="s">
        <v>3367</v>
      </c>
      <c r="I3947" s="1409" t="s">
        <v>391</v>
      </c>
      <c r="J3947" s="1408">
        <v>13</v>
      </c>
      <c r="K3947" s="1408">
        <v>459.96</v>
      </c>
      <c r="L3947" s="1406">
        <f>INT(base[[#This Row],[Data de liquidação]])</f>
        <v>46263</v>
      </c>
      <c r="M3947" s="1408">
        <f>base[[#This Row],[L/P Bruto]]-base[[#This Row],[L/P Líquido]]</f>
        <v>1.7250785340314181</v>
      </c>
      <c r="N3947" s="1408">
        <f>base[[#This Row],[L/P Líquido]]/base[[#This Row],[Stake/Responsabilidade]]</f>
        <v>7.959387772849813E-2</v>
      </c>
      <c r="O3947" s="1410">
        <f>IF(base[[#This Row],[L/P Líquido]]&gt;0,1,0)</f>
        <v>1</v>
      </c>
      <c r="P3947" s="1410" t="s">
        <v>1203</v>
      </c>
      <c r="Q3947" s="1410" t="str">
        <f>LEFT(base[[#This Row],[Evento / Mercado]],FIND("vs",base[[#This Row],[Evento / Mercado]])-2)</f>
        <v>Galatasaray SK</v>
      </c>
      <c r="R394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410" t="str">
        <f>LEFT(base[[#This Row],[Evento / Mercado]],FIND("/",base[[#This Row],[Evento / Mercado]])-2)</f>
        <v>Galatasaray SK vs Göztepe</v>
      </c>
      <c r="T3947" s="1411">
        <f>base[[#This Row],[Data de liquidação]]</f>
        <v>46263.72934027778</v>
      </c>
    </row>
    <row r="3948" spans="2:20" ht="15" customHeight="1" x14ac:dyDescent="0.25">
      <c r="B3948" s="1405" t="s">
        <v>4613</v>
      </c>
      <c r="C3948" s="859" t="s">
        <v>3512</v>
      </c>
      <c r="D3948" s="1406">
        <v>46263.734375</v>
      </c>
      <c r="E3948" s="1407">
        <v>1.57</v>
      </c>
      <c r="F3948" s="583">
        <v>4.4999999999999998E-2</v>
      </c>
      <c r="G3948" s="1408">
        <f t="shared" si="154"/>
        <v>1.6439790575916231</v>
      </c>
      <c r="H3948" s="1366" t="s">
        <v>1646</v>
      </c>
      <c r="I3948" s="1402" t="s">
        <v>3293</v>
      </c>
      <c r="J3948" s="1408">
        <v>1.82</v>
      </c>
      <c r="K3948" s="1408">
        <v>2</v>
      </c>
      <c r="L3948" s="1406">
        <f>INT(base[[#This Row],[Data de liquidação]])</f>
        <v>46263</v>
      </c>
      <c r="M3948" s="1408">
        <f>base[[#This Row],[L/P Bruto]]-base[[#This Row],[L/P Líquido]]</f>
        <v>7.3979057591623043E-2</v>
      </c>
      <c r="N3948" s="1408">
        <f>base[[#This Row],[L/P Líquido]]/base[[#This Row],[Stake/Responsabilidade]]</f>
        <v>0.78500000000000003</v>
      </c>
      <c r="O3948" s="1410">
        <f>IF(base[[#This Row],[L/P Líquido]]&gt;0,1,0)</f>
        <v>1</v>
      </c>
      <c r="P3948" s="1410"/>
      <c r="Q3948" s="1410" t="str">
        <f>LEFT(base[[#This Row],[Evento / Mercado]],FIND("vs",base[[#This Row],[Evento / Mercado]])-2)</f>
        <v>SC União Torreense</v>
      </c>
      <c r="R394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410" t="str">
        <f>LEFT(base[[#This Row],[Evento / Mercado]],FIND("/",base[[#This Row],[Evento / Mercado]])-2)</f>
        <v>SC União Torreense vs Vizela</v>
      </c>
      <c r="T3948" s="1411">
        <f>base[[#This Row],[Data de liquidação]]</f>
        <v>46263.734375</v>
      </c>
    </row>
    <row r="3949" spans="2:20" ht="15" customHeight="1" x14ac:dyDescent="0.25">
      <c r="B3949" s="1413" t="s">
        <v>4666</v>
      </c>
      <c r="C3949" s="859" t="s">
        <v>3512</v>
      </c>
      <c r="D3949" s="1414">
        <v>46263.849641203706</v>
      </c>
      <c r="E3949" s="1415">
        <v>31.67</v>
      </c>
      <c r="F3949" s="583">
        <v>4.4999999999999998E-2</v>
      </c>
      <c r="G3949" s="1416">
        <f t="shared" ref="G3949:G3984" si="157">IF(E3949&gt;0,E3949/(1-F3949),E3949)</f>
        <v>33.162303664921467</v>
      </c>
      <c r="H3949" s="1416" t="s">
        <v>3231</v>
      </c>
      <c r="I3949" s="1417" t="s">
        <v>626</v>
      </c>
      <c r="J3949" s="1416">
        <f>(12.5*300.04+15*98.97)/base[[#This Row],[Stake/Responsabilidade]]</f>
        <v>13.120097240670662</v>
      </c>
      <c r="K3949" s="1416">
        <f>300.04+98.97</f>
        <v>399.01</v>
      </c>
      <c r="L3949" s="1414">
        <f>INT(base[[#This Row],[Data de liquidação]])</f>
        <v>46263</v>
      </c>
      <c r="M3949" s="1416">
        <f>base[[#This Row],[L/P Bruto]]-base[[#This Row],[L/P Líquido]]</f>
        <v>1.4923036649214652</v>
      </c>
      <c r="N3949" s="1416">
        <f>base[[#This Row],[L/P Líquido]]/base[[#This Row],[Stake/Responsabilidade]]</f>
        <v>7.9371444324703652E-2</v>
      </c>
      <c r="O3949" s="1418">
        <f>IF(base[[#This Row],[L/P Líquido]]&gt;0,1,0)</f>
        <v>1</v>
      </c>
      <c r="P3949" s="1418"/>
      <c r="Q3949" s="1418" t="str">
        <f>LEFT(base[[#This Row],[Evento / Mercado]],FIND("vs",base[[#This Row],[Evento / Mercado]])-2)</f>
        <v>Atlético Mineiro</v>
      </c>
      <c r="R3949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18" t="str">
        <f>LEFT(base[[#This Row],[Evento / Mercado]],FIND("/",base[[#This Row],[Evento / Mercado]])-2)</f>
        <v>Atlético Mineiro vs EC Vitória</v>
      </c>
      <c r="T3949" s="1419">
        <f>base[[#This Row],[Data de liquidação]]</f>
        <v>46263.849641203706</v>
      </c>
    </row>
    <row r="3950" spans="2:20" ht="15" customHeight="1" x14ac:dyDescent="0.25">
      <c r="B3950" s="1413" t="s">
        <v>4665</v>
      </c>
      <c r="C3950" s="859" t="s">
        <v>3512</v>
      </c>
      <c r="D3950" s="1414">
        <v>46263.940324074072</v>
      </c>
      <c r="E3950" s="1415">
        <v>7.59</v>
      </c>
      <c r="F3950" s="583">
        <v>4.4999999999999998E-2</v>
      </c>
      <c r="G3950" s="1416">
        <f t="shared" si="157"/>
        <v>7.9476439790575917</v>
      </c>
      <c r="H3950" s="1366" t="s">
        <v>1646</v>
      </c>
      <c r="I3950" s="1402" t="s">
        <v>2916</v>
      </c>
      <c r="J3950" s="1416">
        <v>9.8000000000000007</v>
      </c>
      <c r="K3950" s="1416">
        <v>69.959999999999994</v>
      </c>
      <c r="L3950" s="1414">
        <f>INT(base[[#This Row],[Data de liquidação]])</f>
        <v>46263</v>
      </c>
      <c r="M3950" s="1416">
        <f>base[[#This Row],[L/P Bruto]]-base[[#This Row],[L/P Líquido]]</f>
        <v>0.35764397905759182</v>
      </c>
      <c r="N3950" s="1416">
        <f>base[[#This Row],[L/P Líquido]]/base[[#This Row],[Stake/Responsabilidade]]</f>
        <v>0.10849056603773585</v>
      </c>
      <c r="O3950" s="1418">
        <f>IF(base[[#This Row],[L/P Líquido]]&gt;0,1,0)</f>
        <v>1</v>
      </c>
      <c r="P3950" s="1418"/>
      <c r="Q3950" s="1418" t="str">
        <f>LEFT(base[[#This Row],[Evento / Mercado]],FIND("vs",base[[#This Row],[Evento / Mercado]])-2)</f>
        <v>DC United</v>
      </c>
      <c r="R3950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18" t="str">
        <f>LEFT(base[[#This Row],[Evento / Mercado]],FIND("/",base[[#This Row],[Evento / Mercado]])-2)</f>
        <v>DC United vs Los Angeles FC</v>
      </c>
      <c r="T3950" s="1419">
        <f>base[[#This Row],[Data de liquidação]]</f>
        <v>46263.940324074072</v>
      </c>
    </row>
    <row r="3951" spans="2:20" ht="15" customHeight="1" x14ac:dyDescent="0.25">
      <c r="B3951" s="1413" t="s">
        <v>4664</v>
      </c>
      <c r="C3951" s="859" t="s">
        <v>3512</v>
      </c>
      <c r="D3951" s="1414">
        <v>46263.942754629628</v>
      </c>
      <c r="E3951" s="1415">
        <v>7.24</v>
      </c>
      <c r="F3951" s="583">
        <v>4.4999999999999998E-2</v>
      </c>
      <c r="G3951" s="1416">
        <f t="shared" si="157"/>
        <v>7.5811518324607334</v>
      </c>
      <c r="H3951" s="1416" t="s">
        <v>3294</v>
      </c>
      <c r="I3951" s="1417" t="s">
        <v>626</v>
      </c>
      <c r="J3951" s="1416">
        <v>60</v>
      </c>
      <c r="K3951" s="1416">
        <v>447.22</v>
      </c>
      <c r="L3951" s="1414">
        <f>INT(base[[#This Row],[Data de liquidação]])</f>
        <v>46263</v>
      </c>
      <c r="M3951" s="1416">
        <f>base[[#This Row],[L/P Bruto]]-base[[#This Row],[L/P Líquido]]</f>
        <v>0.34115183246073322</v>
      </c>
      <c r="N3951" s="1416">
        <f>base[[#This Row],[L/P Líquido]]/base[[#This Row],[Stake/Responsabilidade]]</f>
        <v>1.6188900317517105E-2</v>
      </c>
      <c r="O3951" s="1418">
        <f>IF(base[[#This Row],[L/P Líquido]]&gt;0,1,0)</f>
        <v>1</v>
      </c>
      <c r="P3951" s="1418"/>
      <c r="Q3951" s="1418" t="str">
        <f>LEFT(base[[#This Row],[Evento / Mercado]],FIND("vs",base[[#This Row],[Evento / Mercado]])-2)</f>
        <v>Inter Miami CF</v>
      </c>
      <c r="R3951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18" t="str">
        <f>LEFT(base[[#This Row],[Evento / Mercado]],FIND("/",base[[#This Row],[Evento / Mercado]])-2)</f>
        <v>Inter Miami CF vs CF Montreal</v>
      </c>
      <c r="T3951" s="1419">
        <f>base[[#This Row],[Data de liquidação]]</f>
        <v>46263.942754629628</v>
      </c>
    </row>
    <row r="3952" spans="2:20" ht="15" customHeight="1" x14ac:dyDescent="0.25">
      <c r="B3952" s="1413" t="s">
        <v>4663</v>
      </c>
      <c r="C3952" s="859" t="s">
        <v>3512</v>
      </c>
      <c r="D3952" s="1414">
        <v>46263.97824074074</v>
      </c>
      <c r="E3952" s="1415">
        <v>-277.29000000000002</v>
      </c>
      <c r="F3952" s="583">
        <v>4.4999999999999998E-2</v>
      </c>
      <c r="G3952" s="1416">
        <f t="shared" si="157"/>
        <v>-277.29000000000002</v>
      </c>
      <c r="H3952" s="1416" t="s">
        <v>4317</v>
      </c>
      <c r="I3952" s="1417"/>
      <c r="J3952" s="1416">
        <v>14</v>
      </c>
      <c r="K3952" s="1416">
        <v>277.29000000000002</v>
      </c>
      <c r="L3952" s="1414">
        <f>INT(base[[#This Row],[Data de liquidação]])</f>
        <v>46263</v>
      </c>
      <c r="M3952" s="1416">
        <f>base[[#This Row],[L/P Bruto]]-base[[#This Row],[L/P Líquido]]</f>
        <v>0</v>
      </c>
      <c r="N3952" s="1416">
        <f>base[[#This Row],[L/P Líquido]]/base[[#This Row],[Stake/Responsabilidade]]</f>
        <v>-1</v>
      </c>
      <c r="O3952" s="1418">
        <f>IF(base[[#This Row],[L/P Líquido]]&gt;0,1,0)</f>
        <v>0</v>
      </c>
      <c r="P3952" s="1418"/>
      <c r="Q3952" s="1418" t="str">
        <f>LEFT(base[[#This Row],[Evento / Mercado]],FIND("vs",base[[#This Row],[Evento / Mercado]])-2)</f>
        <v>Alianza Lima</v>
      </c>
      <c r="R3952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18" t="str">
        <f>LEFT(base[[#This Row],[Evento / Mercado]],FIND("/",base[[#This Row],[Evento / Mercado]])-2)</f>
        <v>Alianza Lima vs Deportivo Garcilaso</v>
      </c>
      <c r="T3952" s="1419">
        <f>base[[#This Row],[Data de liquidação]]</f>
        <v>46263.97824074074</v>
      </c>
    </row>
    <row r="3953" spans="2:22" ht="15" customHeight="1" x14ac:dyDescent="0.25">
      <c r="B3953" s="1413" t="s">
        <v>4662</v>
      </c>
      <c r="C3953" s="859" t="s">
        <v>3512</v>
      </c>
      <c r="D3953" s="1414">
        <v>46263.978275462963</v>
      </c>
      <c r="E3953" s="1415">
        <v>-2</v>
      </c>
      <c r="F3953" s="583">
        <v>4.4999999999999998E-2</v>
      </c>
      <c r="G3953" s="1416">
        <f t="shared" si="157"/>
        <v>-2</v>
      </c>
      <c r="H3953" s="1366" t="s">
        <v>1646</v>
      </c>
      <c r="I3953" s="1402" t="s">
        <v>3293</v>
      </c>
      <c r="J3953" s="1416">
        <v>1.62</v>
      </c>
      <c r="K3953" s="1416">
        <v>2</v>
      </c>
      <c r="L3953" s="1414">
        <f>INT(base[[#This Row],[Data de liquidação]])</f>
        <v>46263</v>
      </c>
      <c r="M3953" s="1416">
        <f>base[[#This Row],[L/P Bruto]]-base[[#This Row],[L/P Líquido]]</f>
        <v>0</v>
      </c>
      <c r="N3953" s="1416">
        <f>base[[#This Row],[L/P Líquido]]/base[[#This Row],[Stake/Responsabilidade]]</f>
        <v>-1</v>
      </c>
      <c r="O3953" s="1418">
        <f>IF(base[[#This Row],[L/P Líquido]]&gt;0,1,0)</f>
        <v>0</v>
      </c>
      <c r="P3953" s="1418"/>
      <c r="Q3953" s="1418" t="str">
        <f>LEFT(base[[#This Row],[Evento / Mercado]],FIND("vs",base[[#This Row],[Evento / Mercado]])-2)</f>
        <v>Alianza Lima</v>
      </c>
      <c r="R3953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18" t="str">
        <f>LEFT(base[[#This Row],[Evento / Mercado]],FIND("/",base[[#This Row],[Evento / Mercado]])-2)</f>
        <v>Alianza Lima vs Deportivo Garcilaso</v>
      </c>
      <c r="T3953" s="1419">
        <f>base[[#This Row],[Data de liquidação]]</f>
        <v>46263.978275462963</v>
      </c>
    </row>
    <row r="3954" spans="2:22" ht="15" customHeight="1" x14ac:dyDescent="0.25">
      <c r="B3954" s="1413" t="s">
        <v>4661</v>
      </c>
      <c r="C3954" s="859" t="s">
        <v>3512</v>
      </c>
      <c r="D3954" s="1414">
        <v>46263.98605324074</v>
      </c>
      <c r="E3954" s="1415">
        <v>46.4</v>
      </c>
      <c r="F3954" s="583">
        <v>4.4999999999999998E-2</v>
      </c>
      <c r="G3954" s="1416">
        <f t="shared" si="157"/>
        <v>48.586387434554972</v>
      </c>
      <c r="H3954" s="1416" t="s">
        <v>3231</v>
      </c>
      <c r="I3954" s="1417" t="s">
        <v>626</v>
      </c>
      <c r="J3954" s="1416">
        <f>(9.8*29.3+9.82*399.14)/base[[#This Row],[Stake/Responsabilidade]]</f>
        <v>9.8186322472224816</v>
      </c>
      <c r="K3954" s="1416">
        <f>399.14+29.3</f>
        <v>428.44</v>
      </c>
      <c r="L3954" s="1414">
        <f>INT(base[[#This Row],[Data de liquidação]])</f>
        <v>46263</v>
      </c>
      <c r="M3954" s="1416">
        <f>base[[#This Row],[L/P Bruto]]-base[[#This Row],[L/P Líquido]]</f>
        <v>2.1863874345549732</v>
      </c>
      <c r="N3954" s="1416">
        <f>base[[#This Row],[L/P Líquido]]/base[[#This Row],[Stake/Responsabilidade]]</f>
        <v>0.10829987862944636</v>
      </c>
      <c r="O3954" s="1418">
        <f>IF(base[[#This Row],[L/P Líquido]]&gt;0,1,0)</f>
        <v>1</v>
      </c>
      <c r="P3954" s="1418"/>
      <c r="Q3954" s="1418" t="str">
        <f>LEFT(base[[#This Row],[Evento / Mercado]],FIND("vs",base[[#This Row],[Evento / Mercado]])-2)</f>
        <v>Houston Dynamo</v>
      </c>
      <c r="R3954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18" t="str">
        <f>LEFT(base[[#This Row],[Evento / Mercado]],FIND("/",base[[#This Row],[Evento / Mercado]])-2)</f>
        <v>Houston Dynamo vs San Jose Earthquakes</v>
      </c>
      <c r="T3954" s="1419">
        <f>base[[#This Row],[Data de liquidação]]</f>
        <v>46263.98605324074</v>
      </c>
    </row>
    <row r="3955" spans="2:22" ht="15" customHeight="1" x14ac:dyDescent="0.25">
      <c r="B3955" s="1413" t="s">
        <v>4660</v>
      </c>
      <c r="C3955" s="859" t="s">
        <v>3512</v>
      </c>
      <c r="D3955" s="1414">
        <v>46263.986226851855</v>
      </c>
      <c r="E3955" s="1415">
        <v>31.59</v>
      </c>
      <c r="F3955" s="583">
        <v>4.4999999999999998E-2</v>
      </c>
      <c r="G3955" s="1416">
        <f t="shared" si="157"/>
        <v>33.078534031413611</v>
      </c>
      <c r="H3955" s="1416" t="s">
        <v>3231</v>
      </c>
      <c r="I3955" s="1417" t="s">
        <v>626</v>
      </c>
      <c r="J3955" s="1416">
        <v>14</v>
      </c>
      <c r="K3955" s="1416">
        <v>430.04</v>
      </c>
      <c r="L3955" s="1414">
        <f>INT(base[[#This Row],[Data de liquidação]])</f>
        <v>46263</v>
      </c>
      <c r="M3955" s="1416">
        <f>base[[#This Row],[L/P Bruto]]-base[[#This Row],[L/P Líquido]]</f>
        <v>1.4885340314136108</v>
      </c>
      <c r="N3955" s="1416">
        <f>base[[#This Row],[L/P Líquido]]/base[[#This Row],[Stake/Responsabilidade]]</f>
        <v>7.3458282950423212E-2</v>
      </c>
      <c r="O3955" s="1418">
        <f>IF(base[[#This Row],[L/P Líquido]]&gt;0,1,0)</f>
        <v>1</v>
      </c>
      <c r="P3955" s="1418"/>
      <c r="Q3955" s="1418" t="str">
        <f>LEFT(base[[#This Row],[Evento / Mercado]],FIND("vs",base[[#This Row],[Evento / Mercado]])-2)</f>
        <v>Nashville Soccer Club</v>
      </c>
      <c r="R3955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18" t="str">
        <f>LEFT(base[[#This Row],[Evento / Mercado]],FIND("/",base[[#This Row],[Evento / Mercado]])-2)</f>
        <v>Nashville Soccer Club vs FC Cincinnati</v>
      </c>
      <c r="T3955" s="1419">
        <f>base[[#This Row],[Data de liquidação]]</f>
        <v>46263.986226851855</v>
      </c>
    </row>
    <row r="3956" spans="2:22" ht="15" customHeight="1" x14ac:dyDescent="0.25">
      <c r="B3956" s="1413" t="s">
        <v>4659</v>
      </c>
      <c r="C3956" s="859" t="s">
        <v>3512</v>
      </c>
      <c r="D3956" s="1414">
        <v>46264.067847222221</v>
      </c>
      <c r="E3956" s="1415">
        <v>16.05</v>
      </c>
      <c r="F3956" s="583">
        <v>4.4999999999999998E-2</v>
      </c>
      <c r="G3956" s="1416">
        <f t="shared" si="157"/>
        <v>16.806282722513089</v>
      </c>
      <c r="H3956" s="1416" t="s">
        <v>3294</v>
      </c>
      <c r="I3956" s="1417" t="s">
        <v>626</v>
      </c>
      <c r="J3956" s="1416">
        <v>28</v>
      </c>
      <c r="K3956" s="1416">
        <v>453.87</v>
      </c>
      <c r="L3956" s="1414">
        <f>INT(base[[#This Row],[Data de liquidação]])</f>
        <v>46264</v>
      </c>
      <c r="M3956" s="1416">
        <f>base[[#This Row],[L/P Bruto]]-base[[#This Row],[L/P Líquido]]</f>
        <v>0.75628272251308815</v>
      </c>
      <c r="N3956" s="1416">
        <f>base[[#This Row],[L/P Líquido]]/base[[#This Row],[Stake/Responsabilidade]]</f>
        <v>3.5362548747438695E-2</v>
      </c>
      <c r="O3956" s="1418">
        <f>IF(base[[#This Row],[L/P Líquido]]&gt;0,1,0)</f>
        <v>1</v>
      </c>
      <c r="P3956" s="1418"/>
      <c r="Q3956" s="1418" t="str">
        <f>LEFT(base[[#This Row],[Evento / Mercado]],FIND("vs",base[[#This Row],[Evento / Mercado]])-2)</f>
        <v>San Diego FC</v>
      </c>
      <c r="R3956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18" t="str">
        <f>LEFT(base[[#This Row],[Evento / Mercado]],FIND("/",base[[#This Row],[Evento / Mercado]])-2)</f>
        <v>San Diego FC vs Los Angeles Galaxy</v>
      </c>
      <c r="T3956" s="1419">
        <f>base[[#This Row],[Data de liquidação]]</f>
        <v>46264.067847222221</v>
      </c>
    </row>
    <row r="3957" spans="2:22" ht="15" customHeight="1" x14ac:dyDescent="0.25">
      <c r="B3957" s="1413" t="s">
        <v>4658</v>
      </c>
      <c r="C3957" s="859" t="s">
        <v>3512</v>
      </c>
      <c r="D3957" s="1414">
        <v>46264.411481481482</v>
      </c>
      <c r="E3957" s="1415">
        <v>7.59</v>
      </c>
      <c r="F3957" s="583">
        <v>4.4999999999999998E-2</v>
      </c>
      <c r="G3957" s="1416">
        <f t="shared" si="157"/>
        <v>7.9476439790575917</v>
      </c>
      <c r="H3957" s="1366" t="s">
        <v>1646</v>
      </c>
      <c r="I3957" s="1402" t="s">
        <v>2916</v>
      </c>
      <c r="J3957" s="1416">
        <v>9.8000000000000007</v>
      </c>
      <c r="K3957" s="1416">
        <v>69.959999999999994</v>
      </c>
      <c r="L3957" s="1414">
        <f>INT(base[[#This Row],[Data de liquidação]])</f>
        <v>46264</v>
      </c>
      <c r="M3957" s="1416">
        <f>base[[#This Row],[L/P Bruto]]-base[[#This Row],[L/P Líquido]]</f>
        <v>0.35764397905759182</v>
      </c>
      <c r="N3957" s="1416">
        <f>base[[#This Row],[L/P Líquido]]/base[[#This Row],[Stake/Responsabilidade]]</f>
        <v>0.10849056603773585</v>
      </c>
      <c r="O3957" s="1418">
        <f>IF(base[[#This Row],[L/P Líquido]]&gt;0,1,0)</f>
        <v>1</v>
      </c>
      <c r="P3957" s="1418"/>
      <c r="Q3957" s="1418" t="str">
        <f>LEFT(base[[#This Row],[Evento / Mercado]],FIND("vs",base[[#This Row],[Evento / Mercado]])-2)</f>
        <v>Aberdeen</v>
      </c>
      <c r="R3957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18" t="str">
        <f>LEFT(base[[#This Row],[Evento / Mercado]],FIND("/",base[[#This Row],[Evento / Mercado]])-2)</f>
        <v>Aberdeen vs Rangers</v>
      </c>
      <c r="T3957" s="1419">
        <f>base[[#This Row],[Data de liquidação]]</f>
        <v>46264.411481481482</v>
      </c>
    </row>
    <row r="3958" spans="2:22" ht="15" customHeight="1" x14ac:dyDescent="0.25">
      <c r="B3958" s="1413" t="s">
        <v>4657</v>
      </c>
      <c r="C3958" s="859" t="s">
        <v>3512</v>
      </c>
      <c r="D3958" s="1414">
        <v>46264.432916666665</v>
      </c>
      <c r="E3958" s="1415">
        <v>36.82</v>
      </c>
      <c r="F3958" s="583">
        <v>4.4999999999999998E-2</v>
      </c>
      <c r="G3958" s="1416">
        <f t="shared" si="157"/>
        <v>38.554973821989527</v>
      </c>
      <c r="H3958" s="1416" t="s">
        <v>3231</v>
      </c>
      <c r="I3958" s="1417" t="s">
        <v>693</v>
      </c>
      <c r="J3958" s="1416">
        <f>(14*(390+30.03)+17*100)/base[[#This Row],[Stake/Responsabilidade]]</f>
        <v>14.576889794819531</v>
      </c>
      <c r="K3958" s="1416">
        <f>390+100+30.03</f>
        <v>520.03</v>
      </c>
      <c r="L3958" s="1414">
        <f>INT(base[[#This Row],[Data de liquidação]])</f>
        <v>46264</v>
      </c>
      <c r="M3958" s="1416">
        <f>base[[#This Row],[L/P Bruto]]-base[[#This Row],[L/P Líquido]]</f>
        <v>1.7349738219895272</v>
      </c>
      <c r="N3958" s="1416">
        <f>base[[#This Row],[L/P Líquido]]/base[[#This Row],[Stake/Responsabilidade]]</f>
        <v>7.0803607484183614E-2</v>
      </c>
      <c r="O3958" s="1418">
        <f>IF(base[[#This Row],[L/P Líquido]]&gt;0,1,0)</f>
        <v>1</v>
      </c>
      <c r="P3958" s="1418"/>
      <c r="Q3958" s="1418" t="str">
        <f>LEFT(base[[#This Row],[Evento / Mercado]],FIND("vs",base[[#This Row],[Evento / Mercado]])-2)</f>
        <v>KAA Gent</v>
      </c>
      <c r="R3958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18" t="str">
        <f>LEFT(base[[#This Row],[Evento / Mercado]],FIND("/",base[[#This Row],[Evento / Mercado]])-2)</f>
        <v>KAA Gent vs Club Brugge</v>
      </c>
      <c r="T3958" s="1419">
        <f>base[[#This Row],[Data de liquidação]]</f>
        <v>46264.432916666665</v>
      </c>
    </row>
    <row r="3959" spans="2:22" ht="15" customHeight="1" x14ac:dyDescent="0.25">
      <c r="B3959" s="1413" t="s">
        <v>4656</v>
      </c>
      <c r="C3959" s="859" t="s">
        <v>3512</v>
      </c>
      <c r="D3959" s="1414">
        <v>46264.442511574074</v>
      </c>
      <c r="E3959" s="1415">
        <v>0.93</v>
      </c>
      <c r="F3959" s="583">
        <v>4.4999999999999998E-2</v>
      </c>
      <c r="G3959" s="1416">
        <f t="shared" si="157"/>
        <v>0.97382198952879595</v>
      </c>
      <c r="H3959" s="1366" t="s">
        <v>1646</v>
      </c>
      <c r="I3959" s="1402" t="s">
        <v>3293</v>
      </c>
      <c r="J3959" s="1416">
        <v>1.49</v>
      </c>
      <c r="K3959" s="1416">
        <v>2</v>
      </c>
      <c r="L3959" s="1414">
        <f>INT(base[[#This Row],[Data de liquidação]])</f>
        <v>46264</v>
      </c>
      <c r="M3959" s="1416">
        <f>base[[#This Row],[L/P Bruto]]-base[[#This Row],[L/P Líquido]]</f>
        <v>4.3821989528795902E-2</v>
      </c>
      <c r="N3959" s="1416">
        <f>base[[#This Row],[L/P Líquido]]/base[[#This Row],[Stake/Responsabilidade]]</f>
        <v>0.46500000000000002</v>
      </c>
      <c r="O3959" s="1418">
        <f>IF(base[[#This Row],[L/P Líquido]]&gt;0,1,0)</f>
        <v>1</v>
      </c>
      <c r="P3959" s="1418"/>
      <c r="Q3959" s="1418" t="str">
        <f>LEFT(base[[#This Row],[Evento / Mercado]],FIND("vs",base[[#This Row],[Evento / Mercado]])-2)</f>
        <v>FC Sion</v>
      </c>
      <c r="R3959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18" t="str">
        <f>LEFT(base[[#This Row],[Evento / Mercado]],FIND("/",base[[#This Row],[Evento / Mercado]])-2)</f>
        <v>FC Sion vs FC Lugano</v>
      </c>
      <c r="T3959" s="1419">
        <f>base[[#This Row],[Data de liquidação]]</f>
        <v>46264.442511574074</v>
      </c>
    </row>
    <row r="3960" spans="2:22" ht="15" customHeight="1" x14ac:dyDescent="0.25">
      <c r="B3960" s="1413" t="s">
        <v>4655</v>
      </c>
      <c r="C3960" s="859" t="s">
        <v>3512</v>
      </c>
      <c r="D3960" s="1414">
        <v>46264.451284722221</v>
      </c>
      <c r="E3960" s="1415">
        <v>8.36</v>
      </c>
      <c r="F3960" s="583">
        <v>4.4999999999999998E-2</v>
      </c>
      <c r="G3960" s="1416">
        <f t="shared" si="157"/>
        <v>8.7539267015706805</v>
      </c>
      <c r="H3960" s="1366" t="s">
        <v>1646</v>
      </c>
      <c r="I3960" s="1402" t="s">
        <v>2916</v>
      </c>
      <c r="J3960" s="1416">
        <v>9.1999999999999993</v>
      </c>
      <c r="K3960" s="1416">
        <v>71.75</v>
      </c>
      <c r="L3960" s="1414">
        <f>INT(base[[#This Row],[Data de liquidação]])</f>
        <v>46264</v>
      </c>
      <c r="M3960" s="1416">
        <f>base[[#This Row],[L/P Bruto]]-base[[#This Row],[L/P Líquido]]</f>
        <v>0.3939267015706811</v>
      </c>
      <c r="N3960" s="1416">
        <f>base[[#This Row],[L/P Líquido]]/base[[#This Row],[Stake/Responsabilidade]]</f>
        <v>0.11651567944250871</v>
      </c>
      <c r="O3960" s="1418">
        <f>IF(base[[#This Row],[L/P Líquido]]&gt;0,1,0)</f>
        <v>1</v>
      </c>
      <c r="P3960" s="1418"/>
      <c r="Q3960" s="1418" t="str">
        <f>LEFT(base[[#This Row],[Evento / Mercado]],FIND("vs",base[[#This Row],[Evento / Mercado]])-2)</f>
        <v>Aarhus Fremad</v>
      </c>
      <c r="R3960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18" t="str">
        <f>LEFT(base[[#This Row],[Evento / Mercado]],FIND("/",base[[#This Row],[Evento / Mercado]])-2)</f>
        <v>Aarhus Fremad vs Vejle BK</v>
      </c>
      <c r="T3960" s="1419">
        <f>base[[#This Row],[Data de liquidação]]</f>
        <v>46264.451284722221</v>
      </c>
    </row>
    <row r="3961" spans="2:22" ht="15" customHeight="1" x14ac:dyDescent="0.25">
      <c r="B3961" s="1413" t="s">
        <v>4654</v>
      </c>
      <c r="C3961" s="859" t="s">
        <v>3512</v>
      </c>
      <c r="D3961" s="1414">
        <v>46264.453715277778</v>
      </c>
      <c r="E3961" s="1415">
        <v>0.41</v>
      </c>
      <c r="F3961" s="583">
        <v>4.4999999999999998E-2</v>
      </c>
      <c r="G3961" s="1416">
        <f t="shared" si="157"/>
        <v>0.4293193717277487</v>
      </c>
      <c r="H3961" s="1366" t="s">
        <v>1646</v>
      </c>
      <c r="I3961" s="1402" t="s">
        <v>3293</v>
      </c>
      <c r="J3961" s="1416">
        <v>1.21</v>
      </c>
      <c r="K3961" s="1416">
        <v>2</v>
      </c>
      <c r="L3961" s="1414">
        <f>INT(base[[#This Row],[Data de liquidação]])</f>
        <v>46264</v>
      </c>
      <c r="M3961" s="1416">
        <f>base[[#This Row],[L/P Bruto]]-base[[#This Row],[L/P Líquido]]</f>
        <v>1.9319371727748724E-2</v>
      </c>
      <c r="N3961" s="1416">
        <f>base[[#This Row],[L/P Líquido]]/base[[#This Row],[Stake/Responsabilidade]]</f>
        <v>0.20499999999999999</v>
      </c>
      <c r="O3961" s="1418">
        <f>IF(base[[#This Row],[L/P Líquido]]&gt;0,1,0)</f>
        <v>1</v>
      </c>
      <c r="P3961" s="1418"/>
      <c r="Q3961" s="1418" t="str">
        <f>LEFT(base[[#This Row],[Evento / Mercado]],FIND("vs",base[[#This Row],[Evento / Mercado]])-2)</f>
        <v>Feyenoord</v>
      </c>
      <c r="R3961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18" t="str">
        <f>LEFT(base[[#This Row],[Evento / Mercado]],FIND("/",base[[#This Row],[Evento / Mercado]])-2)</f>
        <v>Feyenoord vs ADO Den Haag</v>
      </c>
      <c r="T3961" s="1419">
        <f>base[[#This Row],[Data de liquidação]]</f>
        <v>46264.453715277778</v>
      </c>
    </row>
    <row r="3962" spans="2:22" ht="15" customHeight="1" x14ac:dyDescent="0.25">
      <c r="B3962" s="1413" t="s">
        <v>4653</v>
      </c>
      <c r="C3962" s="859" t="s">
        <v>3512</v>
      </c>
      <c r="D3962" s="1414">
        <v>46264.474699074075</v>
      </c>
      <c r="E3962" s="1415">
        <v>9.16</v>
      </c>
      <c r="F3962" s="583">
        <v>4.4999999999999998E-2</v>
      </c>
      <c r="G3962" s="1416">
        <f t="shared" si="157"/>
        <v>9.5916230366492155</v>
      </c>
      <c r="H3962" s="1416" t="s">
        <v>3294</v>
      </c>
      <c r="I3962" s="1417" t="s">
        <v>626</v>
      </c>
      <c r="J3962" s="1416">
        <v>50</v>
      </c>
      <c r="K3962" s="1416">
        <v>469.91</v>
      </c>
      <c r="L3962" s="1414">
        <f>INT(base[[#This Row],[Data de liquidação]])</f>
        <v>46264</v>
      </c>
      <c r="M3962" s="1416">
        <f>base[[#This Row],[L/P Bruto]]-base[[#This Row],[L/P Líquido]]</f>
        <v>0.43162303664921531</v>
      </c>
      <c r="N3962" s="1416">
        <f>base[[#This Row],[L/P Líquido]]/base[[#This Row],[Stake/Responsabilidade]]</f>
        <v>1.9493094422336193E-2</v>
      </c>
      <c r="O3962" s="1418">
        <f>IF(base[[#This Row],[L/P Líquido]]&gt;0,1,0)</f>
        <v>1</v>
      </c>
      <c r="P3962" s="1418"/>
      <c r="Q3962" s="1418" t="str">
        <f>LEFT(base[[#This Row],[Evento / Mercado]],FIND("vs",base[[#This Row],[Evento / Mercado]])-2)</f>
        <v>Bodø/Glimt</v>
      </c>
      <c r="R3962" s="1418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18" t="str">
        <f>LEFT(base[[#This Row],[Evento / Mercado]],FIND("/",base[[#This Row],[Evento / Mercado]])-2)</f>
        <v>Bod</v>
      </c>
      <c r="T3962" s="1419">
        <f>base[[#This Row],[Data de liquidação]]</f>
        <v>46264.474699074075</v>
      </c>
    </row>
    <row r="3963" spans="2:22" ht="15" customHeight="1" x14ac:dyDescent="0.25">
      <c r="B3963" s="1413" t="s">
        <v>4652</v>
      </c>
      <c r="C3963" s="859" t="s">
        <v>3512</v>
      </c>
      <c r="D3963" s="1414">
        <v>46264.475810185184</v>
      </c>
      <c r="E3963" s="1415">
        <v>27.02</v>
      </c>
      <c r="F3963" s="583">
        <v>4.4999999999999998E-2</v>
      </c>
      <c r="G3963" s="1416">
        <f t="shared" si="157"/>
        <v>28.293193717277486</v>
      </c>
      <c r="H3963" s="1416" t="s">
        <v>3367</v>
      </c>
      <c r="I3963" s="1417" t="s">
        <v>391</v>
      </c>
      <c r="J3963" s="1416">
        <v>18.5</v>
      </c>
      <c r="K3963" s="1416">
        <v>495.08</v>
      </c>
      <c r="L3963" s="1414">
        <f>INT(base[[#This Row],[Data de liquidação]])</f>
        <v>46264</v>
      </c>
      <c r="M3963" s="1416">
        <f>base[[#This Row],[L/P Bruto]]-base[[#This Row],[L/P Líquido]]</f>
        <v>1.2731937172774863</v>
      </c>
      <c r="N3963" s="1416">
        <f>base[[#This Row],[L/P Líquido]]/base[[#This Row],[Stake/Responsabilidade]]</f>
        <v>5.4577038054455844E-2</v>
      </c>
      <c r="O3963" s="1418">
        <f>IF(base[[#This Row],[L/P Líquido]]&gt;0,1,0)</f>
        <v>1</v>
      </c>
      <c r="P3963" s="1418" t="s">
        <v>1204</v>
      </c>
      <c r="Q3963" s="1418" t="str">
        <f>LEFT(base[[#This Row],[Evento / Mercado]],FIND("vs",base[[#This Row],[Evento / Mercado]])-2)</f>
        <v>Feyenoord</v>
      </c>
      <c r="R3963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18" t="str">
        <f>LEFT(base[[#This Row],[Evento / Mercado]],FIND("/",base[[#This Row],[Evento / Mercado]])-2)</f>
        <v>Feyenoord vs ADO Den Haag</v>
      </c>
      <c r="T3963" s="1419">
        <f>base[[#This Row],[Data de liquidação]]</f>
        <v>46264.475810185184</v>
      </c>
    </row>
    <row r="3964" spans="2:22" ht="15" customHeight="1" x14ac:dyDescent="0.25">
      <c r="B3964" s="1413" t="s">
        <v>4651</v>
      </c>
      <c r="C3964" s="859" t="s">
        <v>3512</v>
      </c>
      <c r="D3964" s="1414">
        <v>46264.475902777776</v>
      </c>
      <c r="E3964" s="1415">
        <v>19.49155</v>
      </c>
      <c r="F3964" s="583">
        <v>4.4999999999999998E-2</v>
      </c>
      <c r="G3964" s="1416">
        <f t="shared" si="157"/>
        <v>20.41</v>
      </c>
      <c r="H3964" s="1416" t="s">
        <v>3231</v>
      </c>
      <c r="I3964" s="1417" t="s">
        <v>693</v>
      </c>
      <c r="J3964" s="1416">
        <f>(15.5*100.05+8.4*99.97)/base[[#This Row],[Stake/Responsabilidade]]</f>
        <v>11.954408161224185</v>
      </c>
      <c r="K3964" s="1416">
        <v>199.97</v>
      </c>
      <c r="L3964" s="1414">
        <f>INT(base[[#This Row],[Data de liquidação]])</f>
        <v>46264</v>
      </c>
      <c r="M3964" s="1416">
        <f>base[[#This Row],[L/P Bruto]]-base[[#This Row],[L/P Líquido]]</f>
        <v>0.91844999999999999</v>
      </c>
      <c r="N3964" s="1416">
        <f>base[[#This Row],[L/P Líquido]]/base[[#This Row],[Stake/Responsabilidade]]</f>
        <v>9.7472370855628349E-2</v>
      </c>
      <c r="O3964" s="1418">
        <f>IF(base[[#This Row],[L/P Líquido]]&gt;0,1,0)</f>
        <v>1</v>
      </c>
      <c r="P3964" s="1418"/>
      <c r="Q3964" s="1418" t="str">
        <f>LEFT(base[[#This Row],[Evento / Mercado]],FIND("vs",base[[#This Row],[Evento / Mercado]])-2)</f>
        <v>Willem II</v>
      </c>
      <c r="R3964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18" t="str">
        <f>LEFT(base[[#This Row],[Evento / Mercado]],FIND("/",base[[#This Row],[Evento / Mercado]])-2)</f>
        <v>Willem II vs Heerenveen</v>
      </c>
      <c r="T3964" s="1419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 x14ac:dyDescent="0.25">
      <c r="B3965" s="1413" t="s">
        <v>4651</v>
      </c>
      <c r="C3965" s="859" t="s">
        <v>3512</v>
      </c>
      <c r="D3965" s="1414">
        <v>46264.475902777776</v>
      </c>
      <c r="E3965" s="1415">
        <v>8.3562499999999993</v>
      </c>
      <c r="F3965" s="583">
        <v>4.4999999999999998E-2</v>
      </c>
      <c r="G3965" s="1416">
        <f t="shared" ref="G3965" si="159">IF(E3965&gt;0,E3965/(1-F3965),E3965)</f>
        <v>8.75</v>
      </c>
      <c r="H3965" s="1366" t="s">
        <v>1646</v>
      </c>
      <c r="I3965" s="1402" t="s">
        <v>2916</v>
      </c>
      <c r="J3965" s="1416">
        <v>9</v>
      </c>
      <c r="K3965" s="1416">
        <v>70</v>
      </c>
      <c r="L3965" s="1414">
        <f>INT(base[[#This Row],[Data de liquidação]])</f>
        <v>46264</v>
      </c>
      <c r="M3965" s="1416">
        <f>base[[#This Row],[L/P Bruto]]-base[[#This Row],[L/P Líquido]]</f>
        <v>0.39375000000000071</v>
      </c>
      <c r="N3965" s="1416">
        <f>base[[#This Row],[L/P Líquido]]/base[[#This Row],[Stake/Responsabilidade]]</f>
        <v>0.119375</v>
      </c>
      <c r="O3965" s="1418">
        <f>IF(base[[#This Row],[L/P Líquido]]&gt;0,1,0)</f>
        <v>1</v>
      </c>
      <c r="P3965" s="1418"/>
      <c r="Q3965" s="1418" t="str">
        <f>LEFT(base[[#This Row],[Evento / Mercado]],FIND("vs",base[[#This Row],[Evento / Mercado]])-2)</f>
        <v>Willem II</v>
      </c>
      <c r="R3965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18" t="str">
        <f>LEFT(base[[#This Row],[Evento / Mercado]],FIND("/",base[[#This Row],[Evento / Mercado]])-2)</f>
        <v>Willem II vs Heerenveen</v>
      </c>
      <c r="T3965" s="1419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 x14ac:dyDescent="0.25">
      <c r="B3966" s="1413" t="s">
        <v>4650</v>
      </c>
      <c r="C3966" s="859" t="s">
        <v>3512</v>
      </c>
      <c r="D3966" s="1414">
        <v>46264.485509259262</v>
      </c>
      <c r="E3966" s="1415">
        <v>114.6</v>
      </c>
      <c r="F3966" s="583">
        <v>4.4999999999999998E-2</v>
      </c>
      <c r="G3966" s="1416">
        <f t="shared" si="157"/>
        <v>120</v>
      </c>
      <c r="H3966" s="1416" t="s">
        <v>314</v>
      </c>
      <c r="I3966" s="1417" t="s">
        <v>349</v>
      </c>
      <c r="J3966" s="1416">
        <v>2</v>
      </c>
      <c r="K3966" s="1416">
        <v>120</v>
      </c>
      <c r="L3966" s="1414">
        <f>INT(base[[#This Row],[Data de liquidação]])</f>
        <v>46264</v>
      </c>
      <c r="M3966" s="1416">
        <f>base[[#This Row],[L/P Bruto]]-base[[#This Row],[L/P Líquido]]</f>
        <v>5.4000000000000057</v>
      </c>
      <c r="N3966" s="1416">
        <f>base[[#This Row],[L/P Líquido]]/base[[#This Row],[Stake/Responsabilidade]]</f>
        <v>0.95499999999999996</v>
      </c>
      <c r="O3966" s="1418">
        <f>IF(base[[#This Row],[L/P Líquido]]&gt;0,1,0)</f>
        <v>1</v>
      </c>
      <c r="P3966" s="1418"/>
      <c r="Q3966" s="1418" t="str">
        <f>LEFT(base[[#This Row],[Evento / Mercado]],FIND("vs",base[[#This Row],[Evento / Mercado]])-2)</f>
        <v>Athlético Paranaense</v>
      </c>
      <c r="R3966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18" t="str">
        <f>LEFT(base[[#This Row],[Evento / Mercado]],FIND("/",base[[#This Row],[Evento / Mercado]])-2)</f>
        <v>Athlético Paranaense vs Fluminense FC</v>
      </c>
      <c r="T3966" s="1419">
        <f>base[[#This Row],[Data de liquidação]]</f>
        <v>46264.485509259262</v>
      </c>
    </row>
    <row r="3967" spans="2:22" ht="15" customHeight="1" x14ac:dyDescent="0.25">
      <c r="B3967" s="1413" t="s">
        <v>4649</v>
      </c>
      <c r="C3967" s="859" t="s">
        <v>3512</v>
      </c>
      <c r="D3967" s="1414">
        <v>46264.526574074072</v>
      </c>
      <c r="E3967" s="1415">
        <v>0.6</v>
      </c>
      <c r="F3967" s="583">
        <v>4.4999999999999998E-2</v>
      </c>
      <c r="G3967" s="1416">
        <f t="shared" si="157"/>
        <v>0.62827225130890052</v>
      </c>
      <c r="H3967" s="1366" t="s">
        <v>1646</v>
      </c>
      <c r="I3967" s="1402" t="s">
        <v>3293</v>
      </c>
      <c r="J3967" s="1416">
        <v>1.31</v>
      </c>
      <c r="K3967" s="1416">
        <v>2</v>
      </c>
      <c r="L3967" s="1414">
        <f>INT(base[[#This Row],[Data de liquidação]])</f>
        <v>46264</v>
      </c>
      <c r="M3967" s="1416">
        <f>base[[#This Row],[L/P Bruto]]-base[[#This Row],[L/P Líquido]]</f>
        <v>2.8272251308900542E-2</v>
      </c>
      <c r="N3967" s="1416">
        <f>base[[#This Row],[L/P Líquido]]/base[[#This Row],[Stake/Responsabilidade]]</f>
        <v>0.3</v>
      </c>
      <c r="O3967" s="1418">
        <f>IF(base[[#This Row],[L/P Líquido]]&gt;0,1,0)</f>
        <v>1</v>
      </c>
      <c r="P3967" s="1418"/>
      <c r="Q3967" s="1418" t="str">
        <f>LEFT(base[[#This Row],[Evento / Mercado]],FIND("vs",base[[#This Row],[Evento / Mercado]])-2)</f>
        <v>FC St. Gallen</v>
      </c>
      <c r="R3967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18" t="str">
        <f>LEFT(base[[#This Row],[Evento / Mercado]],FIND("/",base[[#This Row],[Evento / Mercado]])-2)</f>
        <v>FC St. Gallen vs FC Thun</v>
      </c>
      <c r="T3967" s="1419">
        <f>base[[#This Row],[Data de liquidação]]</f>
        <v>46264.526574074072</v>
      </c>
    </row>
    <row r="3968" spans="2:22" ht="15" customHeight="1" x14ac:dyDescent="0.25">
      <c r="B3968" s="1413" t="s">
        <v>4648</v>
      </c>
      <c r="C3968" s="859" t="s">
        <v>3512</v>
      </c>
      <c r="D3968" s="1414">
        <v>46264.535763888889</v>
      </c>
      <c r="E3968" s="1415">
        <v>7.59</v>
      </c>
      <c r="F3968" s="583">
        <v>4.4999999999999998E-2</v>
      </c>
      <c r="G3968" s="1416">
        <f t="shared" si="157"/>
        <v>7.9476439790575917</v>
      </c>
      <c r="H3968" s="1366" t="s">
        <v>1646</v>
      </c>
      <c r="I3968" s="1402" t="s">
        <v>2916</v>
      </c>
      <c r="J3968" s="1416">
        <v>9.8000000000000007</v>
      </c>
      <c r="K3968" s="1416">
        <v>69.959999999999994</v>
      </c>
      <c r="L3968" s="1414">
        <f>INT(base[[#This Row],[Data de liquidação]])</f>
        <v>46264</v>
      </c>
      <c r="M3968" s="1416">
        <f>base[[#This Row],[L/P Bruto]]-base[[#This Row],[L/P Líquido]]</f>
        <v>0.35764397905759182</v>
      </c>
      <c r="N3968" s="1416">
        <f>base[[#This Row],[L/P Líquido]]/base[[#This Row],[Stake/Responsabilidade]]</f>
        <v>0.10849056603773585</v>
      </c>
      <c r="O3968" s="1418">
        <f>IF(base[[#This Row],[L/P Líquido]]&gt;0,1,0)</f>
        <v>1</v>
      </c>
      <c r="P3968" s="1418"/>
      <c r="Q3968" s="1418" t="str">
        <f>LEFT(base[[#This Row],[Evento / Mercado]],FIND("vs",base[[#This Row],[Evento / Mercado]])-2)</f>
        <v>Tallinna FC Flora</v>
      </c>
      <c r="R3968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18" t="str">
        <f>LEFT(base[[#This Row],[Evento / Mercado]],FIND("/",base[[#This Row],[Evento / Mercado]])-2)</f>
        <v>Tallinna FC Flora vs Paide Linnameeskond</v>
      </c>
      <c r="T3968" s="1419">
        <f>base[[#This Row],[Data de liquidação]]</f>
        <v>46264.535763888889</v>
      </c>
    </row>
    <row r="3969" spans="2:22" ht="15" customHeight="1" x14ac:dyDescent="0.25">
      <c r="B3969" s="1413" t="s">
        <v>4647</v>
      </c>
      <c r="C3969" s="859" t="s">
        <v>3512</v>
      </c>
      <c r="D3969" s="1414">
        <v>46264.557569444441</v>
      </c>
      <c r="E3969" s="1415">
        <v>45.31</v>
      </c>
      <c r="F3969" s="583">
        <v>4.4999999999999998E-2</v>
      </c>
      <c r="G3969" s="1416">
        <f t="shared" si="157"/>
        <v>47.445026178010473</v>
      </c>
      <c r="H3969" s="1416" t="s">
        <v>3231</v>
      </c>
      <c r="I3969" s="1417" t="s">
        <v>626</v>
      </c>
      <c r="J3969" s="1416">
        <f>(15*99.96+16*100.05+12*370.04)/base[[#This Row],[Stake/Responsabilidade]]</f>
        <v>13.228102798000178</v>
      </c>
      <c r="K3969" s="1416">
        <f>99.96+100.05+370.04</f>
        <v>570.04999999999995</v>
      </c>
      <c r="L3969" s="1414">
        <f>INT(base[[#This Row],[Data de liquidação]])</f>
        <v>46264</v>
      </c>
      <c r="M3969" s="1416">
        <f>base[[#This Row],[L/P Bruto]]-base[[#This Row],[L/P Líquido]]</f>
        <v>2.1350261780104702</v>
      </c>
      <c r="N3969" s="1416">
        <f>base[[#This Row],[L/P Líquido]]/base[[#This Row],[Stake/Responsabilidade]]</f>
        <v>7.9484255767037992E-2</v>
      </c>
      <c r="O3969" s="1418">
        <f>IF(base[[#This Row],[L/P Líquido]]&gt;0,1,0)</f>
        <v>1</v>
      </c>
      <c r="P3969" s="1418"/>
      <c r="Q3969" s="1418" t="str">
        <f>LEFT(base[[#This Row],[Evento / Mercado]],FIND("vs",base[[#This Row],[Evento / Mercado]])-2)</f>
        <v>IFK Göteborg</v>
      </c>
      <c r="R3969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18" t="str">
        <f>LEFT(base[[#This Row],[Evento / Mercado]],FIND("/",base[[#This Row],[Evento / Mercado]])-2)</f>
        <v>IFK Göteborg vs Örgryte IS</v>
      </c>
      <c r="T3969" s="1419">
        <f>base[[#This Row],[Data de liquidação]]</f>
        <v>46264.557569444441</v>
      </c>
    </row>
    <row r="3970" spans="2:22" ht="15" customHeight="1" x14ac:dyDescent="0.25">
      <c r="B3970" s="1413" t="s">
        <v>4646</v>
      </c>
      <c r="C3970" s="859" t="s">
        <v>3512</v>
      </c>
      <c r="D3970" s="1414">
        <v>46264.568368055552</v>
      </c>
      <c r="E3970" s="1415">
        <v>9.93</v>
      </c>
      <c r="F3970" s="583">
        <v>4.4999999999999998E-2</v>
      </c>
      <c r="G3970" s="1416">
        <f t="shared" si="157"/>
        <v>10.397905759162304</v>
      </c>
      <c r="H3970" s="1366" t="s">
        <v>1646</v>
      </c>
      <c r="I3970" s="1417" t="s">
        <v>2274</v>
      </c>
      <c r="J3970" s="1416">
        <v>1.52</v>
      </c>
      <c r="K3970" s="1416">
        <v>20</v>
      </c>
      <c r="L3970" s="1414">
        <f>INT(base[[#This Row],[Data de liquidação]])</f>
        <v>46264</v>
      </c>
      <c r="M3970" s="1416">
        <f>base[[#This Row],[L/P Bruto]]-base[[#This Row],[L/P Líquido]]</f>
        <v>0.46790575916230459</v>
      </c>
      <c r="N3970" s="1416">
        <f>base[[#This Row],[L/P Líquido]]/base[[#This Row],[Stake/Responsabilidade]]</f>
        <v>0.4965</v>
      </c>
      <c r="O3970" s="1418">
        <f>IF(base[[#This Row],[L/P Líquido]]&gt;0,1,0)</f>
        <v>1</v>
      </c>
      <c r="P3970" s="1418"/>
      <c r="Q3970" s="1418" t="str">
        <f>LEFT(base[[#This Row],[Evento / Mercado]],FIND("vs",base[[#This Row],[Evento / Mercado]])-2)</f>
        <v>FK Teplice</v>
      </c>
      <c r="R3970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18" t="str">
        <f>LEFT(base[[#This Row],[Evento / Mercado]],FIND("/",base[[#This Row],[Evento / Mercado]])-2)</f>
        <v>FK Teplice vs FK Jablonec</v>
      </c>
      <c r="T3970" s="1419">
        <f>base[[#This Row],[Data de liquidação]]</f>
        <v>46264.568368055552</v>
      </c>
    </row>
    <row r="3971" spans="2:22" ht="15" customHeight="1" x14ac:dyDescent="0.25">
      <c r="B3971" s="1413" t="s">
        <v>4645</v>
      </c>
      <c r="C3971" s="859" t="s">
        <v>3512</v>
      </c>
      <c r="D3971" s="1414">
        <v>46264.577314814815</v>
      </c>
      <c r="E3971" s="1415">
        <v>8.57</v>
      </c>
      <c r="F3971" s="583">
        <v>4.4999999999999998E-2</v>
      </c>
      <c r="G3971" s="1416">
        <f t="shared" si="157"/>
        <v>8.9738219895287958</v>
      </c>
      <c r="H3971" s="1366" t="s">
        <v>1646</v>
      </c>
      <c r="I3971" s="1402" t="s">
        <v>2916</v>
      </c>
      <c r="J3971" s="1416">
        <v>8.4</v>
      </c>
      <c r="K3971" s="1416">
        <v>66.38</v>
      </c>
      <c r="L3971" s="1414">
        <f>INT(base[[#This Row],[Data de liquidação]])</f>
        <v>46264</v>
      </c>
      <c r="M3971" s="1416">
        <f>base[[#This Row],[L/P Bruto]]-base[[#This Row],[L/P Líquido]]</f>
        <v>0.40382198952879556</v>
      </c>
      <c r="N3971" s="1416">
        <f>base[[#This Row],[L/P Líquido]]/base[[#This Row],[Stake/Responsabilidade]]</f>
        <v>0.12910515215426335</v>
      </c>
      <c r="O3971" s="1418">
        <f>IF(base[[#This Row],[L/P Líquido]]&gt;0,1,0)</f>
        <v>1</v>
      </c>
      <c r="P3971" s="1418"/>
      <c r="Q3971" s="1418" t="str">
        <f>LEFT(base[[#This Row],[Evento / Mercado]],FIND("vs",base[[#This Row],[Evento / Mercado]])-2)</f>
        <v>Sandefjord Fotball</v>
      </c>
      <c r="R3971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18" t="str">
        <f>LEFT(base[[#This Row],[Evento / Mercado]],FIND("/",base[[#This Row],[Evento / Mercado]])-2)</f>
        <v>Sandefjord Fotball vs Brann</v>
      </c>
      <c r="T3971" s="1419">
        <f>base[[#This Row],[Data de liquidação]]</f>
        <v>46264.577314814815</v>
      </c>
    </row>
    <row r="3972" spans="2:22" ht="15" customHeight="1" x14ac:dyDescent="0.25">
      <c r="B3972" s="1413" t="s">
        <v>4644</v>
      </c>
      <c r="C3972" s="859" t="s">
        <v>3512</v>
      </c>
      <c r="D3972" s="1414">
        <v>46264.581354166665</v>
      </c>
      <c r="E3972" s="1415">
        <v>27.32</v>
      </c>
      <c r="F3972" s="583">
        <v>4.4999999999999998E-2</v>
      </c>
      <c r="G3972" s="1416">
        <f t="shared" si="157"/>
        <v>28.607329842931939</v>
      </c>
      <c r="H3972" s="1416" t="s">
        <v>150</v>
      </c>
      <c r="I3972" s="1417" t="s">
        <v>627</v>
      </c>
      <c r="J3972" s="1416">
        <v>19</v>
      </c>
      <c r="K3972" s="1416">
        <v>514.98</v>
      </c>
      <c r="L3972" s="1414">
        <f>INT(base[[#This Row],[Data de liquidação]])</f>
        <v>46264</v>
      </c>
      <c r="M3972" s="1416">
        <f>base[[#This Row],[L/P Bruto]]-base[[#This Row],[L/P Líquido]]</f>
        <v>1.2873298429319391</v>
      </c>
      <c r="N3972" s="1416">
        <f>base[[#This Row],[L/P Líquido]]/base[[#This Row],[Stake/Responsabilidade]]</f>
        <v>5.3050603906947838E-2</v>
      </c>
      <c r="O3972" s="1418">
        <f>IF(base[[#This Row],[L/P Líquido]]&gt;0,1,0)</f>
        <v>1</v>
      </c>
      <c r="P3972" s="1418"/>
      <c r="Q3972" s="1418" t="str">
        <f>LEFT(base[[#This Row],[Evento / Mercado]],FIND("vs",base[[#This Row],[Evento / Mercado]])-2)</f>
        <v>Real Madrid</v>
      </c>
      <c r="R3972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18" t="str">
        <f>LEFT(base[[#This Row],[Evento / Mercado]],FIND("/",base[[#This Row],[Evento / Mercado]])-2)</f>
        <v>Real Madrid vs Málaga</v>
      </c>
      <c r="T3972" s="1419">
        <f>base[[#This Row],[Data de liquidação]]</f>
        <v>46264.581354166665</v>
      </c>
    </row>
    <row r="3973" spans="2:22" ht="15" customHeight="1" x14ac:dyDescent="0.25">
      <c r="B3973" s="1413" t="s">
        <v>4643</v>
      </c>
      <c r="C3973" s="859" t="s">
        <v>3512</v>
      </c>
      <c r="D3973" s="1414">
        <v>46264.581423611111</v>
      </c>
      <c r="E3973" s="1415">
        <v>6.2</v>
      </c>
      <c r="F3973" s="583">
        <v>4.4999999999999998E-2</v>
      </c>
      <c r="G3973" s="1416">
        <f t="shared" si="157"/>
        <v>6.4921465968586389</v>
      </c>
      <c r="H3973" s="1416" t="s">
        <v>3294</v>
      </c>
      <c r="I3973" s="1417" t="s">
        <v>626</v>
      </c>
      <c r="J3973" s="1416">
        <v>75</v>
      </c>
      <c r="K3973" s="1416">
        <v>480.26</v>
      </c>
      <c r="L3973" s="1414">
        <f>INT(base[[#This Row],[Data de liquidação]])</f>
        <v>46264</v>
      </c>
      <c r="M3973" s="1416">
        <f>base[[#This Row],[L/P Bruto]]-base[[#This Row],[L/P Líquido]]</f>
        <v>0.29214659685863875</v>
      </c>
      <c r="N3973" s="1416">
        <f>base[[#This Row],[L/P Líquido]]/base[[#This Row],[Stake/Responsabilidade]]</f>
        <v>1.290967392662308E-2</v>
      </c>
      <c r="O3973" s="1418">
        <f>IF(base[[#This Row],[L/P Líquido]]&gt;0,1,0)</f>
        <v>1</v>
      </c>
      <c r="P3973" s="1418"/>
      <c r="Q3973" s="1418" t="str">
        <f>LEFT(base[[#This Row],[Evento / Mercado]],FIND("vs",base[[#This Row],[Evento / Mercado]])-2)</f>
        <v>Viking FK</v>
      </c>
      <c r="R3973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18" t="str">
        <f>LEFT(base[[#This Row],[Evento / Mercado]],FIND("/",base[[#This Row],[Evento / Mercado]])-2)</f>
        <v>Viking FK vs Aalesunds FK</v>
      </c>
      <c r="T3973" s="1419">
        <f>base[[#This Row],[Data de liquidação]]</f>
        <v>46264.581423611111</v>
      </c>
    </row>
    <row r="3974" spans="2:22" ht="15" customHeight="1" x14ac:dyDescent="0.25">
      <c r="B3974" s="1413" t="s">
        <v>4642</v>
      </c>
      <c r="C3974" s="859" t="s">
        <v>3512</v>
      </c>
      <c r="D3974" s="1414">
        <v>46264.581516203703</v>
      </c>
      <c r="E3974" s="1415">
        <v>21.554349999999999</v>
      </c>
      <c r="F3974" s="583">
        <v>4.4999999999999998E-2</v>
      </c>
      <c r="G3974" s="1416">
        <f t="shared" si="157"/>
        <v>22.57</v>
      </c>
      <c r="H3974" s="1416" t="s">
        <v>3294</v>
      </c>
      <c r="I3974" s="1417" t="s">
        <v>626</v>
      </c>
      <c r="J3974" s="1416">
        <v>22</v>
      </c>
      <c r="K3974" s="1416">
        <v>473.88</v>
      </c>
      <c r="L3974" s="1414">
        <f>INT(base[[#This Row],[Data de liquidação]])</f>
        <v>46264</v>
      </c>
      <c r="M3974" s="1416">
        <f>base[[#This Row],[L/P Bruto]]-base[[#This Row],[L/P Líquido]]</f>
        <v>1.0156500000000008</v>
      </c>
      <c r="N3974" s="1416">
        <f>base[[#This Row],[L/P Líquido]]/base[[#This Row],[Stake/Responsabilidade]]</f>
        <v>4.5484827382459694E-2</v>
      </c>
      <c r="O3974" s="1418">
        <f>IF(base[[#This Row],[L/P Líquido]]&gt;0,1,0)</f>
        <v>1</v>
      </c>
      <c r="P3974" s="1418"/>
      <c r="Q3974" s="1418" t="str">
        <f>LEFT(base[[#This Row],[Evento / Mercado]],FIND("vs",base[[#This Row],[Evento / Mercado]])-2)</f>
        <v>Tromsø</v>
      </c>
      <c r="R3974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18" t="str">
        <f>LEFT(base[[#This Row],[Evento / Mercado]],FIND("/",base[[#This Row],[Evento / Mercado]])-2)</f>
        <v>Tromsø vs Sarpsborg 08</v>
      </c>
      <c r="T3974" s="1419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 x14ac:dyDescent="0.25">
      <c r="B3975" s="1413" t="s">
        <v>4642</v>
      </c>
      <c r="C3975" s="859" t="s">
        <v>3512</v>
      </c>
      <c r="D3975" s="1414">
        <v>46264.581516203703</v>
      </c>
      <c r="E3975" s="1415">
        <v>44.417049999999996</v>
      </c>
      <c r="F3975" s="583">
        <v>4.4999999999999998E-2</v>
      </c>
      <c r="G3975" s="1416">
        <f t="shared" ref="G3975" si="161">IF(E3975&gt;0,E3975/(1-F3975),E3975)</f>
        <v>46.51</v>
      </c>
      <c r="H3975" s="1416" t="s">
        <v>3231</v>
      </c>
      <c r="I3975" s="1417" t="s">
        <v>626</v>
      </c>
      <c r="J3975" s="1416">
        <v>9.6</v>
      </c>
      <c r="K3975" s="1416">
        <v>399.99</v>
      </c>
      <c r="L3975" s="1414">
        <f>INT(base[[#This Row],[Data de liquidação]])</f>
        <v>46264</v>
      </c>
      <c r="M3975" s="1416">
        <f>base[[#This Row],[L/P Bruto]]-base[[#This Row],[L/P Líquido]]</f>
        <v>2.0929500000000019</v>
      </c>
      <c r="N3975" s="1416">
        <f>base[[#This Row],[L/P Líquido]]/base[[#This Row],[Stake/Responsabilidade]]</f>
        <v>0.11104540113502837</v>
      </c>
      <c r="O3975" s="1418">
        <f>IF(base[[#This Row],[L/P Líquido]]&gt;0,1,0)</f>
        <v>1</v>
      </c>
      <c r="P3975" s="1418"/>
      <c r="Q3975" s="1418" t="str">
        <f>LEFT(base[[#This Row],[Evento / Mercado]],FIND("vs",base[[#This Row],[Evento / Mercado]])-2)</f>
        <v>Tromsø</v>
      </c>
      <c r="R3975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18" t="str">
        <f>LEFT(base[[#This Row],[Evento / Mercado]],FIND("/",base[[#This Row],[Evento / Mercado]])-2)</f>
        <v>Tromsø vs Sarpsborg 08</v>
      </c>
      <c r="T3975" s="1419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 x14ac:dyDescent="0.25">
      <c r="B3976" s="1413" t="s">
        <v>4641</v>
      </c>
      <c r="C3976" s="859" t="s">
        <v>3512</v>
      </c>
      <c r="D3976" s="1414">
        <v>46264.58153935185</v>
      </c>
      <c r="E3976" s="1415">
        <v>59.69</v>
      </c>
      <c r="F3976" s="583">
        <v>4.4999999999999998E-2</v>
      </c>
      <c r="G3976" s="1416">
        <f t="shared" si="157"/>
        <v>62.502617801047123</v>
      </c>
      <c r="H3976" s="1416" t="s">
        <v>3367</v>
      </c>
      <c r="I3976" s="1417" t="s">
        <v>391</v>
      </c>
      <c r="J3976" s="1416">
        <v>9.8000000000000007</v>
      </c>
      <c r="K3976" s="1416">
        <v>550</v>
      </c>
      <c r="L3976" s="1414">
        <f>INT(base[[#This Row],[Data de liquidação]])</f>
        <v>46264</v>
      </c>
      <c r="M3976" s="1416">
        <f>base[[#This Row],[L/P Bruto]]-base[[#This Row],[L/P Líquido]]</f>
        <v>2.812617801047125</v>
      </c>
      <c r="N3976" s="1416">
        <f>base[[#This Row],[L/P Líquido]]/base[[#This Row],[Stake/Responsabilidade]]</f>
        <v>0.10852727272727272</v>
      </c>
      <c r="O3976" s="1418">
        <f>IF(base[[#This Row],[L/P Líquido]]&gt;0,1,0)</f>
        <v>1</v>
      </c>
      <c r="P3976" s="1418" t="s">
        <v>2008</v>
      </c>
      <c r="Q3976" s="1418" t="str">
        <f>LEFT(base[[#This Row],[Evento / Mercado]],FIND("vs",base[[#This Row],[Evento / Mercado]])-2)</f>
        <v>Viking FK</v>
      </c>
      <c r="R3976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18" t="str">
        <f>LEFT(base[[#This Row],[Evento / Mercado]],FIND("/",base[[#This Row],[Evento / Mercado]])-2)</f>
        <v>Viking FK vs Aalesunds FK</v>
      </c>
      <c r="T3976" s="1419">
        <f>base[[#This Row],[Data de liquidação]]</f>
        <v>46264.58153935185</v>
      </c>
    </row>
    <row r="3977" spans="2:22" ht="15" customHeight="1" x14ac:dyDescent="0.25">
      <c r="B3977" s="1413" t="s">
        <v>4640</v>
      </c>
      <c r="C3977" s="859" t="s">
        <v>3512</v>
      </c>
      <c r="D3977" s="1414">
        <v>46264.581550925926</v>
      </c>
      <c r="E3977" s="1415">
        <v>27.28</v>
      </c>
      <c r="F3977" s="583">
        <v>4.4999999999999998E-2</v>
      </c>
      <c r="G3977" s="1416">
        <f t="shared" si="157"/>
        <v>28.565445026178011</v>
      </c>
      <c r="H3977" s="1416" t="s">
        <v>3367</v>
      </c>
      <c r="I3977" s="1417" t="s">
        <v>4667</v>
      </c>
      <c r="J3977" s="1416">
        <v>15</v>
      </c>
      <c r="K3977" s="1416">
        <v>399.98</v>
      </c>
      <c r="L3977" s="1414">
        <f>INT(base[[#This Row],[Data de liquidação]])</f>
        <v>46264</v>
      </c>
      <c r="M3977" s="1416">
        <f>base[[#This Row],[L/P Bruto]]-base[[#This Row],[L/P Líquido]]</f>
        <v>1.2854450261780102</v>
      </c>
      <c r="N3977" s="1416">
        <f>base[[#This Row],[L/P Líquido]]/base[[#This Row],[Stake/Responsabilidade]]</f>
        <v>6.820341017050853E-2</v>
      </c>
      <c r="O3977" s="1418">
        <f>IF(base[[#This Row],[L/P Líquido]]&gt;0,1,0)</f>
        <v>1</v>
      </c>
      <c r="P3977" s="1418" t="s">
        <v>1201</v>
      </c>
      <c r="Q3977" s="1418" t="str">
        <f>LEFT(base[[#This Row],[Evento / Mercado]],FIND("vs",base[[#This Row],[Evento / Mercado]])-2)</f>
        <v>Real Madrid</v>
      </c>
      <c r="R3977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18" t="str">
        <f>LEFT(base[[#This Row],[Evento / Mercado]],FIND("/",base[[#This Row],[Evento / Mercado]])-2)</f>
        <v>Real Madrid vs Málaga</v>
      </c>
      <c r="T3977" s="1419">
        <f>base[[#This Row],[Data de liquidação]]</f>
        <v>46264.581550925926</v>
      </c>
    </row>
    <row r="3978" spans="2:22" ht="15" customHeight="1" x14ac:dyDescent="0.25">
      <c r="B3978" s="1413" t="s">
        <v>4639</v>
      </c>
      <c r="C3978" s="859" t="s">
        <v>3512</v>
      </c>
      <c r="D3978" s="1414">
        <v>46264.661412037036</v>
      </c>
      <c r="E3978" s="1415">
        <v>8.09</v>
      </c>
      <c r="F3978" s="583">
        <v>4.4999999999999998E-2</v>
      </c>
      <c r="G3978" s="1416">
        <f t="shared" si="157"/>
        <v>8.4712041884816749</v>
      </c>
      <c r="H3978" s="1416" t="s">
        <v>3294</v>
      </c>
      <c r="I3978" s="1417" t="s">
        <v>626</v>
      </c>
      <c r="J3978" s="1416">
        <v>60</v>
      </c>
      <c r="K3978" s="1416">
        <v>499.73</v>
      </c>
      <c r="L3978" s="1414">
        <f>INT(base[[#This Row],[Data de liquidação]])</f>
        <v>46264</v>
      </c>
      <c r="M3978" s="1416">
        <f>base[[#This Row],[L/P Bruto]]-base[[#This Row],[L/P Líquido]]</f>
        <v>0.38120418848167503</v>
      </c>
      <c r="N3978" s="1416">
        <f>base[[#This Row],[L/P Líquido]]/base[[#This Row],[Stake/Responsabilidade]]</f>
        <v>1.6188741920637142E-2</v>
      </c>
      <c r="O3978" s="1418">
        <f>IF(base[[#This Row],[L/P Líquido]]&gt;0,1,0)</f>
        <v>1</v>
      </c>
      <c r="P3978" s="1418"/>
      <c r="Q3978" s="1418" t="str">
        <f>LEFT(base[[#This Row],[Evento / Mercado]],FIND("vs",base[[#This Row],[Evento / Mercado]])-2)</f>
        <v>Fram Reykjavik</v>
      </c>
      <c r="R3978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18" t="str">
        <f>LEFT(base[[#This Row],[Evento / Mercado]],FIND("/",base[[#This Row],[Evento / Mercado]])-2)</f>
        <v>Fram Reykjavik vs KA Akureyrar</v>
      </c>
      <c r="T3978" s="1419">
        <f>base[[#This Row],[Data de liquidação]]</f>
        <v>46264.661412037036</v>
      </c>
    </row>
    <row r="3979" spans="2:22" ht="15" customHeight="1" x14ac:dyDescent="0.25">
      <c r="B3979" s="1413" t="s">
        <v>4638</v>
      </c>
      <c r="C3979" s="859" t="s">
        <v>3512</v>
      </c>
      <c r="D3979" s="1414">
        <v>46264.747384259259</v>
      </c>
      <c r="E3979" s="1415">
        <v>12.44</v>
      </c>
      <c r="F3979" s="583">
        <v>4.4999999999999998E-2</v>
      </c>
      <c r="G3979" s="1416">
        <f t="shared" si="157"/>
        <v>13.026178010471204</v>
      </c>
      <c r="H3979" s="1416" t="s">
        <v>3294</v>
      </c>
      <c r="I3979" s="1417" t="s">
        <v>626</v>
      </c>
      <c r="J3979" s="1416">
        <v>40</v>
      </c>
      <c r="K3979" s="1416">
        <v>508.17</v>
      </c>
      <c r="L3979" s="1414">
        <f>INT(base[[#This Row],[Data de liquidação]])</f>
        <v>46264</v>
      </c>
      <c r="M3979" s="1416">
        <f>base[[#This Row],[L/P Bruto]]-base[[#This Row],[L/P Líquido]]</f>
        <v>0.58617801047120466</v>
      </c>
      <c r="N3979" s="1416">
        <f>base[[#This Row],[L/P Líquido]]/base[[#This Row],[Stake/Responsabilidade]]</f>
        <v>2.4479996851447347E-2</v>
      </c>
      <c r="O3979" s="1418">
        <f>IF(base[[#This Row],[L/P Líquido]]&gt;0,1,0)</f>
        <v>1</v>
      </c>
      <c r="P3979" s="1418"/>
      <c r="Q3979" s="1418" t="str">
        <f>LEFT(base[[#This Row],[Evento / Mercado]],FIND("vs",base[[#This Row],[Evento / Mercado]])-2)</f>
        <v>Flamengo</v>
      </c>
      <c r="R3979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18" t="str">
        <f>LEFT(base[[#This Row],[Evento / Mercado]],FIND("/",base[[#This Row],[Evento / Mercado]])-2)</f>
        <v>Flamengo vs Botafogo FR</v>
      </c>
      <c r="T3979" s="1419">
        <f>base[[#This Row],[Data de liquidação]]</f>
        <v>46264.747384259259</v>
      </c>
    </row>
    <row r="3980" spans="2:22" ht="15" customHeight="1" x14ac:dyDescent="0.25">
      <c r="B3980" s="1413" t="s">
        <v>4637</v>
      </c>
      <c r="C3980" s="859" t="s">
        <v>3512</v>
      </c>
      <c r="D3980" s="1414">
        <v>46264.763865740744</v>
      </c>
      <c r="E3980" s="1415">
        <v>-20</v>
      </c>
      <c r="F3980" s="583">
        <v>4.4999999999999998E-2</v>
      </c>
      <c r="G3980" s="1416">
        <f t="shared" si="157"/>
        <v>-20</v>
      </c>
      <c r="H3980" s="1366" t="s">
        <v>1646</v>
      </c>
      <c r="I3980" s="1417" t="s">
        <v>2274</v>
      </c>
      <c r="J3980" s="1416">
        <v>1.51</v>
      </c>
      <c r="K3980" s="1416">
        <v>20</v>
      </c>
      <c r="L3980" s="1414">
        <f>INT(base[[#This Row],[Data de liquidação]])</f>
        <v>46264</v>
      </c>
      <c r="M3980" s="1416">
        <f>base[[#This Row],[L/P Bruto]]-base[[#This Row],[L/P Líquido]]</f>
        <v>0</v>
      </c>
      <c r="N3980" s="1416">
        <f>base[[#This Row],[L/P Líquido]]/base[[#This Row],[Stake/Responsabilidade]]</f>
        <v>-1</v>
      </c>
      <c r="O3980" s="1418">
        <f>IF(base[[#This Row],[L/P Líquido]]&gt;0,1,0)</f>
        <v>0</v>
      </c>
      <c r="P3980" s="1418"/>
      <c r="Q3980" s="1418" t="str">
        <f>LEFT(base[[#This Row],[Evento / Mercado]],FIND("vs",base[[#This Row],[Evento / Mercado]])-2)</f>
        <v>Famalicão</v>
      </c>
      <c r="R3980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18" t="str">
        <f>LEFT(base[[#This Row],[Evento / Mercado]],FIND("/",base[[#This Row],[Evento / Mercado]])-2)</f>
        <v>Famalicão vs Gil Vicente</v>
      </c>
      <c r="T3980" s="1419">
        <f>base[[#This Row],[Data de liquidação]]</f>
        <v>46264.763865740744</v>
      </c>
    </row>
    <row r="3981" spans="2:22" ht="15" customHeight="1" x14ac:dyDescent="0.25">
      <c r="B3981" s="1413" t="s">
        <v>4636</v>
      </c>
      <c r="C3981" s="859" t="s">
        <v>3512</v>
      </c>
      <c r="D3981" s="1414">
        <v>46264.767187500001</v>
      </c>
      <c r="E3981" s="1415">
        <v>1.18</v>
      </c>
      <c r="F3981" s="583">
        <v>4.4999999999999998E-2</v>
      </c>
      <c r="G3981" s="1416">
        <f t="shared" si="157"/>
        <v>1.2356020942408377</v>
      </c>
      <c r="H3981" s="1366" t="s">
        <v>1646</v>
      </c>
      <c r="I3981" s="1402" t="s">
        <v>3293</v>
      </c>
      <c r="J3981" s="1416">
        <v>1.62</v>
      </c>
      <c r="K3981" s="1416">
        <v>2</v>
      </c>
      <c r="L3981" s="1414">
        <f>INT(base[[#This Row],[Data de liquidação]])</f>
        <v>46264</v>
      </c>
      <c r="M3981" s="1416">
        <f>base[[#This Row],[L/P Bruto]]-base[[#This Row],[L/P Líquido]]</f>
        <v>5.5602094240837729E-2</v>
      </c>
      <c r="N3981" s="1416">
        <f>base[[#This Row],[L/P Líquido]]/base[[#This Row],[Stake/Responsabilidade]]</f>
        <v>0.59</v>
      </c>
      <c r="O3981" s="1418">
        <f>IF(base[[#This Row],[L/P Líquido]]&gt;0,1,0)</f>
        <v>1</v>
      </c>
      <c r="P3981" s="1418"/>
      <c r="Q3981" s="1418" t="str">
        <f>LEFT(base[[#This Row],[Evento / Mercado]],FIND("vs",base[[#This Row],[Evento / Mercado]])-2)</f>
        <v>Argentinos Juniors</v>
      </c>
      <c r="R3981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18" t="str">
        <f>LEFT(base[[#This Row],[Evento / Mercado]],FIND("/",base[[#This Row],[Evento / Mercado]])-2)</f>
        <v>Argentinos Juniors vs Aldosivi</v>
      </c>
      <c r="T3981" s="1419">
        <f>base[[#This Row],[Data de liquidação]]</f>
        <v>46264.767187500001</v>
      </c>
    </row>
    <row r="3982" spans="2:22" ht="15" customHeight="1" x14ac:dyDescent="0.25">
      <c r="B3982" s="1413" t="s">
        <v>4635</v>
      </c>
      <c r="C3982" s="859" t="s">
        <v>3512</v>
      </c>
      <c r="D3982" s="1414">
        <v>46264.849479166667</v>
      </c>
      <c r="E3982" s="1415">
        <v>-2</v>
      </c>
      <c r="F3982" s="583">
        <v>4.4999999999999998E-2</v>
      </c>
      <c r="G3982" s="1416">
        <f t="shared" si="157"/>
        <v>-2</v>
      </c>
      <c r="H3982" s="1366" t="s">
        <v>1646</v>
      </c>
      <c r="I3982" s="1402" t="s">
        <v>3293</v>
      </c>
      <c r="J3982" s="1416">
        <v>1.77</v>
      </c>
      <c r="K3982" s="1416">
        <v>2</v>
      </c>
      <c r="L3982" s="1414">
        <f>INT(base[[#This Row],[Data de liquidação]])</f>
        <v>46264</v>
      </c>
      <c r="M3982" s="1416">
        <f>base[[#This Row],[L/P Bruto]]-base[[#This Row],[L/P Líquido]]</f>
        <v>0</v>
      </c>
      <c r="N3982" s="1416">
        <f>base[[#This Row],[L/P Líquido]]/base[[#This Row],[Stake/Responsabilidade]]</f>
        <v>-1</v>
      </c>
      <c r="O3982" s="1418">
        <f>IF(base[[#This Row],[L/P Líquido]]&gt;0,1,0)</f>
        <v>0</v>
      </c>
      <c r="P3982" s="1418"/>
      <c r="Q3982" s="1418" t="str">
        <f>LEFT(base[[#This Row],[Evento / Mercado]],FIND("vs",base[[#This Row],[Evento / Mercado]])-2)</f>
        <v>Club Guaraní</v>
      </c>
      <c r="R3982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18" t="str">
        <f>LEFT(base[[#This Row],[Evento / Mercado]],FIND("/",base[[#This Row],[Evento / Mercado]])-2)</f>
        <v>Club Guaraní vs Club Sportivo Ameliano</v>
      </c>
      <c r="T3982" s="1419">
        <f>base[[#This Row],[Data de liquidação]]</f>
        <v>46264.849479166667</v>
      </c>
    </row>
    <row r="3983" spans="2:22" ht="15" customHeight="1" x14ac:dyDescent="0.25">
      <c r="B3983" s="1413" t="s">
        <v>4634</v>
      </c>
      <c r="C3983" s="859" t="s">
        <v>3512</v>
      </c>
      <c r="D3983" s="1414">
        <v>46264.855532407404</v>
      </c>
      <c r="E3983" s="1415">
        <v>41.38</v>
      </c>
      <c r="F3983" s="583">
        <v>4.4999999999999998E-2</v>
      </c>
      <c r="G3983" s="1416">
        <f t="shared" si="157"/>
        <v>43.329842931937179</v>
      </c>
      <c r="H3983" s="1416" t="s">
        <v>3294</v>
      </c>
      <c r="I3983" s="1417" t="s">
        <v>626</v>
      </c>
      <c r="J3983" s="1416">
        <v>13</v>
      </c>
      <c r="K3983" s="1416">
        <v>519.96</v>
      </c>
      <c r="L3983" s="1414">
        <f>INT(base[[#This Row],[Data de liquidação]])</f>
        <v>46264</v>
      </c>
      <c r="M3983" s="1416">
        <f>base[[#This Row],[L/P Bruto]]-base[[#This Row],[L/P Líquido]]</f>
        <v>1.9498429319371766</v>
      </c>
      <c r="N3983" s="1416">
        <f>base[[#This Row],[L/P Líquido]]/base[[#This Row],[Stake/Responsabilidade]]</f>
        <v>7.958304484960381E-2</v>
      </c>
      <c r="O3983" s="1418">
        <f>IF(base[[#This Row],[L/P Líquido]]&gt;0,1,0)</f>
        <v>1</v>
      </c>
      <c r="P3983" s="1418"/>
      <c r="Q3983" s="1418" t="str">
        <f>LEFT(base[[#This Row],[Evento / Mercado]],FIND("vs",base[[#This Row],[Evento / Mercado]])-2)</f>
        <v>Mirassol FC</v>
      </c>
      <c r="R3983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18" t="str">
        <f>LEFT(base[[#This Row],[Evento / Mercado]],FIND("/",base[[#This Row],[Evento / Mercado]])-2)</f>
        <v>Mirassol FC vs Palmeiras</v>
      </c>
      <c r="T3983" s="1419">
        <f>base[[#This Row],[Data de liquidação]]</f>
        <v>46264.855532407404</v>
      </c>
    </row>
    <row r="3984" spans="2:22" ht="15" customHeight="1" x14ac:dyDescent="0.25">
      <c r="B3984" s="1413" t="s">
        <v>4633</v>
      </c>
      <c r="C3984" s="859" t="s">
        <v>3512</v>
      </c>
      <c r="D3984" s="1414">
        <v>46264.958993055552</v>
      </c>
      <c r="E3984" s="1415">
        <v>1.47</v>
      </c>
      <c r="F3984" s="583">
        <v>4.4999999999999998E-2</v>
      </c>
      <c r="G3984" s="1416">
        <f t="shared" si="157"/>
        <v>1.5392670157068062</v>
      </c>
      <c r="H3984" s="1366" t="s">
        <v>1646</v>
      </c>
      <c r="I3984" s="1402" t="s">
        <v>3293</v>
      </c>
      <c r="J3984" s="1416">
        <v>1.77</v>
      </c>
      <c r="K3984" s="1416">
        <v>2</v>
      </c>
      <c r="L3984" s="1414">
        <f>INT(base[[#This Row],[Data de liquidação]])</f>
        <v>46264</v>
      </c>
      <c r="M3984" s="1416">
        <f>base[[#This Row],[L/P Bruto]]-base[[#This Row],[L/P Líquido]]</f>
        <v>6.9267015706806268E-2</v>
      </c>
      <c r="N3984" s="1416">
        <f>base[[#This Row],[L/P Líquido]]/base[[#This Row],[Stake/Responsabilidade]]</f>
        <v>0.73499999999999999</v>
      </c>
      <c r="O3984" s="1418">
        <f>IF(base[[#This Row],[L/P Líquido]]&gt;0,1,0)</f>
        <v>1</v>
      </c>
      <c r="P3984" s="1418"/>
      <c r="Q3984" s="1418" t="str">
        <f>LEFT(base[[#This Row],[Evento / Mercado]],FIND("vs",base[[#This Row],[Evento / Mercado]])-2)</f>
        <v>Independiente Rivadavia</v>
      </c>
      <c r="R3984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18" t="str">
        <f>LEFT(base[[#This Row],[Evento / Mercado]],FIND("/",base[[#This Row],[Evento / Mercado]])-2)</f>
        <v>Independiente Rivadavia vs Racing Club</v>
      </c>
      <c r="T3984" s="1419">
        <f>base[[#This Row],[Data de liquidação]]</f>
        <v>46264.958993055552</v>
      </c>
    </row>
    <row r="3985" spans="2:20" ht="15" customHeight="1" x14ac:dyDescent="0.25">
      <c r="B3985" s="1420" t="s">
        <v>4675</v>
      </c>
      <c r="C3985" s="859" t="s">
        <v>3512</v>
      </c>
      <c r="D3985" s="1421">
        <v>46265.525567129633</v>
      </c>
      <c r="E3985" s="1422">
        <v>9.85</v>
      </c>
      <c r="F3985" s="583">
        <v>4.4999999999999998E-2</v>
      </c>
      <c r="G3985" s="1423">
        <f t="shared" ref="G3985:G3992" si="162">IF(E3985&gt;0,E3985/(1-F3985),E3985)</f>
        <v>10.31413612565445</v>
      </c>
      <c r="H3985" s="1366" t="s">
        <v>1646</v>
      </c>
      <c r="I3985" s="1417" t="s">
        <v>2274</v>
      </c>
      <c r="J3985" s="1423">
        <v>1.52</v>
      </c>
      <c r="K3985" s="1423">
        <v>20</v>
      </c>
      <c r="L3985" s="1421">
        <f>INT(base[[#This Row],[Data de liquidação]])</f>
        <v>46265</v>
      </c>
      <c r="M3985" s="1423">
        <f>base[[#This Row],[L/P Bruto]]-base[[#This Row],[L/P Líquido]]</f>
        <v>0.46413612565445028</v>
      </c>
      <c r="N3985" s="1423">
        <f>base[[#This Row],[L/P Líquido]]/base[[#This Row],[Stake/Responsabilidade]]</f>
        <v>0.49249999999999999</v>
      </c>
      <c r="O3985" s="1425">
        <f>IF(base[[#This Row],[L/P Líquido]]&gt;0,1,0)</f>
        <v>1</v>
      </c>
      <c r="P3985" s="1425"/>
      <c r="Q3985" s="1425" t="str">
        <f>LEFT(base[[#This Row],[Evento / Mercado]],FIND("vs",base[[#This Row],[Evento / Mercado]])-2)</f>
        <v>Asyut Petroleum</v>
      </c>
      <c r="R3985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25" t="str">
        <f>LEFT(base[[#This Row],[Evento / Mercado]],FIND("/",base[[#This Row],[Evento / Mercado]])-2)</f>
        <v>Asyut Petroleum vs National Bank</v>
      </c>
      <c r="T3985" s="1426">
        <f>base[[#This Row],[Data de liquidação]]</f>
        <v>46265.525567129633</v>
      </c>
    </row>
    <row r="3986" spans="2:20" ht="15" customHeight="1" x14ac:dyDescent="0.25">
      <c r="B3986" s="1420" t="s">
        <v>4674</v>
      </c>
      <c r="C3986" s="859" t="s">
        <v>3512</v>
      </c>
      <c r="D3986" s="1421">
        <v>46265.560925925929</v>
      </c>
      <c r="E3986" s="1422">
        <v>15.2</v>
      </c>
      <c r="F3986" s="583">
        <v>4.4999999999999998E-2</v>
      </c>
      <c r="G3986" s="1423">
        <f t="shared" si="162"/>
        <v>15.916230366492147</v>
      </c>
      <c r="H3986" s="1423" t="s">
        <v>3294</v>
      </c>
      <c r="I3986" s="1424" t="s">
        <v>693</v>
      </c>
      <c r="J3986" s="1423">
        <v>36</v>
      </c>
      <c r="K3986" s="1423">
        <v>557.17999999999995</v>
      </c>
      <c r="L3986" s="1421">
        <f>INT(base[[#This Row],[Data de liquidação]])</f>
        <v>46265</v>
      </c>
      <c r="M3986" s="1423">
        <f>base[[#This Row],[L/P Bruto]]-base[[#This Row],[L/P Líquido]]</f>
        <v>0.71623036649214811</v>
      </c>
      <c r="N3986" s="1423">
        <f>base[[#This Row],[L/P Líquido]]/base[[#This Row],[Stake/Responsabilidade]]</f>
        <v>2.7280232599877958E-2</v>
      </c>
      <c r="O3986" s="1425">
        <f>IF(base[[#This Row],[L/P Líquido]]&gt;0,1,0)</f>
        <v>1</v>
      </c>
      <c r="P3986" s="1425"/>
      <c r="Q3986" s="1425" t="str">
        <f>LEFT(base[[#This Row],[Evento / Mercado]],FIND("vs",base[[#This Row],[Evento / Mercado]])-2)</f>
        <v>FK Liepaja</v>
      </c>
      <c r="R3986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25" t="str">
        <f>LEFT(base[[#This Row],[Evento / Mercado]],FIND("/",base[[#This Row],[Evento / Mercado]])-2)</f>
        <v>FK Liepaja vs Riga FC</v>
      </c>
      <c r="T3986" s="1426">
        <f>base[[#This Row],[Data de liquidação]]</f>
        <v>46265.560925925929</v>
      </c>
    </row>
    <row r="3987" spans="2:20" ht="15" customHeight="1" x14ac:dyDescent="0.25">
      <c r="B3987" s="1420" t="s">
        <v>4673</v>
      </c>
      <c r="C3987" s="859" t="s">
        <v>3512</v>
      </c>
      <c r="D3987" s="1421">
        <v>46265.660856481481</v>
      </c>
      <c r="E3987" s="1422">
        <v>-570</v>
      </c>
      <c r="F3987" s="583">
        <v>4.4999999999999998E-2</v>
      </c>
      <c r="G3987" s="1423">
        <f t="shared" si="162"/>
        <v>-570</v>
      </c>
      <c r="H3987" s="1423" t="s">
        <v>3294</v>
      </c>
      <c r="I3987" s="1424" t="s">
        <v>626</v>
      </c>
      <c r="J3987" s="1423">
        <v>25</v>
      </c>
      <c r="K3987" s="1423">
        <v>570</v>
      </c>
      <c r="L3987" s="1421">
        <f>INT(base[[#This Row],[Data de liquidação]])</f>
        <v>46265</v>
      </c>
      <c r="M3987" s="1423">
        <f>base[[#This Row],[L/P Bruto]]-base[[#This Row],[L/P Líquido]]</f>
        <v>0</v>
      </c>
      <c r="N3987" s="1423">
        <f>base[[#This Row],[L/P Líquido]]/base[[#This Row],[Stake/Responsabilidade]]</f>
        <v>-1</v>
      </c>
      <c r="O3987" s="1425">
        <f>IF(base[[#This Row],[L/P Líquido]]&gt;0,1,0)</f>
        <v>0</v>
      </c>
      <c r="P3987" s="1425"/>
      <c r="Q3987" s="1425" t="str">
        <f>LEFT(base[[#This Row],[Evento / Mercado]],FIND("vs",base[[#This Row],[Evento / Mercado]])-2)</f>
        <v>IK Sirius</v>
      </c>
      <c r="R3987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25" t="str">
        <f>LEFT(base[[#This Row],[Evento / Mercado]],FIND("/",base[[#This Row],[Evento / Mercado]])-2)</f>
        <v>IK Sirius vs Malmö FF</v>
      </c>
      <c r="T3987" s="1426">
        <f>base[[#This Row],[Data de liquidação]]</f>
        <v>46265.660856481481</v>
      </c>
    </row>
    <row r="3988" spans="2:20" ht="15" customHeight="1" x14ac:dyDescent="0.25">
      <c r="B3988" s="1420" t="s">
        <v>4672</v>
      </c>
      <c r="C3988" s="859" t="s">
        <v>3512</v>
      </c>
      <c r="D3988" s="1421">
        <v>46265.66097222222</v>
      </c>
      <c r="E3988" s="1422">
        <v>-5</v>
      </c>
      <c r="F3988" s="583">
        <v>4.4999999999999998E-2</v>
      </c>
      <c r="G3988" s="1423">
        <f t="shared" si="162"/>
        <v>-5</v>
      </c>
      <c r="H3988" s="1366" t="s">
        <v>1646</v>
      </c>
      <c r="I3988" s="1402" t="s">
        <v>3293</v>
      </c>
      <c r="J3988" s="1423">
        <v>1.96</v>
      </c>
      <c r="K3988" s="1423">
        <v>5</v>
      </c>
      <c r="L3988" s="1421">
        <f>INT(base[[#This Row],[Data de liquidação]])</f>
        <v>46265</v>
      </c>
      <c r="M3988" s="1423">
        <f>base[[#This Row],[L/P Bruto]]-base[[#This Row],[L/P Líquido]]</f>
        <v>0</v>
      </c>
      <c r="N3988" s="1423">
        <f>base[[#This Row],[L/P Líquido]]/base[[#This Row],[Stake/Responsabilidade]]</f>
        <v>-1</v>
      </c>
      <c r="O3988" s="1425">
        <f>IF(base[[#This Row],[L/P Líquido]]&gt;0,1,0)</f>
        <v>0</v>
      </c>
      <c r="P3988" s="1425"/>
      <c r="Q3988" s="1425" t="str">
        <f>LEFT(base[[#This Row],[Evento / Mercado]],FIND("vs",base[[#This Row],[Evento / Mercado]])-2)</f>
        <v>IK Sirius</v>
      </c>
      <c r="R3988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25" t="str">
        <f>LEFT(base[[#This Row],[Evento / Mercado]],FIND("/",base[[#This Row],[Evento / Mercado]])-2)</f>
        <v>IK Sirius vs Malmö FF</v>
      </c>
      <c r="T3988" s="1426">
        <f>base[[#This Row],[Data de liquidação]]</f>
        <v>46265.66097222222</v>
      </c>
    </row>
    <row r="3989" spans="2:20" ht="15" customHeight="1" x14ac:dyDescent="0.25">
      <c r="B3989" s="1420" t="s">
        <v>4671</v>
      </c>
      <c r="C3989" s="859" t="s">
        <v>3512</v>
      </c>
      <c r="D3989" s="1421">
        <v>46265.756932870368</v>
      </c>
      <c r="E3989" s="1422">
        <v>17.11</v>
      </c>
      <c r="F3989" s="583">
        <v>4.4999999999999998E-2</v>
      </c>
      <c r="G3989" s="1423">
        <f t="shared" si="162"/>
        <v>17.916230366492147</v>
      </c>
      <c r="H3989" s="1416" t="s">
        <v>3367</v>
      </c>
      <c r="I3989" s="1417" t="s">
        <v>391</v>
      </c>
      <c r="J3989" s="1423">
        <v>25</v>
      </c>
      <c r="K3989" s="1423">
        <v>430.08</v>
      </c>
      <c r="L3989" s="1421">
        <f>INT(base[[#This Row],[Data de liquidação]])</f>
        <v>46265</v>
      </c>
      <c r="M3989" s="1423">
        <f>base[[#This Row],[L/P Bruto]]-base[[#This Row],[L/P Líquido]]</f>
        <v>0.80623036649214797</v>
      </c>
      <c r="N3989" s="1423">
        <f>base[[#This Row],[L/P Líquido]]/base[[#This Row],[Stake/Responsabilidade]]</f>
        <v>3.9783296130952384E-2</v>
      </c>
      <c r="O3989" s="1425">
        <f>IF(base[[#This Row],[L/P Líquido]]&gt;0,1,0)</f>
        <v>1</v>
      </c>
      <c r="P3989" s="1446" t="s">
        <v>1202</v>
      </c>
      <c r="Q3989" s="1425" t="str">
        <f>LEFT(base[[#This Row],[Evento / Mercado]],FIND("vs",base[[#This Row],[Evento / Mercado]])-2)</f>
        <v>Benfica</v>
      </c>
      <c r="R3989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25" t="str">
        <f>LEFT(base[[#This Row],[Evento / Mercado]],FIND("/",base[[#This Row],[Evento / Mercado]])-2)</f>
        <v>Benfica vs Estoril-Praia</v>
      </c>
      <c r="T3989" s="1426">
        <f>base[[#This Row],[Data de liquidação]]</f>
        <v>46265.756932870368</v>
      </c>
    </row>
    <row r="3990" spans="2:20" ht="15" customHeight="1" x14ac:dyDescent="0.25">
      <c r="B3990" s="1420" t="s">
        <v>4670</v>
      </c>
      <c r="C3990" s="859" t="s">
        <v>3512</v>
      </c>
      <c r="D3990" s="1421">
        <v>46265.771087962959</v>
      </c>
      <c r="E3990" s="1422">
        <v>14.67</v>
      </c>
      <c r="F3990" s="583">
        <v>4.4999999999999998E-2</v>
      </c>
      <c r="G3990" s="1423">
        <f t="shared" si="162"/>
        <v>15.361256544502618</v>
      </c>
      <c r="H3990" s="1416" t="s">
        <v>3367</v>
      </c>
      <c r="I3990" s="1417" t="s">
        <v>391</v>
      </c>
      <c r="J3990" s="1423">
        <v>29</v>
      </c>
      <c r="K3990" s="1423">
        <v>430.08</v>
      </c>
      <c r="L3990" s="1421">
        <f>INT(base[[#This Row],[Data de liquidação]])</f>
        <v>46265</v>
      </c>
      <c r="M3990" s="1423">
        <f>base[[#This Row],[L/P Bruto]]-base[[#This Row],[L/P Líquido]]</f>
        <v>0.6912565445026182</v>
      </c>
      <c r="N3990" s="1423">
        <f>base[[#This Row],[L/P Líquido]]/base[[#This Row],[Stake/Responsabilidade]]</f>
        <v>3.4109933035714288E-2</v>
      </c>
      <c r="O3990" s="1425">
        <f>IF(base[[#This Row],[L/P Líquido]]&gt;0,1,0)</f>
        <v>1</v>
      </c>
      <c r="P3990" s="1446" t="s">
        <v>1201</v>
      </c>
      <c r="Q3990" s="1425" t="str">
        <f>LEFT(base[[#This Row],[Evento / Mercado]],FIND("vs",base[[#This Row],[Evento / Mercado]])-2)</f>
        <v>FC Barcelona</v>
      </c>
      <c r="R3990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25" t="str">
        <f>LEFT(base[[#This Row],[Evento / Mercado]],FIND("/",base[[#This Row],[Evento / Mercado]])-2)</f>
        <v>FC Barcelona vs Rayo Vallecano</v>
      </c>
      <c r="T3990" s="1426">
        <f>base[[#This Row],[Data de liquidação]]</f>
        <v>46265.771087962959</v>
      </c>
    </row>
    <row r="3991" spans="2:20" ht="15" customHeight="1" x14ac:dyDescent="0.25">
      <c r="B3991" s="1420" t="s">
        <v>4669</v>
      </c>
      <c r="C3991" s="859" t="s">
        <v>3512</v>
      </c>
      <c r="D3991" s="1421">
        <v>46265.883287037039</v>
      </c>
      <c r="E3991" s="1422">
        <v>-5</v>
      </c>
      <c r="F3991" s="583">
        <v>4.4999999999999998E-2</v>
      </c>
      <c r="G3991" s="1423">
        <f t="shared" si="162"/>
        <v>-5</v>
      </c>
      <c r="H3991" s="1366" t="s">
        <v>1646</v>
      </c>
      <c r="I3991" s="1402" t="s">
        <v>3293</v>
      </c>
      <c r="J3991" s="1423">
        <v>2.08</v>
      </c>
      <c r="K3991" s="1423">
        <v>5</v>
      </c>
      <c r="L3991" s="1421">
        <f>INT(base[[#This Row],[Data de liquidação]])</f>
        <v>46265</v>
      </c>
      <c r="M3991" s="1423">
        <f>base[[#This Row],[L/P Bruto]]-base[[#This Row],[L/P Líquido]]</f>
        <v>0</v>
      </c>
      <c r="N3991" s="1423">
        <f>base[[#This Row],[L/P Líquido]]/base[[#This Row],[Stake/Responsabilidade]]</f>
        <v>-1</v>
      </c>
      <c r="O3991" s="1425">
        <f>IF(base[[#This Row],[L/P Líquido]]&gt;0,1,0)</f>
        <v>0</v>
      </c>
      <c r="P3991" s="1425"/>
      <c r="Q3991" s="1425" t="str">
        <f>LEFT(base[[#This Row],[Evento / Mercado]],FIND("vs",base[[#This Row],[Evento / Mercado]])-2)</f>
        <v>Unión La Calera</v>
      </c>
      <c r="R3991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25" t="str">
        <f>LEFT(base[[#This Row],[Evento / Mercado]],FIND("/",base[[#This Row],[Evento / Mercado]])-2)</f>
        <v>Unión La Calera vs La Serena</v>
      </c>
      <c r="T3991" s="1426">
        <f>base[[#This Row],[Data de liquidação]]</f>
        <v>46265.883287037039</v>
      </c>
    </row>
    <row r="3992" spans="2:20" ht="15" customHeight="1" x14ac:dyDescent="0.25">
      <c r="B3992" s="1420" t="s">
        <v>4668</v>
      </c>
      <c r="C3992" s="859" t="s">
        <v>3512</v>
      </c>
      <c r="D3992" s="1421">
        <v>46265.895648148151</v>
      </c>
      <c r="E3992" s="1422">
        <v>7.64</v>
      </c>
      <c r="F3992" s="583">
        <v>4.4999999999999998E-2</v>
      </c>
      <c r="G3992" s="1423">
        <f t="shared" si="162"/>
        <v>8</v>
      </c>
      <c r="H3992" s="1423" t="s">
        <v>3231</v>
      </c>
      <c r="I3992" s="1424" t="s">
        <v>626</v>
      </c>
      <c r="J3992" s="1423">
        <v>13.5</v>
      </c>
      <c r="K3992" s="1423">
        <v>100</v>
      </c>
      <c r="L3992" s="1421">
        <f>INT(base[[#This Row],[Data de liquidação]])</f>
        <v>46265</v>
      </c>
      <c r="M3992" s="1423">
        <f>base[[#This Row],[L/P Bruto]]-base[[#This Row],[L/P Líquido]]</f>
        <v>0.36000000000000032</v>
      </c>
      <c r="N3992" s="1423">
        <f>base[[#This Row],[L/P Líquido]]/base[[#This Row],[Stake/Responsabilidade]]</f>
        <v>7.6399999999999996E-2</v>
      </c>
      <c r="O3992" s="1425">
        <f>IF(base[[#This Row],[L/P Líquido]]&gt;0,1,0)</f>
        <v>1</v>
      </c>
      <c r="P3992" s="1425"/>
      <c r="Q3992" s="1425" t="str">
        <f>LEFT(base[[#This Row],[Evento / Mercado]],FIND("vs",base[[#This Row],[Evento / Mercado]])-2)</f>
        <v>Fortaleza EC</v>
      </c>
      <c r="R3992" s="14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25" t="str">
        <f>LEFT(base[[#This Row],[Evento / Mercado]],FIND("/",base[[#This Row],[Evento / Mercado]])-2)</f>
        <v>Fortaleza EC vs Operário Ferroviário</v>
      </c>
      <c r="T3992" s="1426">
        <f>base[[#This Row],[Data de liquidação]]</f>
        <v>46265.895648148151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0"/>
  <sheetViews>
    <sheetView showGridLines="0" zoomScale="80" zoomScaleNormal="80" workbookViewId="0">
      <selection activeCell="E3" sqref="E3:F10"/>
    </sheetView>
  </sheetViews>
  <sheetFormatPr defaultRowHeight="13.2" x14ac:dyDescent="0.25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 x14ac:dyDescent="0.3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 x14ac:dyDescent="0.3">
      <c r="B3" s="916" t="s">
        <v>204</v>
      </c>
      <c r="C3" s="917" t="s">
        <v>4675</v>
      </c>
      <c r="D3" s="918">
        <v>46265.457638888889</v>
      </c>
      <c r="E3" s="918">
        <v>46265.525567129633</v>
      </c>
      <c r="F3" s="919">
        <v>9.85</v>
      </c>
      <c r="G3" s="858" t="str">
        <f t="shared" ref="G3:G10" si="0">SUBSTITUTE(E3,",","")</f>
        <v>462655255671296</v>
      </c>
    </row>
    <row r="4" spans="2:7" ht="13.8" thickBot="1" x14ac:dyDescent="0.3">
      <c r="B4" s="916" t="s">
        <v>204</v>
      </c>
      <c r="C4" s="917" t="s">
        <v>4674</v>
      </c>
      <c r="D4" s="918">
        <v>46265.479166666664</v>
      </c>
      <c r="E4" s="918">
        <v>46265.560925925929</v>
      </c>
      <c r="F4" s="919">
        <v>15.2</v>
      </c>
      <c r="G4" s="858" t="str">
        <f t="shared" si="0"/>
        <v>462655609259259</v>
      </c>
    </row>
    <row r="5" spans="2:7" ht="13.8" thickBot="1" x14ac:dyDescent="0.3">
      <c r="B5" s="916" t="s">
        <v>204</v>
      </c>
      <c r="C5" s="917" t="s">
        <v>4673</v>
      </c>
      <c r="D5" s="918">
        <v>46265.583333333336</v>
      </c>
      <c r="E5" s="918">
        <v>46265.660856481481</v>
      </c>
      <c r="F5" s="1362">
        <v>-570</v>
      </c>
      <c r="G5" s="858" t="str">
        <f t="shared" si="0"/>
        <v>462656608564815</v>
      </c>
    </row>
    <row r="6" spans="2:7" ht="13.8" thickBot="1" x14ac:dyDescent="0.3">
      <c r="B6" s="916" t="s">
        <v>204</v>
      </c>
      <c r="C6" s="917" t="s">
        <v>4672</v>
      </c>
      <c r="D6" s="918">
        <v>46265.583333333336</v>
      </c>
      <c r="E6" s="918">
        <v>46265.66097222222</v>
      </c>
      <c r="F6" s="1362">
        <v>-5</v>
      </c>
      <c r="G6" s="858" t="str">
        <f t="shared" si="0"/>
        <v>462656609722222</v>
      </c>
    </row>
    <row r="7" spans="2:7" ht="13.8" thickBot="1" x14ac:dyDescent="0.3">
      <c r="B7" s="916" t="s">
        <v>204</v>
      </c>
      <c r="C7" s="917" t="s">
        <v>4671</v>
      </c>
      <c r="D7" s="918">
        <v>46265.677083333336</v>
      </c>
      <c r="E7" s="918">
        <v>46265.756932870368</v>
      </c>
      <c r="F7" s="919">
        <v>17.11</v>
      </c>
      <c r="G7" s="858" t="str">
        <f t="shared" si="0"/>
        <v>462657569328704</v>
      </c>
    </row>
    <row r="8" spans="2:7" ht="13.8" thickBot="1" x14ac:dyDescent="0.3">
      <c r="B8" s="916" t="s">
        <v>204</v>
      </c>
      <c r="C8" s="917" t="s">
        <v>4670</v>
      </c>
      <c r="D8" s="918">
        <v>46265.6875</v>
      </c>
      <c r="E8" s="918">
        <v>46265.771087962959</v>
      </c>
      <c r="F8" s="919">
        <v>14.67</v>
      </c>
      <c r="G8" s="858" t="str">
        <f t="shared" si="0"/>
        <v>46265771087963</v>
      </c>
    </row>
    <row r="9" spans="2:7" ht="13.8" thickBot="1" x14ac:dyDescent="0.3">
      <c r="B9" s="916" t="s">
        <v>204</v>
      </c>
      <c r="C9" s="917" t="s">
        <v>4669</v>
      </c>
      <c r="D9" s="918">
        <v>46265.802083333336</v>
      </c>
      <c r="E9" s="918">
        <v>46265.883287037039</v>
      </c>
      <c r="F9" s="1362">
        <v>-5</v>
      </c>
      <c r="G9" s="858" t="str">
        <f t="shared" si="0"/>
        <v>46265883287037</v>
      </c>
    </row>
    <row r="10" spans="2:7" ht="13.8" thickBot="1" x14ac:dyDescent="0.3">
      <c r="B10" s="916" t="s">
        <v>204</v>
      </c>
      <c r="C10" s="917" t="s">
        <v>4668</v>
      </c>
      <c r="D10" s="918">
        <v>46265.813888888886</v>
      </c>
      <c r="E10" s="918">
        <v>46265.895648148151</v>
      </c>
      <c r="F10" s="919">
        <v>7.64</v>
      </c>
      <c r="G10" s="858" t="str">
        <f t="shared" si="0"/>
        <v>462658956481482</v>
      </c>
    </row>
  </sheetData>
  <autoFilter ref="B2:G2"/>
  <sortState ref="B3:G10">
    <sortCondition ref="E3:E1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 x14ac:dyDescent="0.25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 x14ac:dyDescent="0.25">
      <c r="B2" s="996" t="s">
        <v>3375</v>
      </c>
      <c r="C2" s="998">
        <v>6200</v>
      </c>
      <c r="D2" s="996"/>
      <c r="F2" s="998"/>
    </row>
    <row r="3" spans="2:21" ht="15" customHeight="1" x14ac:dyDescent="0.25">
      <c r="B3" s="996" t="s">
        <v>3878</v>
      </c>
      <c r="C3" s="997">
        <v>0.2</v>
      </c>
      <c r="D3" s="996"/>
      <c r="F3" s="998"/>
    </row>
    <row r="4" spans="2:21" ht="15" customHeight="1" x14ac:dyDescent="0.25">
      <c r="B4" s="996" t="s">
        <v>3424</v>
      </c>
      <c r="C4" s="1001">
        <f>C2*C3</f>
        <v>1240</v>
      </c>
      <c r="D4" s="996"/>
      <c r="F4" s="998"/>
    </row>
    <row r="6" spans="2:21" ht="30" customHeight="1" x14ac:dyDescent="0.25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 x14ac:dyDescent="0.25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 x14ac:dyDescent="0.25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 x14ac:dyDescent="0.25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 x14ac:dyDescent="0.25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 x14ac:dyDescent="0.25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 x14ac:dyDescent="0.25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 x14ac:dyDescent="0.25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 x14ac:dyDescent="0.25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 x14ac:dyDescent="0.25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 x14ac:dyDescent="0.25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 x14ac:dyDescent="0.25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 x14ac:dyDescent="0.25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 x14ac:dyDescent="0.25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 x14ac:dyDescent="0.25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 x14ac:dyDescent="0.25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 x14ac:dyDescent="0.25"/>
    <row r="23" spans="2:21" ht="15" customHeight="1" x14ac:dyDescent="0.25">
      <c r="C23" s="1055"/>
      <c r="U23" s="998">
        <f>SUMIF(C7:C21,"x",U7:U21)</f>
        <v>2510.9999999999995</v>
      </c>
    </row>
    <row r="24" spans="2:21" ht="15" customHeight="1" x14ac:dyDescent="0.25">
      <c r="U24" s="997">
        <f>U23/C2</f>
        <v>0.40499999999999992</v>
      </c>
    </row>
    <row r="25" spans="2:21" ht="15" customHeight="1" x14ac:dyDescent="0.25">
      <c r="B25" s="1011"/>
      <c r="C25" s="1011"/>
      <c r="E25" s="1025"/>
    </row>
    <row r="26" spans="2:21" ht="15" customHeight="1" x14ac:dyDescent="0.25">
      <c r="B26" s="1011"/>
      <c r="C26" s="1011"/>
      <c r="E26" s="1011"/>
    </row>
    <row r="27" spans="2:21" ht="15" customHeight="1" x14ac:dyDescent="0.25">
      <c r="B27" s="1011"/>
      <c r="C27" s="1011"/>
    </row>
    <row r="28" spans="2:21" ht="15" customHeight="1" x14ac:dyDescent="0.25">
      <c r="B28" s="1011"/>
      <c r="C28" s="1011"/>
    </row>
    <row r="29" spans="2:21" ht="15" customHeight="1" x14ac:dyDescent="0.25">
      <c r="B29" s="1011"/>
      <c r="C29" s="1011"/>
    </row>
    <row r="30" spans="2:21" ht="15" customHeight="1" x14ac:dyDescent="0.25">
      <c r="B30" s="1011"/>
      <c r="C30" s="1011"/>
    </row>
    <row r="31" spans="2:21" ht="15" customHeight="1" x14ac:dyDescent="0.25">
      <c r="B31" s="1011"/>
      <c r="C31" s="1011"/>
    </row>
    <row r="32" spans="2:21" ht="15" customHeight="1" x14ac:dyDescent="0.25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 x14ac:dyDescent="0.25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 x14ac:dyDescent="0.25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 x14ac:dyDescent="0.25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 x14ac:dyDescent="0.25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 x14ac:dyDescent="0.25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 x14ac:dyDescent="0.25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 x14ac:dyDescent="0.25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 x14ac:dyDescent="0.25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 x14ac:dyDescent="0.25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 x14ac:dyDescent="0.25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 x14ac:dyDescent="0.25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 x14ac:dyDescent="0.25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 x14ac:dyDescent="0.25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 x14ac:dyDescent="0.25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 x14ac:dyDescent="0.25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 x14ac:dyDescent="0.25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 x14ac:dyDescent="0.25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 x14ac:dyDescent="0.25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 x14ac:dyDescent="0.25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 x14ac:dyDescent="0.25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 x14ac:dyDescent="0.25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 x14ac:dyDescent="0.25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 x14ac:dyDescent="0.25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 x14ac:dyDescent="0.25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 x14ac:dyDescent="0.25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 x14ac:dyDescent="0.25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 x14ac:dyDescent="0.25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 x14ac:dyDescent="0.25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 x14ac:dyDescent="0.25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 x14ac:dyDescent="0.25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 x14ac:dyDescent="0.25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 x14ac:dyDescent="0.25">
      <c r="B2" s="1389" t="s">
        <v>266</v>
      </c>
      <c r="C2" s="1390" t="s">
        <v>385</v>
      </c>
      <c r="E2" s="1389" t="s">
        <v>266</v>
      </c>
      <c r="F2" s="1390" t="s">
        <v>385</v>
      </c>
      <c r="G2" s="1390" t="s">
        <v>3949</v>
      </c>
      <c r="H2" s="1390" t="s">
        <v>3946</v>
      </c>
      <c r="J2" s="1389" t="s">
        <v>266</v>
      </c>
      <c r="K2" s="1390" t="s">
        <v>385</v>
      </c>
      <c r="L2" s="1390" t="s">
        <v>3946</v>
      </c>
      <c r="N2" s="1389" t="s">
        <v>266</v>
      </c>
      <c r="O2" s="1390" t="s">
        <v>385</v>
      </c>
      <c r="P2" s="1390" t="s">
        <v>3946</v>
      </c>
      <c r="R2" s="1389" t="s">
        <v>266</v>
      </c>
      <c r="S2" s="1390" t="s">
        <v>385</v>
      </c>
      <c r="T2" s="1390" t="s">
        <v>3946</v>
      </c>
    </row>
    <row r="3" spans="2:20" ht="15" customHeight="1" x14ac:dyDescent="0.25">
      <c r="B3" s="1391" t="s">
        <v>3193</v>
      </c>
      <c r="C3" s="1380">
        <v>430.91</v>
      </c>
      <c r="E3" s="1391" t="s">
        <v>3193</v>
      </c>
      <c r="F3" s="1380">
        <v>343.95</v>
      </c>
      <c r="G3" s="1380">
        <v>4.1289795918367354</v>
      </c>
      <c r="H3" s="1381">
        <v>49</v>
      </c>
      <c r="I3" s="1029"/>
      <c r="J3" s="1391" t="s">
        <v>3948</v>
      </c>
      <c r="K3" s="1380">
        <v>167.39000000000004</v>
      </c>
      <c r="L3" s="1381">
        <v>38</v>
      </c>
      <c r="M3" s="1029"/>
      <c r="N3" s="1391" t="s">
        <v>3189</v>
      </c>
      <c r="O3" s="1380">
        <v>-0.25000000000001066</v>
      </c>
      <c r="P3" s="1381">
        <v>38</v>
      </c>
      <c r="R3" s="1391" t="s">
        <v>3192</v>
      </c>
      <c r="S3" s="1380">
        <v>254.81000000000012</v>
      </c>
      <c r="T3" s="1381">
        <v>35</v>
      </c>
    </row>
    <row r="4" spans="2:20" ht="15" customHeight="1" x14ac:dyDescent="0.25">
      <c r="B4" s="1392" t="s">
        <v>3927</v>
      </c>
      <c r="C4" s="1380">
        <v>114.71</v>
      </c>
      <c r="E4" s="1391" t="s">
        <v>3288</v>
      </c>
      <c r="F4" s="1380">
        <v>-144.39999999999998</v>
      </c>
      <c r="G4" s="1380">
        <v>6.1157894736842104</v>
      </c>
      <c r="H4" s="1381">
        <v>19</v>
      </c>
      <c r="I4" s="1029"/>
      <c r="J4" s="1391" t="s">
        <v>3947</v>
      </c>
      <c r="K4" s="1380">
        <v>119.11999999999996</v>
      </c>
      <c r="L4" s="1381">
        <v>27</v>
      </c>
      <c r="M4" s="1029"/>
      <c r="N4" s="1391" t="s">
        <v>3190</v>
      </c>
      <c r="O4" s="1380">
        <v>286.7600000000001</v>
      </c>
      <c r="P4" s="1381">
        <v>27</v>
      </c>
      <c r="R4" s="1391" t="s">
        <v>3200</v>
      </c>
      <c r="S4" s="1380">
        <v>31.699999999999964</v>
      </c>
      <c r="T4" s="1381">
        <v>30</v>
      </c>
    </row>
    <row r="5" spans="2:20" ht="15" customHeight="1" x14ac:dyDescent="0.25">
      <c r="B5" s="1392" t="s">
        <v>3928</v>
      </c>
      <c r="C5" s="1380">
        <v>-86.91</v>
      </c>
      <c r="E5" s="1391" t="s">
        <v>267</v>
      </c>
      <c r="F5" s="1380">
        <v>199.55</v>
      </c>
      <c r="G5" s="1380">
        <v>4.6841176470588231</v>
      </c>
      <c r="H5" s="1381">
        <v>68</v>
      </c>
      <c r="I5" s="1029"/>
      <c r="J5" s="1391" t="s">
        <v>267</v>
      </c>
      <c r="K5" s="1380">
        <v>286.51000000000005</v>
      </c>
      <c r="L5" s="1381">
        <v>65</v>
      </c>
      <c r="M5" s="1029"/>
      <c r="N5" s="1391" t="s">
        <v>267</v>
      </c>
      <c r="O5" s="1380">
        <v>286.5100000000001</v>
      </c>
      <c r="P5" s="1381">
        <v>65</v>
      </c>
      <c r="R5" s="1391" t="s">
        <v>267</v>
      </c>
      <c r="S5" s="1380">
        <v>286.51000000000028</v>
      </c>
      <c r="T5" s="1381">
        <v>65</v>
      </c>
    </row>
    <row r="6" spans="2:20" ht="15" customHeight="1" x14ac:dyDescent="0.25">
      <c r="B6" s="1392" t="s">
        <v>3929</v>
      </c>
      <c r="C6" s="1380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 x14ac:dyDescent="0.25">
      <c r="B7" s="1392" t="s">
        <v>3930</v>
      </c>
      <c r="C7" s="1380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 x14ac:dyDescent="0.25">
      <c r="B8" s="1392" t="s">
        <v>3931</v>
      </c>
      <c r="C8" s="1380">
        <v>-148.69</v>
      </c>
      <c r="E8" s="1389" t="s">
        <v>12</v>
      </c>
      <c r="F8" s="1390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 x14ac:dyDescent="0.25">
      <c r="B9" s="1392" t="s">
        <v>3932</v>
      </c>
      <c r="C9" s="1380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 x14ac:dyDescent="0.25">
      <c r="B10" s="1392" t="s">
        <v>3933</v>
      </c>
      <c r="C10" s="1380">
        <v>76.830000000000013</v>
      </c>
      <c r="E10" s="1389" t="s">
        <v>266</v>
      </c>
      <c r="F10" s="1390" t="s">
        <v>385</v>
      </c>
      <c r="G10" s="1390" t="s">
        <v>3949</v>
      </c>
      <c r="H10" s="1390" t="s">
        <v>3946</v>
      </c>
    </row>
    <row r="11" spans="2:20" ht="15" customHeight="1" x14ac:dyDescent="0.25">
      <c r="B11" s="1392" t="s">
        <v>3934</v>
      </c>
      <c r="C11" s="1380">
        <v>50.230000000000004</v>
      </c>
      <c r="E11" s="1391" t="s">
        <v>75</v>
      </c>
      <c r="F11" s="1380">
        <v>-484.33000000000004</v>
      </c>
      <c r="G11" s="1380">
        <v>3.6079999999999997</v>
      </c>
      <c r="H11" s="1381">
        <v>5</v>
      </c>
    </row>
    <row r="12" spans="2:20" ht="15" customHeight="1" x14ac:dyDescent="0.25">
      <c r="B12" s="1392" t="s">
        <v>3935</v>
      </c>
      <c r="C12" s="1380">
        <v>26.75</v>
      </c>
      <c r="E12" s="1391" t="s">
        <v>3347</v>
      </c>
      <c r="F12" s="1380">
        <v>68.160000000000011</v>
      </c>
      <c r="G12" s="1380">
        <v>3.625</v>
      </c>
      <c r="H12" s="1381">
        <v>4</v>
      </c>
    </row>
    <row r="13" spans="2:20" ht="15" customHeight="1" x14ac:dyDescent="0.25">
      <c r="B13" s="1392" t="s">
        <v>3936</v>
      </c>
      <c r="C13" s="1380">
        <v>78.309999999999988</v>
      </c>
      <c r="E13" s="1391" t="s">
        <v>3214</v>
      </c>
      <c r="F13" s="1380">
        <v>-51.780000000000008</v>
      </c>
      <c r="G13" s="1380">
        <v>3.8920000000000003</v>
      </c>
      <c r="H13" s="1381">
        <v>5</v>
      </c>
    </row>
    <row r="14" spans="2:20" ht="15" customHeight="1" x14ac:dyDescent="0.25">
      <c r="B14" s="1392" t="s">
        <v>3937</v>
      </c>
      <c r="C14" s="1380">
        <v>27.9</v>
      </c>
      <c r="E14" s="1391" t="s">
        <v>3589</v>
      </c>
      <c r="F14" s="1380">
        <v>-56.7</v>
      </c>
      <c r="G14" s="1380">
        <v>3.9249999999999998</v>
      </c>
      <c r="H14" s="1381">
        <v>2</v>
      </c>
    </row>
    <row r="15" spans="2:20" ht="15" customHeight="1" x14ac:dyDescent="0.25">
      <c r="B15" s="1392" t="s">
        <v>3938</v>
      </c>
      <c r="C15" s="1380">
        <v>44.44</v>
      </c>
      <c r="E15" s="1391" t="s">
        <v>3583</v>
      </c>
      <c r="F15" s="1380">
        <v>595.61999999999989</v>
      </c>
      <c r="G15" s="1380">
        <v>4.2961111111111112</v>
      </c>
      <c r="H15" s="1381">
        <v>18</v>
      </c>
    </row>
    <row r="16" spans="2:20" ht="15" customHeight="1" x14ac:dyDescent="0.25">
      <c r="B16" s="1392" t="s">
        <v>3940</v>
      </c>
      <c r="C16" s="1380">
        <v>10.86</v>
      </c>
      <c r="E16" s="1391" t="s">
        <v>3635</v>
      </c>
      <c r="F16" s="1380">
        <v>19.579999999999998</v>
      </c>
      <c r="G16" s="1380">
        <v>4.4666666666666668</v>
      </c>
      <c r="H16" s="1381">
        <v>3</v>
      </c>
    </row>
    <row r="17" spans="2:8" ht="15" customHeight="1" x14ac:dyDescent="0.25">
      <c r="B17" s="1392" t="s">
        <v>3941</v>
      </c>
      <c r="C17" s="1380">
        <v>29.54</v>
      </c>
      <c r="E17" s="1391" t="s">
        <v>3582</v>
      </c>
      <c r="F17" s="1380">
        <v>44.739999999999995</v>
      </c>
      <c r="G17" s="1380">
        <v>4.3449999999999998</v>
      </c>
      <c r="H17" s="1381">
        <v>2</v>
      </c>
    </row>
    <row r="18" spans="2:8" ht="15" customHeight="1" x14ac:dyDescent="0.25">
      <c r="B18" s="1391" t="s">
        <v>3288</v>
      </c>
      <c r="C18" s="1380">
        <v>-144.39999999999998</v>
      </c>
      <c r="E18" s="1391" t="s">
        <v>3584</v>
      </c>
      <c r="F18" s="1380">
        <v>295.62</v>
      </c>
      <c r="G18" s="1380">
        <v>4.2642857142857142</v>
      </c>
      <c r="H18" s="1381">
        <v>7</v>
      </c>
    </row>
    <row r="19" spans="2:8" ht="15" customHeight="1" x14ac:dyDescent="0.25">
      <c r="B19" s="1392" t="s">
        <v>3936</v>
      </c>
      <c r="C19" s="1380">
        <v>12.41</v>
      </c>
      <c r="E19" s="1391" t="s">
        <v>267</v>
      </c>
      <c r="F19" s="1380">
        <v>430.91000000000014</v>
      </c>
      <c r="G19" s="1380">
        <v>4.1113043478260867</v>
      </c>
      <c r="H19" s="1381">
        <v>46</v>
      </c>
    </row>
    <row r="20" spans="2:8" ht="15" customHeight="1" x14ac:dyDescent="0.25">
      <c r="B20" s="1392" t="s">
        <v>3938</v>
      </c>
      <c r="C20" s="1380">
        <v>-142.26999999999998</v>
      </c>
      <c r="E20" s="1025"/>
      <c r="F20" s="1025"/>
      <c r="G20" s="1025"/>
      <c r="H20" s="1025"/>
    </row>
    <row r="21" spans="2:8" ht="15" customHeight="1" x14ac:dyDescent="0.25">
      <c r="B21" s="1392" t="s">
        <v>3939</v>
      </c>
      <c r="C21" s="1380">
        <v>50.61</v>
      </c>
      <c r="E21" s="1025"/>
      <c r="F21" s="1025"/>
      <c r="G21" s="1025"/>
      <c r="H21" s="1025"/>
    </row>
    <row r="22" spans="2:8" ht="15" customHeight="1" x14ac:dyDescent="0.25">
      <c r="B22" s="1392" t="s">
        <v>3940</v>
      </c>
      <c r="C22" s="1380">
        <v>-14.3</v>
      </c>
      <c r="E22" s="1025"/>
      <c r="F22" s="1025"/>
      <c r="G22" s="1025"/>
      <c r="H22" s="1025"/>
    </row>
    <row r="23" spans="2:8" ht="15" customHeight="1" x14ac:dyDescent="0.25">
      <c r="B23" s="1392" t="s">
        <v>3941</v>
      </c>
      <c r="C23" s="1380">
        <v>-8.36</v>
      </c>
      <c r="E23" s="1025"/>
      <c r="F23" s="1025"/>
      <c r="G23" s="1025"/>
      <c r="H23" s="1025"/>
    </row>
    <row r="24" spans="2:8" ht="15" customHeight="1" x14ac:dyDescent="0.25">
      <c r="B24" s="1392" t="s">
        <v>3942</v>
      </c>
      <c r="C24" s="1380">
        <v>-0.91000000000000014</v>
      </c>
      <c r="E24" s="1025"/>
      <c r="F24" s="1025"/>
      <c r="G24" s="1025"/>
      <c r="H24" s="1025"/>
    </row>
    <row r="25" spans="2:8" ht="15" customHeight="1" x14ac:dyDescent="0.25">
      <c r="B25" s="1392" t="s">
        <v>3943</v>
      </c>
      <c r="C25" s="1380">
        <v>-100.96</v>
      </c>
      <c r="E25" s="1025"/>
      <c r="F25" s="1025"/>
      <c r="G25" s="1025"/>
      <c r="H25" s="1025"/>
    </row>
    <row r="26" spans="2:8" ht="15" customHeight="1" x14ac:dyDescent="0.25">
      <c r="B26" s="1392" t="s">
        <v>3944</v>
      </c>
      <c r="C26" s="1380">
        <v>27.269999999999996</v>
      </c>
      <c r="E26" s="1025"/>
      <c r="F26" s="1025"/>
      <c r="G26" s="1025"/>
    </row>
    <row r="27" spans="2:8" ht="15" customHeight="1" x14ac:dyDescent="0.25">
      <c r="B27" s="1392" t="s">
        <v>3945</v>
      </c>
      <c r="C27" s="1380">
        <v>32.11</v>
      </c>
      <c r="E27" s="1025"/>
      <c r="F27" s="1025"/>
      <c r="G27" s="1025"/>
    </row>
    <row r="28" spans="2:8" ht="15" customHeight="1" x14ac:dyDescent="0.25">
      <c r="B28" s="1391" t="s">
        <v>267</v>
      </c>
      <c r="C28" s="1380">
        <v>286.51000000000005</v>
      </c>
      <c r="E28" s="1025"/>
      <c r="F28" s="1025"/>
      <c r="G28" s="1025"/>
    </row>
    <row r="29" spans="2:8" ht="15" customHeight="1" x14ac:dyDescent="0.25">
      <c r="B29" s="1025"/>
      <c r="C29" s="1025"/>
    </row>
    <row r="30" spans="2:8" ht="15" customHeight="1" x14ac:dyDescent="0.25">
      <c r="B30" s="1025"/>
      <c r="C30" s="1025"/>
    </row>
    <row r="31" spans="2:8" ht="15" customHeight="1" x14ac:dyDescent="0.25">
      <c r="B31" s="1025"/>
      <c r="C31" s="1025"/>
    </row>
    <row r="32" spans="2:8" ht="15" customHeight="1" x14ac:dyDescent="0.25">
      <c r="B32" s="1025"/>
      <c r="C32" s="1025"/>
    </row>
    <row r="33" spans="2:3" ht="15" customHeight="1" x14ac:dyDescent="0.25">
      <c r="B33" s="1025"/>
      <c r="C33" s="1025"/>
    </row>
    <row r="34" spans="2:3" ht="15" customHeight="1" x14ac:dyDescent="0.25">
      <c r="B34" s="1025"/>
      <c r="C34" s="1025"/>
    </row>
    <row r="35" spans="2:3" ht="15" customHeight="1" x14ac:dyDescent="0.25">
      <c r="B35" s="1025"/>
      <c r="C35" s="1025"/>
    </row>
    <row r="36" spans="2:3" ht="15" customHeight="1" x14ac:dyDescent="0.25">
      <c r="B36" s="1025"/>
      <c r="C36" s="1025"/>
    </row>
    <row r="37" spans="2:3" ht="15" customHeight="1" x14ac:dyDescent="0.25">
      <c r="B37" s="1025"/>
      <c r="C37" s="1025"/>
    </row>
    <row r="38" spans="2:3" ht="15" customHeight="1" x14ac:dyDescent="0.25">
      <c r="B38" s="1025"/>
      <c r="C38" s="1025"/>
    </row>
    <row r="39" spans="2:3" ht="15" customHeight="1" x14ac:dyDescent="0.25">
      <c r="B39" s="1025"/>
      <c r="C39" s="1025"/>
    </row>
    <row r="40" spans="2:3" ht="15" customHeight="1" x14ac:dyDescent="0.25">
      <c r="B40" s="1025"/>
      <c r="C40" s="1025"/>
    </row>
    <row r="41" spans="2:3" ht="15" customHeight="1" x14ac:dyDescent="0.25">
      <c r="B41" s="1025"/>
      <c r="C41" s="1025"/>
    </row>
    <row r="42" spans="2:3" ht="15" customHeight="1" x14ac:dyDescent="0.25">
      <c r="B42" s="1025"/>
      <c r="C42" s="1025"/>
    </row>
    <row r="43" spans="2:3" ht="15" customHeight="1" x14ac:dyDescent="0.25">
      <c r="B43" s="1025"/>
      <c r="C43" s="1025"/>
    </row>
    <row r="44" spans="2:3" ht="15" customHeight="1" x14ac:dyDescent="0.25">
      <c r="B44" s="1025"/>
      <c r="C44" s="1025"/>
    </row>
    <row r="45" spans="2:3" ht="15" customHeight="1" x14ac:dyDescent="0.25">
      <c r="B45" s="1025"/>
      <c r="C45" s="1025"/>
    </row>
    <row r="46" spans="2:3" ht="15" customHeight="1" x14ac:dyDescent="0.25">
      <c r="B46" s="1025"/>
      <c r="C46" s="1025"/>
    </row>
    <row r="47" spans="2:3" ht="15" customHeight="1" x14ac:dyDescent="0.25">
      <c r="B47" s="1025"/>
      <c r="C47" s="1025"/>
    </row>
    <row r="56" spans="5:6" ht="15" customHeight="1" x14ac:dyDescent="0.25">
      <c r="E56" s="1025"/>
      <c r="F56" s="1025"/>
    </row>
    <row r="57" spans="5:6" ht="15" customHeight="1" x14ac:dyDescent="0.25">
      <c r="E57" s="1025"/>
      <c r="F57" s="1025"/>
    </row>
    <row r="58" spans="5:6" ht="15" customHeight="1" x14ac:dyDescent="0.25">
      <c r="E58" s="1025"/>
      <c r="F58" s="1025"/>
    </row>
    <row r="59" spans="5:6" ht="15" customHeight="1" x14ac:dyDescent="0.25">
      <c r="E59" s="1025"/>
      <c r="F59" s="1025"/>
    </row>
    <row r="60" spans="5:6" ht="15" customHeight="1" x14ac:dyDescent="0.25">
      <c r="E60" s="1025"/>
      <c r="F60" s="1025"/>
    </row>
    <row r="61" spans="5:6" ht="15" customHeight="1" x14ac:dyDescent="0.25">
      <c r="E61" s="1025"/>
      <c r="F61" s="1025"/>
    </row>
    <row r="62" spans="5:6" ht="15" customHeight="1" x14ac:dyDescent="0.25">
      <c r="E62" s="1025"/>
      <c r="F62" s="1025"/>
    </row>
    <row r="63" spans="5:6" ht="15" customHeight="1" x14ac:dyDescent="0.25">
      <c r="E63" s="1025"/>
      <c r="F63" s="1025"/>
    </row>
    <row r="64" spans="5:6" ht="15" customHeight="1" x14ac:dyDescent="0.25">
      <c r="E64" s="1025"/>
      <c r="F64" s="1025"/>
    </row>
    <row r="65" spans="5:6" ht="15" customHeight="1" x14ac:dyDescent="0.25">
      <c r="E65" s="1025"/>
      <c r="F65" s="1025"/>
    </row>
    <row r="66" spans="5:6" ht="15" customHeight="1" x14ac:dyDescent="0.25">
      <c r="E66" s="1025"/>
      <c r="F66" s="1025"/>
    </row>
    <row r="67" spans="5:6" ht="15" customHeight="1" x14ac:dyDescent="0.25">
      <c r="E67" s="1025"/>
      <c r="F67" s="1025"/>
    </row>
    <row r="68" spans="5:6" ht="15" customHeight="1" x14ac:dyDescent="0.25">
      <c r="E68" s="1025"/>
      <c r="F68" s="1025"/>
    </row>
    <row r="69" spans="5:6" ht="15" customHeight="1" x14ac:dyDescent="0.25">
      <c r="E69" s="1025"/>
      <c r="F69" s="1025"/>
    </row>
    <row r="70" spans="5:6" ht="15" customHeight="1" x14ac:dyDescent="0.25">
      <c r="E70" s="1025"/>
      <c r="F70" s="1025"/>
    </row>
    <row r="71" spans="5:6" ht="15" customHeight="1" x14ac:dyDescent="0.25">
      <c r="E71" s="1025"/>
      <c r="F71" s="1025"/>
    </row>
    <row r="72" spans="5:6" ht="15" customHeight="1" x14ac:dyDescent="0.25">
      <c r="E72" s="1025"/>
      <c r="F72" s="1025"/>
    </row>
    <row r="73" spans="5:6" ht="15" customHeight="1" x14ac:dyDescent="0.25">
      <c r="E73" s="1025"/>
      <c r="F73" s="1025"/>
    </row>
    <row r="74" spans="5:6" ht="15" customHeight="1" x14ac:dyDescent="0.25">
      <c r="E74" s="1025"/>
      <c r="F74" s="1025"/>
    </row>
    <row r="75" spans="5:6" ht="15" customHeight="1" x14ac:dyDescent="0.25">
      <c r="E75" s="1025"/>
      <c r="F75" s="1025"/>
    </row>
    <row r="76" spans="5:6" ht="15" customHeight="1" x14ac:dyDescent="0.25">
      <c r="E76" s="1025"/>
      <c r="F76" s="1025"/>
    </row>
    <row r="77" spans="5:6" ht="15" customHeight="1" x14ac:dyDescent="0.25">
      <c r="E77" s="1025"/>
      <c r="F77" s="1025"/>
    </row>
    <row r="78" spans="5:6" ht="15" customHeight="1" x14ac:dyDescent="0.25">
      <c r="E78" s="1025"/>
      <c r="F78" s="1025"/>
    </row>
    <row r="79" spans="5:6" ht="15" customHeight="1" x14ac:dyDescent="0.25">
      <c r="E79" s="1025"/>
      <c r="F79" s="1025"/>
    </row>
    <row r="80" spans="5:6" ht="15" customHeight="1" x14ac:dyDescent="0.25">
      <c r="E80" s="1025"/>
      <c r="F80" s="1025"/>
    </row>
    <row r="81" spans="5:6" ht="15" customHeight="1" x14ac:dyDescent="0.25">
      <c r="E81" s="1025"/>
      <c r="F81" s="1025"/>
    </row>
    <row r="82" spans="5:6" ht="15" customHeight="1" x14ac:dyDescent="0.25">
      <c r="E82" s="1025"/>
      <c r="F82" s="1025"/>
    </row>
    <row r="83" spans="5:6" ht="15" customHeight="1" x14ac:dyDescent="0.25">
      <c r="E83" s="1025"/>
      <c r="F83" s="1025"/>
    </row>
    <row r="84" spans="5:6" ht="15" customHeight="1" x14ac:dyDescent="0.25">
      <c r="E84" s="1025"/>
      <c r="F84" s="1025"/>
    </row>
    <row r="85" spans="5:6" ht="15" customHeight="1" x14ac:dyDescent="0.25">
      <c r="E85" s="1025"/>
      <c r="F85" s="1025"/>
    </row>
    <row r="86" spans="5:6" ht="15" customHeight="1" x14ac:dyDescent="0.25">
      <c r="E86" s="1025"/>
      <c r="F86" s="1025"/>
    </row>
    <row r="87" spans="5:6" ht="15" customHeight="1" x14ac:dyDescent="0.25">
      <c r="E87" s="1025"/>
      <c r="F87" s="1025"/>
    </row>
    <row r="88" spans="5:6" ht="15" customHeight="1" x14ac:dyDescent="0.25">
      <c r="E88" s="1025"/>
      <c r="F88" s="1025"/>
    </row>
    <row r="89" spans="5:6" ht="15" customHeight="1" x14ac:dyDescent="0.25">
      <c r="E89" s="1025"/>
      <c r="F89" s="1025"/>
    </row>
    <row r="90" spans="5:6" ht="15" customHeight="1" x14ac:dyDescent="0.25">
      <c r="E90" s="1025"/>
      <c r="F90" s="1025"/>
    </row>
    <row r="91" spans="5:6" ht="15" customHeight="1" x14ac:dyDescent="0.25">
      <c r="E91" s="1025"/>
      <c r="F91" s="1025"/>
    </row>
    <row r="92" spans="5:6" ht="15" customHeight="1" x14ac:dyDescent="0.25">
      <c r="E92" s="1025"/>
      <c r="F92" s="1025"/>
    </row>
    <row r="93" spans="5:6" ht="15" customHeight="1" x14ac:dyDescent="0.25">
      <c r="E93" s="1025"/>
      <c r="F93" s="1025"/>
    </row>
    <row r="94" spans="5:6" ht="15" customHeight="1" x14ac:dyDescent="0.25">
      <c r="E94" s="1025"/>
      <c r="F94" s="1025"/>
    </row>
    <row r="95" spans="5:6" ht="15" customHeight="1" x14ac:dyDescent="0.25">
      <c r="E95" s="1025"/>
      <c r="F95" s="1025"/>
    </row>
    <row r="96" spans="5:6" ht="15" customHeight="1" x14ac:dyDescent="0.25">
      <c r="E96" s="1025"/>
      <c r="F96" s="1025"/>
    </row>
    <row r="97" spans="5:6" ht="15" customHeight="1" x14ac:dyDescent="0.25">
      <c r="E97" s="1025"/>
      <c r="F97" s="1025"/>
    </row>
    <row r="98" spans="5:6" ht="15" customHeight="1" x14ac:dyDescent="0.25">
      <c r="E98" s="1025"/>
      <c r="F98" s="1025"/>
    </row>
    <row r="99" spans="5:6" ht="15" customHeight="1" x14ac:dyDescent="0.25">
      <c r="E99" s="1025"/>
      <c r="F99" s="1025"/>
    </row>
    <row r="100" spans="5:6" ht="15" customHeight="1" x14ac:dyDescent="0.25">
      <c r="E100" s="1025"/>
      <c r="F100" s="1025"/>
    </row>
    <row r="101" spans="5:6" ht="15" customHeight="1" x14ac:dyDescent="0.25">
      <c r="E101" s="1025"/>
      <c r="F101" s="1025"/>
    </row>
    <row r="102" spans="5:6" ht="15" customHeight="1" x14ac:dyDescent="0.25">
      <c r="E102" s="1025"/>
      <c r="F102" s="1025"/>
    </row>
    <row r="103" spans="5:6" ht="15" customHeight="1" x14ac:dyDescent="0.25">
      <c r="E103" s="1025"/>
      <c r="F103" s="1025"/>
    </row>
    <row r="104" spans="5:6" ht="15" customHeight="1" x14ac:dyDescent="0.25">
      <c r="E104" s="1025"/>
      <c r="F104" s="1025"/>
    </row>
    <row r="105" spans="5:6" ht="15" customHeight="1" x14ac:dyDescent="0.25">
      <c r="E105" s="1025"/>
      <c r="F105" s="1025"/>
    </row>
    <row r="106" spans="5:6" ht="15" customHeight="1" x14ac:dyDescent="0.25">
      <c r="E106" s="1025"/>
      <c r="F106" s="1025"/>
    </row>
    <row r="107" spans="5:6" ht="15" customHeight="1" x14ac:dyDescent="0.25">
      <c r="E107" s="1025"/>
      <c r="F107" s="1025"/>
    </row>
    <row r="108" spans="5:6" ht="15" customHeight="1" x14ac:dyDescent="0.25">
      <c r="E108" s="1025"/>
      <c r="F108" s="1025"/>
    </row>
    <row r="109" spans="5:6" ht="15" customHeight="1" x14ac:dyDescent="0.25">
      <c r="E109" s="1025"/>
      <c r="F109" s="1025"/>
    </row>
    <row r="110" spans="5:6" ht="15" customHeight="1" x14ac:dyDescent="0.25">
      <c r="E110" s="1025"/>
      <c r="F110" s="1025"/>
    </row>
    <row r="111" spans="5:6" ht="15" customHeight="1" x14ac:dyDescent="0.25">
      <c r="E111" s="1025"/>
      <c r="F111" s="1025"/>
    </row>
    <row r="112" spans="5:6" ht="15" customHeight="1" x14ac:dyDescent="0.25">
      <c r="E112" s="1025"/>
      <c r="F112" s="1025"/>
    </row>
    <row r="113" spans="5:6" ht="15" customHeight="1" x14ac:dyDescent="0.25">
      <c r="E113" s="1025"/>
      <c r="F113" s="1025"/>
    </row>
    <row r="114" spans="5:6" ht="15" customHeight="1" x14ac:dyDescent="0.25">
      <c r="E114" s="1025"/>
      <c r="F114" s="1025"/>
    </row>
    <row r="115" spans="5:6" ht="15" customHeight="1" x14ac:dyDescent="0.25">
      <c r="E115" s="1025"/>
      <c r="F115" s="1025"/>
    </row>
    <row r="116" spans="5:6" ht="15" customHeight="1" x14ac:dyDescent="0.25">
      <c r="E116" s="1025"/>
      <c r="F116" s="1025"/>
    </row>
    <row r="117" spans="5:6" ht="15" customHeight="1" x14ac:dyDescent="0.25">
      <c r="E117" s="1025"/>
      <c r="F117" s="1025"/>
    </row>
    <row r="118" spans="5:6" ht="15" customHeight="1" x14ac:dyDescent="0.25">
      <c r="E118" s="1025"/>
      <c r="F118" s="1025"/>
    </row>
    <row r="119" spans="5:6" ht="15" customHeight="1" x14ac:dyDescent="0.25">
      <c r="E119" s="1025"/>
      <c r="F119" s="1025"/>
    </row>
    <row r="120" spans="5:6" ht="15" customHeight="1" x14ac:dyDescent="0.25">
      <c r="E120" s="1025"/>
      <c r="F120" s="1025"/>
    </row>
    <row r="121" spans="5:6" ht="15" customHeight="1" x14ac:dyDescent="0.25">
      <c r="E121" s="1025"/>
      <c r="F121" s="1025"/>
    </row>
    <row r="122" spans="5:6" ht="15" customHeight="1" x14ac:dyDescent="0.25">
      <c r="E122" s="1025"/>
      <c r="F122" s="1025"/>
    </row>
    <row r="123" spans="5:6" ht="15" customHeight="1" x14ac:dyDescent="0.25">
      <c r="E123" s="1025"/>
      <c r="F123" s="1025"/>
    </row>
    <row r="124" spans="5:6" ht="15" customHeight="1" x14ac:dyDescent="0.25">
      <c r="E124" s="1025"/>
      <c r="F124" s="1025"/>
    </row>
    <row r="125" spans="5:6" ht="15" customHeight="1" x14ac:dyDescent="0.25">
      <c r="E125" s="1025"/>
      <c r="F125" s="1025"/>
    </row>
    <row r="126" spans="5:6" ht="15" customHeight="1" x14ac:dyDescent="0.25">
      <c r="E126" s="1025"/>
      <c r="F126" s="1025"/>
    </row>
    <row r="127" spans="5:6" ht="15" customHeight="1" x14ac:dyDescent="0.25">
      <c r="E127" s="1025"/>
      <c r="F127" s="1025"/>
    </row>
    <row r="128" spans="5:6" ht="15" customHeight="1" x14ac:dyDescent="0.25">
      <c r="E128" s="1025"/>
      <c r="F128" s="1025"/>
    </row>
    <row r="129" spans="5:6" ht="15" customHeight="1" x14ac:dyDescent="0.25">
      <c r="E129" s="1025"/>
      <c r="F129" s="1025"/>
    </row>
    <row r="130" spans="5:6" ht="15" customHeight="1" x14ac:dyDescent="0.25">
      <c r="E130" s="1025"/>
      <c r="F130" s="1025"/>
    </row>
    <row r="131" spans="5:6" ht="15" customHeight="1" x14ac:dyDescent="0.25">
      <c r="E131" s="1025"/>
      <c r="F131" s="1025"/>
    </row>
    <row r="132" spans="5:6" ht="15" customHeight="1" x14ac:dyDescent="0.25">
      <c r="E132" s="1025"/>
      <c r="F132" s="1025"/>
    </row>
    <row r="133" spans="5:6" ht="15" customHeight="1" x14ac:dyDescent="0.25">
      <c r="E133" s="1025"/>
      <c r="F133" s="1025"/>
    </row>
    <row r="134" spans="5:6" ht="15" customHeight="1" x14ac:dyDescent="0.25">
      <c r="E134" s="1025"/>
      <c r="F134" s="1025"/>
    </row>
    <row r="135" spans="5:6" ht="15" customHeight="1" x14ac:dyDescent="0.25">
      <c r="E135" s="1025"/>
      <c r="F135" s="1025"/>
    </row>
    <row r="136" spans="5:6" ht="15" customHeight="1" x14ac:dyDescent="0.25">
      <c r="E136" s="1025"/>
      <c r="F136" s="1025"/>
    </row>
    <row r="137" spans="5:6" ht="15" customHeight="1" x14ac:dyDescent="0.25">
      <c r="E137" s="1025"/>
      <c r="F137" s="1025"/>
    </row>
    <row r="138" spans="5:6" ht="15" customHeight="1" x14ac:dyDescent="0.25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 x14ac:dyDescent="0.25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 x14ac:dyDescent="0.25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 x14ac:dyDescent="0.25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 x14ac:dyDescent="0.25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 x14ac:dyDescent="0.25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 x14ac:dyDescent="0.25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 x14ac:dyDescent="0.25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 x14ac:dyDescent="0.25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 x14ac:dyDescent="0.25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 x14ac:dyDescent="0.25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 x14ac:dyDescent="0.25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 x14ac:dyDescent="0.25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 x14ac:dyDescent="0.25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 x14ac:dyDescent="0.25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 x14ac:dyDescent="0.25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 x14ac:dyDescent="0.25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 x14ac:dyDescent="0.25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 x14ac:dyDescent="0.25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 x14ac:dyDescent="0.25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 x14ac:dyDescent="0.25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 x14ac:dyDescent="0.25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 x14ac:dyDescent="0.25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 x14ac:dyDescent="0.25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 x14ac:dyDescent="0.25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 x14ac:dyDescent="0.25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 x14ac:dyDescent="0.25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 x14ac:dyDescent="0.25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 x14ac:dyDescent="0.25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 x14ac:dyDescent="0.25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 x14ac:dyDescent="0.25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 x14ac:dyDescent="0.25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 x14ac:dyDescent="0.25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 x14ac:dyDescent="0.25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 x14ac:dyDescent="0.25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 x14ac:dyDescent="0.25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 x14ac:dyDescent="0.25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 x14ac:dyDescent="0.25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 x14ac:dyDescent="0.25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 x14ac:dyDescent="0.25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 x14ac:dyDescent="0.25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 x14ac:dyDescent="0.25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 x14ac:dyDescent="0.25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 x14ac:dyDescent="0.25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 x14ac:dyDescent="0.25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 x14ac:dyDescent="0.25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 x14ac:dyDescent="0.25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 x14ac:dyDescent="0.25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 x14ac:dyDescent="0.25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 x14ac:dyDescent="0.25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 x14ac:dyDescent="0.25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 x14ac:dyDescent="0.25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 x14ac:dyDescent="0.25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 x14ac:dyDescent="0.25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 x14ac:dyDescent="0.25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 x14ac:dyDescent="0.25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 x14ac:dyDescent="0.25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 x14ac:dyDescent="0.25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 x14ac:dyDescent="0.25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 x14ac:dyDescent="0.25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 x14ac:dyDescent="0.25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 x14ac:dyDescent="0.25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 x14ac:dyDescent="0.25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 x14ac:dyDescent="0.25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 x14ac:dyDescent="0.25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 x14ac:dyDescent="0.25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 x14ac:dyDescent="0.25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 x14ac:dyDescent="0.25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 x14ac:dyDescent="0.25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 x14ac:dyDescent="0.25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 x14ac:dyDescent="0.25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 x14ac:dyDescent="0.25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 x14ac:dyDescent="0.25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 x14ac:dyDescent="0.25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 x14ac:dyDescent="0.25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 x14ac:dyDescent="0.25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125</v>
      </c>
    </row>
    <row r="4" spans="2:16" ht="19.95" customHeight="1" x14ac:dyDescent="0.25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1.9279999999999999</v>
      </c>
    </row>
    <row r="5" spans="2:16" ht="19.95" customHeight="1" x14ac:dyDescent="0.25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20.929016462890001</v>
      </c>
    </row>
    <row r="7" spans="2:16" ht="30" customHeight="1" x14ac:dyDescent="0.25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 x14ac:dyDescent="0.25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 x14ac:dyDescent="0.25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 x14ac:dyDescent="0.25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 x14ac:dyDescent="0.25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 x14ac:dyDescent="0.25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 x14ac:dyDescent="0.25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 x14ac:dyDescent="0.25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 x14ac:dyDescent="0.25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 x14ac:dyDescent="0.25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 x14ac:dyDescent="0.25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 x14ac:dyDescent="0.25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 x14ac:dyDescent="0.25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 x14ac:dyDescent="0.25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 x14ac:dyDescent="0.25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 x14ac:dyDescent="0.25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 x14ac:dyDescent="0.25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 x14ac:dyDescent="0.25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 x14ac:dyDescent="0.25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 x14ac:dyDescent="0.25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 x14ac:dyDescent="0.25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 x14ac:dyDescent="0.25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 x14ac:dyDescent="0.25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 x14ac:dyDescent="0.25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 x14ac:dyDescent="0.25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 x14ac:dyDescent="0.25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 x14ac:dyDescent="0.25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 x14ac:dyDescent="0.25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 x14ac:dyDescent="0.25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 x14ac:dyDescent="0.25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 x14ac:dyDescent="0.25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 x14ac:dyDescent="0.25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 x14ac:dyDescent="0.25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 x14ac:dyDescent="0.25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 x14ac:dyDescent="0.25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 x14ac:dyDescent="0.25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 x14ac:dyDescent="0.25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 x14ac:dyDescent="0.25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 x14ac:dyDescent="0.25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 x14ac:dyDescent="0.25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 x14ac:dyDescent="0.25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 x14ac:dyDescent="0.25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 x14ac:dyDescent="0.25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 x14ac:dyDescent="0.25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 x14ac:dyDescent="0.25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 x14ac:dyDescent="0.25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 x14ac:dyDescent="0.25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 x14ac:dyDescent="0.25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 x14ac:dyDescent="0.25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 x14ac:dyDescent="0.25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 x14ac:dyDescent="0.25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 x14ac:dyDescent="0.25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 x14ac:dyDescent="0.25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 x14ac:dyDescent="0.25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 x14ac:dyDescent="0.25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 x14ac:dyDescent="0.25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 x14ac:dyDescent="0.25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 x14ac:dyDescent="0.25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 x14ac:dyDescent="0.25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 x14ac:dyDescent="0.25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 x14ac:dyDescent="0.25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 x14ac:dyDescent="0.25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 x14ac:dyDescent="0.25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 x14ac:dyDescent="0.25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 x14ac:dyDescent="0.25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 x14ac:dyDescent="0.25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 x14ac:dyDescent="0.25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 x14ac:dyDescent="0.25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 x14ac:dyDescent="0.25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 x14ac:dyDescent="0.25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 x14ac:dyDescent="0.25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 x14ac:dyDescent="0.25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 x14ac:dyDescent="0.25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 x14ac:dyDescent="0.25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 x14ac:dyDescent="0.25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 x14ac:dyDescent="0.25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 x14ac:dyDescent="0.25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 x14ac:dyDescent="0.25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 x14ac:dyDescent="0.25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 x14ac:dyDescent="0.25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 x14ac:dyDescent="0.25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 x14ac:dyDescent="0.25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 x14ac:dyDescent="0.25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 x14ac:dyDescent="0.25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 x14ac:dyDescent="0.25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 x14ac:dyDescent="0.25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 x14ac:dyDescent="0.25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 x14ac:dyDescent="0.25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 x14ac:dyDescent="0.25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 x14ac:dyDescent="0.25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 x14ac:dyDescent="0.25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 x14ac:dyDescent="0.25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 x14ac:dyDescent="0.25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 x14ac:dyDescent="0.25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 x14ac:dyDescent="0.25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 x14ac:dyDescent="0.25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 x14ac:dyDescent="0.25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 x14ac:dyDescent="0.25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 x14ac:dyDescent="0.25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 x14ac:dyDescent="0.25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 x14ac:dyDescent="0.25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 x14ac:dyDescent="0.25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 x14ac:dyDescent="0.25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 x14ac:dyDescent="0.25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 x14ac:dyDescent="0.25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 x14ac:dyDescent="0.25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 x14ac:dyDescent="0.25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 x14ac:dyDescent="0.25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 x14ac:dyDescent="0.25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 x14ac:dyDescent="0.25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 x14ac:dyDescent="0.25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 x14ac:dyDescent="0.25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 x14ac:dyDescent="0.25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 x14ac:dyDescent="0.25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 x14ac:dyDescent="0.25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 x14ac:dyDescent="0.25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 x14ac:dyDescent="0.25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 x14ac:dyDescent="0.25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 x14ac:dyDescent="0.25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 x14ac:dyDescent="0.25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 x14ac:dyDescent="0.25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 x14ac:dyDescent="0.25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 x14ac:dyDescent="0.25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 x14ac:dyDescent="0.25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 x14ac:dyDescent="0.25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 x14ac:dyDescent="0.25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 x14ac:dyDescent="0.25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 x14ac:dyDescent="0.25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 x14ac:dyDescent="0.25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 x14ac:dyDescent="0.25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 x14ac:dyDescent="0.25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 x14ac:dyDescent="0.25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 x14ac:dyDescent="0.25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 x14ac:dyDescent="0.25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 x14ac:dyDescent="0.25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 x14ac:dyDescent="0.25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 x14ac:dyDescent="0.25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 x14ac:dyDescent="0.25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 x14ac:dyDescent="0.25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 x14ac:dyDescent="0.25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 x14ac:dyDescent="0.25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 x14ac:dyDescent="0.25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 x14ac:dyDescent="0.25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 x14ac:dyDescent="0.25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 x14ac:dyDescent="0.25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 x14ac:dyDescent="0.25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 x14ac:dyDescent="0.25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 x14ac:dyDescent="0.25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 x14ac:dyDescent="0.25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 x14ac:dyDescent="0.25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 x14ac:dyDescent="0.25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 x14ac:dyDescent="0.25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 x14ac:dyDescent="0.25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 x14ac:dyDescent="0.25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 x14ac:dyDescent="0.25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 x14ac:dyDescent="0.25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 x14ac:dyDescent="0.25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 x14ac:dyDescent="0.25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 x14ac:dyDescent="0.25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 x14ac:dyDescent="0.25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 x14ac:dyDescent="0.25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 x14ac:dyDescent="0.25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 x14ac:dyDescent="0.25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 x14ac:dyDescent="0.25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 x14ac:dyDescent="0.25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 x14ac:dyDescent="0.25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 x14ac:dyDescent="0.25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 x14ac:dyDescent="0.25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 x14ac:dyDescent="0.25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 x14ac:dyDescent="0.25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 x14ac:dyDescent="0.25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 x14ac:dyDescent="0.25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 x14ac:dyDescent="0.25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 x14ac:dyDescent="0.25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 x14ac:dyDescent="0.25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 x14ac:dyDescent="0.25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 x14ac:dyDescent="0.25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 x14ac:dyDescent="0.25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 x14ac:dyDescent="0.25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 x14ac:dyDescent="0.25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 x14ac:dyDescent="0.25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 x14ac:dyDescent="0.25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 x14ac:dyDescent="0.25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 x14ac:dyDescent="0.25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 x14ac:dyDescent="0.25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 x14ac:dyDescent="0.25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 x14ac:dyDescent="0.25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 x14ac:dyDescent="0.25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 x14ac:dyDescent="0.25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 x14ac:dyDescent="0.25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 x14ac:dyDescent="0.25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 x14ac:dyDescent="0.25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 x14ac:dyDescent="0.25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 x14ac:dyDescent="0.25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 x14ac:dyDescent="0.25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 x14ac:dyDescent="0.25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 x14ac:dyDescent="0.25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 x14ac:dyDescent="0.25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 x14ac:dyDescent="0.25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 x14ac:dyDescent="0.25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 x14ac:dyDescent="0.25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 x14ac:dyDescent="0.25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 x14ac:dyDescent="0.25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 x14ac:dyDescent="0.25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 x14ac:dyDescent="0.25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 x14ac:dyDescent="0.25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 x14ac:dyDescent="0.25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 x14ac:dyDescent="0.25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 x14ac:dyDescent="0.25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 x14ac:dyDescent="0.25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 x14ac:dyDescent="0.25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 x14ac:dyDescent="0.25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 x14ac:dyDescent="0.25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 x14ac:dyDescent="0.25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 x14ac:dyDescent="0.25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 x14ac:dyDescent="0.25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 x14ac:dyDescent="0.25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 x14ac:dyDescent="0.25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 x14ac:dyDescent="0.25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 x14ac:dyDescent="0.25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 x14ac:dyDescent="0.25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 x14ac:dyDescent="0.25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 x14ac:dyDescent="0.25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 x14ac:dyDescent="0.25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 x14ac:dyDescent="0.25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 x14ac:dyDescent="0.25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 x14ac:dyDescent="0.25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 x14ac:dyDescent="0.25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 x14ac:dyDescent="0.25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 x14ac:dyDescent="0.25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 x14ac:dyDescent="0.25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 x14ac:dyDescent="0.25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 x14ac:dyDescent="0.25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 x14ac:dyDescent="0.25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 x14ac:dyDescent="0.25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 x14ac:dyDescent="0.25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 x14ac:dyDescent="0.25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 x14ac:dyDescent="0.25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 x14ac:dyDescent="0.25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 x14ac:dyDescent="0.25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 x14ac:dyDescent="0.25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 x14ac:dyDescent="0.25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 x14ac:dyDescent="0.2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 x14ac:dyDescent="0.2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 x14ac:dyDescent="0.25">
      <c r="B4" s="631" t="s">
        <v>3424</v>
      </c>
      <c r="C4" s="609">
        <f>C3*C2</f>
        <v>1000</v>
      </c>
      <c r="E4" s="622"/>
      <c r="F4" s="629"/>
    </row>
    <row r="5" spans="2:15" ht="13.8" thickBot="1" x14ac:dyDescent="0.3">
      <c r="B5" s="631"/>
      <c r="C5" s="609"/>
      <c r="E5" s="622"/>
      <c r="F5" s="629"/>
      <c r="K5" s="600" t="s">
        <v>3406</v>
      </c>
    </row>
    <row r="6" spans="2:15" ht="13.8" thickBot="1" x14ac:dyDescent="0.3">
      <c r="B6" s="1434" t="s">
        <v>3606</v>
      </c>
      <c r="C6" s="1435"/>
      <c r="E6" s="1434" t="s">
        <v>3499</v>
      </c>
      <c r="F6" s="1435"/>
      <c r="H6" s="1434" t="s">
        <v>3405</v>
      </c>
      <c r="I6" s="1435"/>
      <c r="K6" s="1434" t="s">
        <v>3525</v>
      </c>
      <c r="L6" s="1435"/>
      <c r="N6" s="1434" t="s">
        <v>3526</v>
      </c>
      <c r="O6" s="1435"/>
    </row>
    <row r="7" spans="2:15" x14ac:dyDescent="0.2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 x14ac:dyDescent="0.2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 x14ac:dyDescent="0.2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 x14ac:dyDescent="0.2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 x14ac:dyDescent="0.2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 x14ac:dyDescent="0.2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 x14ac:dyDescent="0.2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 x14ac:dyDescent="0.2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 x14ac:dyDescent="0.3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 x14ac:dyDescent="0.3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 x14ac:dyDescent="0.2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 x14ac:dyDescent="0.2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 x14ac:dyDescent="0.3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 x14ac:dyDescent="0.2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 x14ac:dyDescent="0.3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 x14ac:dyDescent="0.2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 x14ac:dyDescent="0.3"/>
    <row r="24" spans="2:15" ht="14.4" customHeight="1" thickBot="1" x14ac:dyDescent="0.3">
      <c r="B24" s="1434" t="s">
        <v>3413</v>
      </c>
      <c r="C24" s="1435"/>
      <c r="E24" s="1434" t="s">
        <v>3412</v>
      </c>
      <c r="F24" s="1435"/>
      <c r="H24" s="1434" t="s">
        <v>3402</v>
      </c>
      <c r="I24" s="1435"/>
      <c r="K24" s="1434" t="s">
        <v>3401</v>
      </c>
      <c r="L24" s="1435"/>
      <c r="N24" s="1434" t="s">
        <v>3527</v>
      </c>
      <c r="O24" s="1435"/>
    </row>
    <row r="25" spans="2:15" x14ac:dyDescent="0.2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 x14ac:dyDescent="0.2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 x14ac:dyDescent="0.2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 x14ac:dyDescent="0.2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 x14ac:dyDescent="0.2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 x14ac:dyDescent="0.2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 x14ac:dyDescent="0.2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 x14ac:dyDescent="0.2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 x14ac:dyDescent="0.3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 x14ac:dyDescent="0.3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 x14ac:dyDescent="0.2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 x14ac:dyDescent="0.2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 x14ac:dyDescent="0.3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 x14ac:dyDescent="0.2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 x14ac:dyDescent="0.3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 x14ac:dyDescent="0.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 x14ac:dyDescent="0.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 x14ac:dyDescent="0.3"/>
    <row r="5" spans="2:25" ht="13.8" thickBot="1" x14ac:dyDescent="0.3">
      <c r="B5" s="1434" t="s">
        <v>3403</v>
      </c>
      <c r="C5" s="1435"/>
      <c r="E5" s="1434" t="s">
        <v>3407</v>
      </c>
      <c r="F5" s="1435"/>
      <c r="H5" s="1434" t="s">
        <v>3405</v>
      </c>
      <c r="I5" s="1435"/>
      <c r="K5" s="1436" t="s">
        <v>3416</v>
      </c>
      <c r="L5" s="1437"/>
      <c r="N5" s="1434" t="s">
        <v>3412</v>
      </c>
      <c r="O5" s="1435"/>
      <c r="Q5" s="1434" t="s">
        <v>3413</v>
      </c>
      <c r="R5" s="1435"/>
      <c r="T5" s="1434" t="s">
        <v>3402</v>
      </c>
      <c r="U5" s="1435"/>
      <c r="W5" s="1434" t="s">
        <v>3401</v>
      </c>
      <c r="X5" s="1435"/>
    </row>
    <row r="6" spans="2:25" x14ac:dyDescent="0.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 x14ac:dyDescent="0.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 x14ac:dyDescent="0.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 x14ac:dyDescent="0.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 x14ac:dyDescent="0.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 x14ac:dyDescent="0.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 x14ac:dyDescent="0.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 x14ac:dyDescent="0.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 x14ac:dyDescent="0.3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 x14ac:dyDescent="0.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 x14ac:dyDescent="0.3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 x14ac:dyDescent="0.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 x14ac:dyDescent="0.3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 x14ac:dyDescent="0.3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 x14ac:dyDescent="0.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 x14ac:dyDescent="0.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 x14ac:dyDescent="0.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 x14ac:dyDescent="0.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 x14ac:dyDescent="0.3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 x14ac:dyDescent="0.3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 x14ac:dyDescent="0.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 x14ac:dyDescent="0.3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 x14ac:dyDescent="0.3">
      <c r="C30" s="603"/>
      <c r="F30" s="603"/>
      <c r="I30" s="603"/>
      <c r="L30" s="603"/>
      <c r="O30" s="603"/>
      <c r="R30" s="603"/>
      <c r="U30" s="603"/>
      <c r="X30" s="603"/>
    </row>
    <row r="31" spans="2:25" x14ac:dyDescent="0.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 x14ac:dyDescent="0.3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 x14ac:dyDescent="0.3"/>
    <row r="34" spans="2:27" x14ac:dyDescent="0.25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 x14ac:dyDescent="0.3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 x14ac:dyDescent="0.3"/>
    <row r="37" spans="2:27" x14ac:dyDescent="0.25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 x14ac:dyDescent="0.3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 x14ac:dyDescent="0.25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 x14ac:dyDescent="0.25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 x14ac:dyDescent="0.25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 x14ac:dyDescent="0.25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 x14ac:dyDescent="0.25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 x14ac:dyDescent="0.25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 x14ac:dyDescent="0.25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 x14ac:dyDescent="0.25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 x14ac:dyDescent="0.25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 x14ac:dyDescent="0.25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 x14ac:dyDescent="0.25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 x14ac:dyDescent="0.25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 x14ac:dyDescent="0.25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 x14ac:dyDescent="0.25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 x14ac:dyDescent="0.25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 x14ac:dyDescent="0.25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 x14ac:dyDescent="0.25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 x14ac:dyDescent="0.25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 x14ac:dyDescent="0.25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 x14ac:dyDescent="0.25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 x14ac:dyDescent="0.25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 x14ac:dyDescent="0.25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 x14ac:dyDescent="0.25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 x14ac:dyDescent="0.25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 x14ac:dyDescent="0.25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 x14ac:dyDescent="0.25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 x14ac:dyDescent="0.25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 x14ac:dyDescent="0.25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 x14ac:dyDescent="0.25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 x14ac:dyDescent="0.25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 x14ac:dyDescent="0.25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 x14ac:dyDescent="0.25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 x14ac:dyDescent="0.25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 x14ac:dyDescent="0.25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 x14ac:dyDescent="0.25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 x14ac:dyDescent="0.25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 x14ac:dyDescent="0.25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 x14ac:dyDescent="0.25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 x14ac:dyDescent="0.25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 x14ac:dyDescent="0.25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 x14ac:dyDescent="0.25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 x14ac:dyDescent="0.25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 x14ac:dyDescent="0.25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 x14ac:dyDescent="0.25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 x14ac:dyDescent="0.25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 x14ac:dyDescent="0.25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 x14ac:dyDescent="0.25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 x14ac:dyDescent="0.25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 x14ac:dyDescent="0.25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 x14ac:dyDescent="0.25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 x14ac:dyDescent="0.25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 x14ac:dyDescent="0.25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 x14ac:dyDescent="0.25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 x14ac:dyDescent="0.25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 x14ac:dyDescent="0.25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 x14ac:dyDescent="0.25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 x14ac:dyDescent="0.25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 x14ac:dyDescent="0.25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 x14ac:dyDescent="0.25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 x14ac:dyDescent="0.25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 x14ac:dyDescent="0.25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 x14ac:dyDescent="0.25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 x14ac:dyDescent="0.25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 x14ac:dyDescent="0.25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 x14ac:dyDescent="0.25">
      <c r="O4" s="17"/>
    </row>
    <row r="5" spans="2:18" ht="30" customHeight="1" x14ac:dyDescent="0.25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 x14ac:dyDescent="0.25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 x14ac:dyDescent="0.25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 x14ac:dyDescent="0.25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 x14ac:dyDescent="0.25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 x14ac:dyDescent="0.25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 x14ac:dyDescent="0.25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 x14ac:dyDescent="0.25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 x14ac:dyDescent="0.25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 x14ac:dyDescent="0.25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 x14ac:dyDescent="0.25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 x14ac:dyDescent="0.25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 x14ac:dyDescent="0.25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 x14ac:dyDescent="0.25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 x14ac:dyDescent="0.25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 x14ac:dyDescent="0.25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 x14ac:dyDescent="0.25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 x14ac:dyDescent="0.25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 x14ac:dyDescent="0.25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 x14ac:dyDescent="0.25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 x14ac:dyDescent="0.25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 x14ac:dyDescent="0.25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 x14ac:dyDescent="0.25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 x14ac:dyDescent="0.25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 x14ac:dyDescent="0.25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 x14ac:dyDescent="0.25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 x14ac:dyDescent="0.25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 x14ac:dyDescent="0.25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 x14ac:dyDescent="0.25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 x14ac:dyDescent="0.25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 x14ac:dyDescent="0.25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 x14ac:dyDescent="0.25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 x14ac:dyDescent="0.25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 x14ac:dyDescent="0.25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 x14ac:dyDescent="0.25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 x14ac:dyDescent="0.25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 x14ac:dyDescent="0.25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 x14ac:dyDescent="0.25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 x14ac:dyDescent="0.25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 x14ac:dyDescent="0.25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 x14ac:dyDescent="0.25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 x14ac:dyDescent="0.25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 x14ac:dyDescent="0.25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 x14ac:dyDescent="0.25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 x14ac:dyDescent="0.25">
      <c r="B2" s="67" t="s">
        <v>263</v>
      </c>
      <c r="C2" s="68">
        <v>100</v>
      </c>
    </row>
    <row r="3" spans="2:17" ht="15" customHeight="1" x14ac:dyDescent="0.25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 x14ac:dyDescent="0.25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 x14ac:dyDescent="0.25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 x14ac:dyDescent="0.25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 x14ac:dyDescent="0.25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 x14ac:dyDescent="0.25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 x14ac:dyDescent="0.25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 x14ac:dyDescent="0.25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 x14ac:dyDescent="0.25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 x14ac:dyDescent="0.25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 x14ac:dyDescent="0.25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 x14ac:dyDescent="0.25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 x14ac:dyDescent="0.25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 x14ac:dyDescent="0.25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 x14ac:dyDescent="0.25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 x14ac:dyDescent="0.25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 x14ac:dyDescent="0.25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83" t="s">
        <v>266</v>
      </c>
      <c r="H19" s="1384" t="s">
        <v>265</v>
      </c>
      <c r="I19" s="1384" t="s">
        <v>284</v>
      </c>
      <c r="J19" s="1384" t="s">
        <v>285</v>
      </c>
      <c r="K19" s="73"/>
      <c r="N19"/>
      <c r="O19"/>
    </row>
    <row r="20" spans="2:22" ht="15" customHeight="1" x14ac:dyDescent="0.25">
      <c r="B20" s="69">
        <v>45844</v>
      </c>
      <c r="C20" s="70">
        <v>7.8</v>
      </c>
      <c r="D20" s="68">
        <v>0</v>
      </c>
      <c r="E20" s="70">
        <f t="shared" si="0"/>
        <v>-100</v>
      </c>
      <c r="G20" s="1386" t="s">
        <v>268</v>
      </c>
      <c r="H20" s="1385">
        <v>-52.467278333620868</v>
      </c>
      <c r="I20" s="1387">
        <v>20</v>
      </c>
      <c r="J20" s="1387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 x14ac:dyDescent="0.25">
      <c r="B21" s="69">
        <v>45844</v>
      </c>
      <c r="C21" s="70">
        <v>13.5</v>
      </c>
      <c r="D21" s="68">
        <v>1</v>
      </c>
      <c r="E21" s="70">
        <f t="shared" si="0"/>
        <v>7.64</v>
      </c>
      <c r="G21" s="1386" t="s">
        <v>269</v>
      </c>
      <c r="H21" s="1385">
        <v>275.67452414820855</v>
      </c>
      <c r="I21" s="1387">
        <v>83</v>
      </c>
      <c r="J21" s="1387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83" t="s">
        <v>265</v>
      </c>
      <c r="O21" s="1383" t="s">
        <v>499</v>
      </c>
      <c r="P21" s="1384"/>
      <c r="Q21" s="1384"/>
      <c r="R21" s="1384"/>
      <c r="S21" s="1384"/>
      <c r="T21" s="1384"/>
      <c r="U21" s="1384"/>
      <c r="V21" s="1384"/>
    </row>
    <row r="22" spans="2:22" ht="15" customHeight="1" x14ac:dyDescent="0.25">
      <c r="B22" s="69">
        <v>45844</v>
      </c>
      <c r="C22" s="70">
        <v>9</v>
      </c>
      <c r="D22" s="68">
        <v>1</v>
      </c>
      <c r="E22" s="70">
        <f t="shared" si="0"/>
        <v>11.9375</v>
      </c>
      <c r="G22" s="1386" t="s">
        <v>270</v>
      </c>
      <c r="H22" s="1385">
        <v>-391.06425014057629</v>
      </c>
      <c r="I22" s="1387">
        <v>112</v>
      </c>
      <c r="J22" s="1387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83" t="s">
        <v>266</v>
      </c>
      <c r="O22" s="1388" t="s">
        <v>498</v>
      </c>
      <c r="P22" s="1388" t="s">
        <v>617</v>
      </c>
      <c r="Q22" s="1388" t="s">
        <v>500</v>
      </c>
      <c r="R22" s="1388" t="s">
        <v>501</v>
      </c>
      <c r="S22" s="1388" t="s">
        <v>502</v>
      </c>
      <c r="T22" s="1388" t="s">
        <v>503</v>
      </c>
      <c r="U22" s="1388" t="s">
        <v>451</v>
      </c>
      <c r="V22" s="1388" t="s">
        <v>267</v>
      </c>
    </row>
    <row r="23" spans="2:22" ht="15" customHeight="1" x14ac:dyDescent="0.25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86" t="s">
        <v>271</v>
      </c>
      <c r="H23" s="1385">
        <v>51.842105263157933</v>
      </c>
      <c r="I23" s="1387">
        <v>37</v>
      </c>
      <c r="J23" s="1387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86" t="s">
        <v>268</v>
      </c>
      <c r="O23" s="1385"/>
      <c r="P23" s="1385">
        <v>-142.97237076648844</v>
      </c>
      <c r="Q23" s="1385">
        <v>43.435689616755795</v>
      </c>
      <c r="R23" s="1385">
        <v>45.2761485826002</v>
      </c>
      <c r="S23" s="1385">
        <v>-56.564310383244205</v>
      </c>
      <c r="T23" s="1385">
        <v>14.921875</v>
      </c>
      <c r="U23" s="1385">
        <v>43.435689616755795</v>
      </c>
      <c r="V23" s="1385">
        <v>-52.467278333620854</v>
      </c>
    </row>
    <row r="24" spans="2:22" ht="15" customHeight="1" x14ac:dyDescent="0.25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86" t="s">
        <v>272</v>
      </c>
      <c r="H24" s="1385">
        <v>50.261904761904809</v>
      </c>
      <c r="I24" s="1387">
        <v>64</v>
      </c>
      <c r="J24" s="1387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86" t="s">
        <v>269</v>
      </c>
      <c r="O24" s="1385">
        <v>-110.26575794996847</v>
      </c>
      <c r="P24" s="1385">
        <v>141.03511529169424</v>
      </c>
      <c r="Q24" s="1385">
        <v>68.432749406433629</v>
      </c>
      <c r="R24" s="1385">
        <v>-131.41680778522883</v>
      </c>
      <c r="S24" s="1385">
        <v>100.59743194611615</v>
      </c>
      <c r="T24" s="1385">
        <v>26.40824275692697</v>
      </c>
      <c r="U24" s="1385">
        <v>180.88355048223468</v>
      </c>
      <c r="V24" s="1385">
        <v>275.67452414820838</v>
      </c>
    </row>
    <row r="25" spans="2:22" ht="15" customHeight="1" x14ac:dyDescent="0.25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86" t="s">
        <v>273</v>
      </c>
      <c r="H25" s="1385">
        <v>-340.99604743083029</v>
      </c>
      <c r="I25" s="1387">
        <v>62</v>
      </c>
      <c r="J25" s="1387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86" t="s">
        <v>270</v>
      </c>
      <c r="O25" s="1385">
        <v>-140.18740868698325</v>
      </c>
      <c r="P25" s="1385">
        <v>82.932214741205101</v>
      </c>
      <c r="Q25" s="1385">
        <v>151.0094950190668</v>
      </c>
      <c r="R25" s="1385">
        <v>62.907231653296606</v>
      </c>
      <c r="S25" s="1385">
        <v>12.50878231713455</v>
      </c>
      <c r="T25" s="1385">
        <v>-264.28714567480165</v>
      </c>
      <c r="U25" s="1385">
        <v>-295.94741950949413</v>
      </c>
      <c r="V25" s="1385">
        <v>-391.06425014057595</v>
      </c>
    </row>
    <row r="26" spans="2:22" ht="15" customHeight="1" x14ac:dyDescent="0.25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86" t="s">
        <v>274</v>
      </c>
      <c r="H26" s="1385">
        <v>97.279999999999987</v>
      </c>
      <c r="I26" s="1387">
        <v>54</v>
      </c>
      <c r="J26" s="1387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86" t="s">
        <v>271</v>
      </c>
      <c r="O26" s="1385">
        <v>31.274853801169591</v>
      </c>
      <c r="P26" s="1385">
        <v>-59.78947368421052</v>
      </c>
      <c r="Q26" s="1385">
        <v>93.266081871345037</v>
      </c>
      <c r="R26" s="1385">
        <v>62.549707602339183</v>
      </c>
      <c r="S26" s="1385">
        <v>31.274853801169591</v>
      </c>
      <c r="T26" s="1385">
        <v>-47.502923976608173</v>
      </c>
      <c r="U26" s="1385">
        <v>-59.230994152046776</v>
      </c>
      <c r="V26" s="1385">
        <v>51.842105263157919</v>
      </c>
    </row>
    <row r="27" spans="2:22" ht="15" customHeight="1" x14ac:dyDescent="0.25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86" t="s">
        <v>275</v>
      </c>
      <c r="H27" s="1385">
        <v>-190.77065527065528</v>
      </c>
      <c r="I27" s="1387">
        <v>33</v>
      </c>
      <c r="J27" s="1387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86" t="s">
        <v>272</v>
      </c>
      <c r="O27" s="1385">
        <v>56.390476190476178</v>
      </c>
      <c r="P27" s="1385">
        <v>45.930952380952377</v>
      </c>
      <c r="Q27" s="1385">
        <v>12.326190476190467</v>
      </c>
      <c r="R27" s="1385">
        <v>-116.77857142857144</v>
      </c>
      <c r="S27" s="1385">
        <v>-135.42380952380952</v>
      </c>
      <c r="T27" s="1385">
        <v>103.68571428571427</v>
      </c>
      <c r="U27" s="1385">
        <v>84.13095238095238</v>
      </c>
      <c r="V27" s="1385">
        <v>50.261904761904688</v>
      </c>
    </row>
    <row r="28" spans="2:22" ht="15" customHeight="1" x14ac:dyDescent="0.25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86" t="s">
        <v>276</v>
      </c>
      <c r="H28" s="1385">
        <v>-58.66256157635469</v>
      </c>
      <c r="I28" s="1387">
        <v>39</v>
      </c>
      <c r="J28" s="1387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86" t="s">
        <v>273</v>
      </c>
      <c r="O28" s="1385">
        <v>-40.359683794466413</v>
      </c>
      <c r="P28" s="1385">
        <v>-239.9822134387351</v>
      </c>
      <c r="Q28" s="1385">
        <v>-157.72332015810275</v>
      </c>
      <c r="R28" s="1385">
        <v>-23.373517786561266</v>
      </c>
      <c r="S28" s="1385">
        <v>76.249011857707501</v>
      </c>
      <c r="T28" s="1385">
        <v>76.249011857707501</v>
      </c>
      <c r="U28" s="1385">
        <v>-32.055335968379445</v>
      </c>
      <c r="V28" s="1385">
        <v>-340.99604743082995</v>
      </c>
    </row>
    <row r="29" spans="2:22" ht="15" customHeight="1" x14ac:dyDescent="0.25">
      <c r="B29" s="69">
        <v>45846</v>
      </c>
      <c r="C29" s="70">
        <v>10</v>
      </c>
      <c r="D29" s="68">
        <v>0</v>
      </c>
      <c r="E29" s="70">
        <f t="shared" si="0"/>
        <v>-100</v>
      </c>
      <c r="G29" s="1386" t="s">
        <v>277</v>
      </c>
      <c r="H29" s="1385">
        <v>5.7688172043010475</v>
      </c>
      <c r="I29" s="1387">
        <v>18</v>
      </c>
      <c r="J29" s="1387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86" t="s">
        <v>274</v>
      </c>
      <c r="O29" s="1385">
        <v>38.518333333333331</v>
      </c>
      <c r="P29" s="1385">
        <v>100.91166666666666</v>
      </c>
      <c r="Q29" s="1385">
        <v>-21.371666666666655</v>
      </c>
      <c r="R29" s="1385">
        <v>-69.12166666666667</v>
      </c>
      <c r="S29" s="1385">
        <v>54.435000000000002</v>
      </c>
      <c r="T29" s="1385">
        <v>-45.24666666666667</v>
      </c>
      <c r="U29" s="1385">
        <v>39.155000000000001</v>
      </c>
      <c r="V29" s="1385">
        <v>97.280000000000015</v>
      </c>
    </row>
    <row r="30" spans="2:22" ht="15" customHeight="1" x14ac:dyDescent="0.25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86" t="s">
        <v>278</v>
      </c>
      <c r="H30" s="1385">
        <v>-164.52746212121215</v>
      </c>
      <c r="I30" s="1387">
        <v>26</v>
      </c>
      <c r="J30" s="1387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86" t="s">
        <v>275</v>
      </c>
      <c r="O30" s="1385">
        <v>43.260683760683754</v>
      </c>
      <c r="P30" s="1385">
        <v>29.384615384615383</v>
      </c>
      <c r="Q30" s="1385">
        <v>-35.245014245014247</v>
      </c>
      <c r="R30" s="1385">
        <v>-192.92592592592592</v>
      </c>
      <c r="S30" s="1385">
        <v>28.840455840455839</v>
      </c>
      <c r="T30" s="1385">
        <v>-85.851851851851848</v>
      </c>
      <c r="U30" s="1385">
        <v>21.766381766381766</v>
      </c>
      <c r="V30" s="1385">
        <v>-190.77065527065531</v>
      </c>
    </row>
    <row r="31" spans="2:22" ht="15" customHeight="1" x14ac:dyDescent="0.25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86" t="s">
        <v>279</v>
      </c>
      <c r="H31" s="1385">
        <v>4.9697478991596569</v>
      </c>
      <c r="I31" s="1387">
        <v>20</v>
      </c>
      <c r="J31" s="1387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86" t="s">
        <v>276</v>
      </c>
      <c r="O31" s="1385">
        <v>33.166256157635466</v>
      </c>
      <c r="P31" s="1385">
        <v>-53.190886699507402</v>
      </c>
      <c r="Q31" s="1385">
        <v>46.809113300492605</v>
      </c>
      <c r="R31" s="1385">
        <v>60.687192118226591</v>
      </c>
      <c r="S31" s="1385">
        <v>13.407635467980295</v>
      </c>
      <c r="T31" s="1385">
        <v>-66.363300492610833</v>
      </c>
      <c r="U31" s="1385">
        <v>-93.178571428571431</v>
      </c>
      <c r="V31" s="1385">
        <v>-58.662561576354705</v>
      </c>
    </row>
    <row r="32" spans="2:22" ht="15" customHeight="1" x14ac:dyDescent="0.25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86" t="s">
        <v>280</v>
      </c>
      <c r="H32" s="1385">
        <v>57.500750750750754</v>
      </c>
      <c r="I32" s="1387">
        <v>11</v>
      </c>
      <c r="J32" s="1387">
        <v>11</v>
      </c>
      <c r="K32" s="75">
        <f t="shared" si="1"/>
        <v>1</v>
      </c>
      <c r="N32" s="1386" t="s">
        <v>277</v>
      </c>
      <c r="O32" s="1385">
        <v>18.483870967741932</v>
      </c>
      <c r="P32" s="1385"/>
      <c r="Q32" s="1385">
        <v>37.58387096774193</v>
      </c>
      <c r="R32" s="1385">
        <v>6.1612903225806441</v>
      </c>
      <c r="S32" s="1385">
        <v>12.322580645161288</v>
      </c>
      <c r="T32" s="1385">
        <v>-74.944086021505399</v>
      </c>
      <c r="U32" s="1385">
        <v>6.1612903225806441</v>
      </c>
      <c r="V32" s="1385">
        <v>5.7688172043010333</v>
      </c>
    </row>
    <row r="33" spans="2:22" ht="15" customHeight="1" x14ac:dyDescent="0.25">
      <c r="B33" s="69">
        <v>45847</v>
      </c>
      <c r="C33" s="70">
        <v>13.5</v>
      </c>
      <c r="D33" s="68">
        <v>1</v>
      </c>
      <c r="E33" s="70">
        <f t="shared" si="0"/>
        <v>7.64</v>
      </c>
      <c r="G33" s="1386" t="s">
        <v>281</v>
      </c>
      <c r="H33" s="1385">
        <v>-59.78947368421052</v>
      </c>
      <c r="I33" s="1387">
        <v>9</v>
      </c>
      <c r="J33" s="1387">
        <v>8</v>
      </c>
      <c r="K33" s="75">
        <f t="shared" si="1"/>
        <v>0.88888888888888884</v>
      </c>
      <c r="N33" s="1386" t="s">
        <v>278</v>
      </c>
      <c r="O33" s="1385">
        <v>35.269886363636367</v>
      </c>
      <c r="P33" s="1385">
        <v>-182.27462121212122</v>
      </c>
      <c r="Q33" s="1385">
        <v>11.575757575757574</v>
      </c>
      <c r="R33" s="1385">
        <v>-82.455492424242436</v>
      </c>
      <c r="S33" s="1385">
        <v>17.725378787878789</v>
      </c>
      <c r="T33" s="1385">
        <v>11.756628787878787</v>
      </c>
      <c r="U33" s="1385">
        <v>23.875</v>
      </c>
      <c r="V33" s="1385">
        <v>-164.52746212121215</v>
      </c>
    </row>
    <row r="34" spans="2:22" ht="15" customHeight="1" x14ac:dyDescent="0.25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86" t="s">
        <v>282</v>
      </c>
      <c r="H34" s="1385">
        <v>33.424999999999997</v>
      </c>
      <c r="I34" s="1387">
        <v>7</v>
      </c>
      <c r="J34" s="1387">
        <v>7</v>
      </c>
      <c r="K34" s="75">
        <f t="shared" si="1"/>
        <v>1</v>
      </c>
      <c r="N34" s="1386" t="s">
        <v>279</v>
      </c>
      <c r="O34" s="1385">
        <v>10.914285714285715</v>
      </c>
      <c r="P34" s="1385">
        <v>22.310084033613446</v>
      </c>
      <c r="Q34" s="1385">
        <v>21.989075630252103</v>
      </c>
      <c r="R34" s="1385">
        <v>11.074789915966388</v>
      </c>
      <c r="S34" s="1385">
        <v>16.692436974789917</v>
      </c>
      <c r="T34" s="1385">
        <v>5.4571428571428573</v>
      </c>
      <c r="U34" s="1385">
        <v>-83.468067226890753</v>
      </c>
      <c r="V34" s="1385">
        <v>4.9697478991596711</v>
      </c>
    </row>
    <row r="35" spans="2:22" ht="15" customHeight="1" x14ac:dyDescent="0.25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86" t="s">
        <v>283</v>
      </c>
      <c r="H35" s="1385">
        <v>72.348484848484873</v>
      </c>
      <c r="I35" s="1387">
        <v>16</v>
      </c>
      <c r="J35" s="1387">
        <v>16</v>
      </c>
      <c r="K35" s="75">
        <f t="shared" si="1"/>
        <v>1</v>
      </c>
      <c r="N35" s="1386" t="s">
        <v>280</v>
      </c>
      <c r="O35" s="1385">
        <v>5.1621621621621614</v>
      </c>
      <c r="P35" s="1385">
        <v>5.3055555555555554</v>
      </c>
      <c r="Q35" s="1385">
        <v>25.954204204204203</v>
      </c>
      <c r="R35" s="1385"/>
      <c r="S35" s="1385"/>
      <c r="T35" s="1385">
        <v>5.1621621621621614</v>
      </c>
      <c r="U35" s="1385">
        <v>15.916666666666666</v>
      </c>
      <c r="V35" s="1385">
        <v>57.500750750750747</v>
      </c>
    </row>
    <row r="36" spans="2:22" ht="15" customHeight="1" x14ac:dyDescent="0.25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86" t="s">
        <v>286</v>
      </c>
      <c r="H36" s="1385">
        <v>41.275090045381155</v>
      </c>
      <c r="I36" s="1387">
        <v>41</v>
      </c>
      <c r="J36" s="1387">
        <v>40</v>
      </c>
      <c r="K36" s="75">
        <f t="shared" si="1"/>
        <v>0.97560975609756095</v>
      </c>
      <c r="N36" s="1386" t="s">
        <v>281</v>
      </c>
      <c r="O36" s="1385"/>
      <c r="P36" s="1385">
        <v>5.0263157894736841</v>
      </c>
      <c r="Q36" s="1385">
        <v>-100</v>
      </c>
      <c r="R36" s="1385">
        <v>5.0263157894736841</v>
      </c>
      <c r="S36" s="1385">
        <v>5.0263157894736841</v>
      </c>
      <c r="T36" s="1385">
        <v>10.052631578947368</v>
      </c>
      <c r="U36" s="1385">
        <v>15.078947368421051</v>
      </c>
      <c r="V36" s="1385">
        <v>-59.78947368421052</v>
      </c>
    </row>
    <row r="37" spans="2:22" ht="15" customHeight="1" x14ac:dyDescent="0.25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86" t="s">
        <v>267</v>
      </c>
      <c r="H37" s="1385">
        <v>-567.93130363611226</v>
      </c>
      <c r="I37" s="1387">
        <v>652</v>
      </c>
      <c r="J37" s="1387">
        <v>594</v>
      </c>
      <c r="K37" s="75"/>
      <c r="N37" s="1386" t="s">
        <v>282</v>
      </c>
      <c r="O37" s="1385">
        <v>4.7749999999999995</v>
      </c>
      <c r="P37" s="1385"/>
      <c r="Q37" s="1385">
        <v>9.5499999999999989</v>
      </c>
      <c r="R37" s="1385">
        <v>9.5499999999999989</v>
      </c>
      <c r="S37" s="1385"/>
      <c r="T37" s="1385">
        <v>4.7749999999999995</v>
      </c>
      <c r="U37" s="1385">
        <v>4.7749999999999995</v>
      </c>
      <c r="V37" s="1385">
        <v>33.424999999999997</v>
      </c>
    </row>
    <row r="38" spans="2:22" ht="15" customHeight="1" x14ac:dyDescent="0.25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86" t="s">
        <v>283</v>
      </c>
      <c r="O38" s="1385"/>
      <c r="P38" s="1385">
        <v>13.436147186147185</v>
      </c>
      <c r="Q38" s="1385">
        <v>9.0952380952380949</v>
      </c>
      <c r="R38" s="1385">
        <v>8.8885281385281374</v>
      </c>
      <c r="S38" s="1385">
        <v>31.833333333333332</v>
      </c>
      <c r="T38" s="1385">
        <v>4.5476190476190474</v>
      </c>
      <c r="U38" s="1385">
        <v>4.5476190476190474</v>
      </c>
      <c r="V38" s="1385">
        <v>72.348484848484844</v>
      </c>
    </row>
    <row r="39" spans="2:22" ht="15" customHeight="1" x14ac:dyDescent="0.25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86" t="s">
        <v>286</v>
      </c>
      <c r="O39" s="1385">
        <v>17.436706485024061</v>
      </c>
      <c r="P39" s="1385">
        <v>-66.928982867359451</v>
      </c>
      <c r="Q39" s="1385">
        <v>22.534490923730051</v>
      </c>
      <c r="R39" s="1385">
        <v>10.693106060606061</v>
      </c>
      <c r="S39" s="1385">
        <v>18.832085921325049</v>
      </c>
      <c r="T39" s="1385">
        <v>23.623081219595942</v>
      </c>
      <c r="U39" s="1385">
        <v>15.084602302459448</v>
      </c>
      <c r="V39" s="1385">
        <v>41.275090045381162</v>
      </c>
    </row>
    <row r="40" spans="2:22" ht="15" customHeight="1" x14ac:dyDescent="0.25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86" t="s">
        <v>267</v>
      </c>
      <c r="O40" s="1385">
        <v>3.8396645047304396</v>
      </c>
      <c r="P40" s="1385">
        <v>-298.86588163849854</v>
      </c>
      <c r="Q40" s="1385">
        <v>239.22195601742462</v>
      </c>
      <c r="R40" s="1385">
        <v>-333.25767183357897</v>
      </c>
      <c r="S40" s="1385">
        <v>227.75718277547224</v>
      </c>
      <c r="T40" s="1385">
        <v>-297.55686513034971</v>
      </c>
      <c r="U40" s="1385">
        <v>-109.06968833131107</v>
      </c>
      <c r="V40" s="1385">
        <v>-567.93130363611101</v>
      </c>
    </row>
    <row r="41" spans="2:22" ht="15" customHeight="1" x14ac:dyDescent="0.25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 x14ac:dyDescent="0.25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 x14ac:dyDescent="0.25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 x14ac:dyDescent="0.25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 x14ac:dyDescent="0.25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 x14ac:dyDescent="0.25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 x14ac:dyDescent="0.25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 x14ac:dyDescent="0.25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 x14ac:dyDescent="0.25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 x14ac:dyDescent="0.25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 x14ac:dyDescent="0.25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 x14ac:dyDescent="0.25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 x14ac:dyDescent="0.25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 x14ac:dyDescent="0.25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 x14ac:dyDescent="0.25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 x14ac:dyDescent="0.25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 x14ac:dyDescent="0.25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 x14ac:dyDescent="0.25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 x14ac:dyDescent="0.25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 x14ac:dyDescent="0.25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 x14ac:dyDescent="0.25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 x14ac:dyDescent="0.25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 x14ac:dyDescent="0.25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 x14ac:dyDescent="0.25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 x14ac:dyDescent="0.25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 x14ac:dyDescent="0.25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 x14ac:dyDescent="0.25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 x14ac:dyDescent="0.25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 x14ac:dyDescent="0.25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 x14ac:dyDescent="0.25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 x14ac:dyDescent="0.25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 x14ac:dyDescent="0.25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 x14ac:dyDescent="0.25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 x14ac:dyDescent="0.25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 x14ac:dyDescent="0.25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 x14ac:dyDescent="0.25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 x14ac:dyDescent="0.25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 x14ac:dyDescent="0.25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 x14ac:dyDescent="0.25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 x14ac:dyDescent="0.25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 x14ac:dyDescent="0.25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 x14ac:dyDescent="0.25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 x14ac:dyDescent="0.25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 x14ac:dyDescent="0.25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 x14ac:dyDescent="0.25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 x14ac:dyDescent="0.25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 x14ac:dyDescent="0.25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 x14ac:dyDescent="0.25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 x14ac:dyDescent="0.25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 x14ac:dyDescent="0.25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 x14ac:dyDescent="0.25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 x14ac:dyDescent="0.25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 x14ac:dyDescent="0.25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 x14ac:dyDescent="0.25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 x14ac:dyDescent="0.25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 x14ac:dyDescent="0.25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 x14ac:dyDescent="0.25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 x14ac:dyDescent="0.25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 x14ac:dyDescent="0.25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 x14ac:dyDescent="0.25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 x14ac:dyDescent="0.25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 x14ac:dyDescent="0.25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 x14ac:dyDescent="0.25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 x14ac:dyDescent="0.25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 x14ac:dyDescent="0.25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 x14ac:dyDescent="0.25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 x14ac:dyDescent="0.25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 x14ac:dyDescent="0.25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 x14ac:dyDescent="0.25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 x14ac:dyDescent="0.25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 x14ac:dyDescent="0.25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 x14ac:dyDescent="0.25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 x14ac:dyDescent="0.25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 x14ac:dyDescent="0.25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 x14ac:dyDescent="0.25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 x14ac:dyDescent="0.25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 x14ac:dyDescent="0.25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 x14ac:dyDescent="0.25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 x14ac:dyDescent="0.25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 x14ac:dyDescent="0.25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 x14ac:dyDescent="0.25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 x14ac:dyDescent="0.25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 x14ac:dyDescent="0.25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 x14ac:dyDescent="0.25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 x14ac:dyDescent="0.25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 x14ac:dyDescent="0.25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 x14ac:dyDescent="0.25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 x14ac:dyDescent="0.25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 x14ac:dyDescent="0.25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 x14ac:dyDescent="0.25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 x14ac:dyDescent="0.25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 x14ac:dyDescent="0.25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 x14ac:dyDescent="0.25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 x14ac:dyDescent="0.25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 x14ac:dyDescent="0.25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 x14ac:dyDescent="0.25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 x14ac:dyDescent="0.25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 x14ac:dyDescent="0.25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 x14ac:dyDescent="0.25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 x14ac:dyDescent="0.25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 x14ac:dyDescent="0.25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 x14ac:dyDescent="0.25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 x14ac:dyDescent="0.25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 x14ac:dyDescent="0.25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 x14ac:dyDescent="0.25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 x14ac:dyDescent="0.25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 x14ac:dyDescent="0.25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 x14ac:dyDescent="0.25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 x14ac:dyDescent="0.25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 x14ac:dyDescent="0.25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 x14ac:dyDescent="0.25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 x14ac:dyDescent="0.25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 x14ac:dyDescent="0.25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 x14ac:dyDescent="0.25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 x14ac:dyDescent="0.25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 x14ac:dyDescent="0.25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 x14ac:dyDescent="0.25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 x14ac:dyDescent="0.25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 x14ac:dyDescent="0.25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 x14ac:dyDescent="0.25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 x14ac:dyDescent="0.25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 x14ac:dyDescent="0.25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 x14ac:dyDescent="0.25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 x14ac:dyDescent="0.25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 x14ac:dyDescent="0.25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 x14ac:dyDescent="0.25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 x14ac:dyDescent="0.25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 x14ac:dyDescent="0.25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 x14ac:dyDescent="0.25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 x14ac:dyDescent="0.25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 x14ac:dyDescent="0.25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 x14ac:dyDescent="0.25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 x14ac:dyDescent="0.25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 x14ac:dyDescent="0.25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 x14ac:dyDescent="0.25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 x14ac:dyDescent="0.25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 x14ac:dyDescent="0.25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 x14ac:dyDescent="0.25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 x14ac:dyDescent="0.25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 x14ac:dyDescent="0.25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 x14ac:dyDescent="0.25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 x14ac:dyDescent="0.25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 x14ac:dyDescent="0.25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 x14ac:dyDescent="0.25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 x14ac:dyDescent="0.25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 x14ac:dyDescent="0.25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 x14ac:dyDescent="0.25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 x14ac:dyDescent="0.25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 x14ac:dyDescent="0.25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 x14ac:dyDescent="0.25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 x14ac:dyDescent="0.25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 x14ac:dyDescent="0.25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 x14ac:dyDescent="0.25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 x14ac:dyDescent="0.25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 x14ac:dyDescent="0.25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 x14ac:dyDescent="0.25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 x14ac:dyDescent="0.25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 x14ac:dyDescent="0.25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 x14ac:dyDescent="0.25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 x14ac:dyDescent="0.25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 x14ac:dyDescent="0.25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 x14ac:dyDescent="0.25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 x14ac:dyDescent="0.25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 x14ac:dyDescent="0.25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 x14ac:dyDescent="0.25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 x14ac:dyDescent="0.25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 x14ac:dyDescent="0.25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 x14ac:dyDescent="0.25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 x14ac:dyDescent="0.25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 x14ac:dyDescent="0.25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 x14ac:dyDescent="0.25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 x14ac:dyDescent="0.25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 x14ac:dyDescent="0.25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 x14ac:dyDescent="0.25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 x14ac:dyDescent="0.25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 x14ac:dyDescent="0.25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 x14ac:dyDescent="0.25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 x14ac:dyDescent="0.25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 x14ac:dyDescent="0.25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 x14ac:dyDescent="0.25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 x14ac:dyDescent="0.25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 x14ac:dyDescent="0.25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 x14ac:dyDescent="0.25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 x14ac:dyDescent="0.25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 x14ac:dyDescent="0.25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 x14ac:dyDescent="0.25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 x14ac:dyDescent="0.25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 x14ac:dyDescent="0.25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 x14ac:dyDescent="0.25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 x14ac:dyDescent="0.25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 x14ac:dyDescent="0.25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 x14ac:dyDescent="0.25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 x14ac:dyDescent="0.25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 x14ac:dyDescent="0.25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 x14ac:dyDescent="0.25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 x14ac:dyDescent="0.25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 x14ac:dyDescent="0.25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 x14ac:dyDescent="0.25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 x14ac:dyDescent="0.25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 x14ac:dyDescent="0.25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 x14ac:dyDescent="0.25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 x14ac:dyDescent="0.25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 x14ac:dyDescent="0.25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 x14ac:dyDescent="0.25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 x14ac:dyDescent="0.25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 x14ac:dyDescent="0.25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 x14ac:dyDescent="0.25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 x14ac:dyDescent="0.25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 x14ac:dyDescent="0.25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 x14ac:dyDescent="0.25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 x14ac:dyDescent="0.25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 x14ac:dyDescent="0.25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 x14ac:dyDescent="0.25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 x14ac:dyDescent="0.25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 x14ac:dyDescent="0.25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 x14ac:dyDescent="0.25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 x14ac:dyDescent="0.25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 x14ac:dyDescent="0.25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 x14ac:dyDescent="0.25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 x14ac:dyDescent="0.25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 x14ac:dyDescent="0.25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 x14ac:dyDescent="0.25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 x14ac:dyDescent="0.25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 x14ac:dyDescent="0.25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 x14ac:dyDescent="0.25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 x14ac:dyDescent="0.25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 x14ac:dyDescent="0.25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 x14ac:dyDescent="0.25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 x14ac:dyDescent="0.25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 x14ac:dyDescent="0.25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 x14ac:dyDescent="0.25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 x14ac:dyDescent="0.25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 x14ac:dyDescent="0.25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 x14ac:dyDescent="0.25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 x14ac:dyDescent="0.25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 x14ac:dyDescent="0.25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 x14ac:dyDescent="0.25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 x14ac:dyDescent="0.25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 x14ac:dyDescent="0.25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 x14ac:dyDescent="0.25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 x14ac:dyDescent="0.25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 x14ac:dyDescent="0.25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 x14ac:dyDescent="0.25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 x14ac:dyDescent="0.25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 x14ac:dyDescent="0.25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 x14ac:dyDescent="0.25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 x14ac:dyDescent="0.25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 x14ac:dyDescent="0.25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 x14ac:dyDescent="0.25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 x14ac:dyDescent="0.25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 x14ac:dyDescent="0.25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 x14ac:dyDescent="0.25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 x14ac:dyDescent="0.25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 x14ac:dyDescent="0.25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 x14ac:dyDescent="0.25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 x14ac:dyDescent="0.25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 x14ac:dyDescent="0.25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 x14ac:dyDescent="0.25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 x14ac:dyDescent="0.25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 x14ac:dyDescent="0.25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 x14ac:dyDescent="0.25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 x14ac:dyDescent="0.25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 x14ac:dyDescent="0.25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 x14ac:dyDescent="0.25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 x14ac:dyDescent="0.25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 x14ac:dyDescent="0.25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 x14ac:dyDescent="0.25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 x14ac:dyDescent="0.25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 x14ac:dyDescent="0.25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 x14ac:dyDescent="0.25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 x14ac:dyDescent="0.25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 x14ac:dyDescent="0.25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 x14ac:dyDescent="0.25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 x14ac:dyDescent="0.25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 x14ac:dyDescent="0.25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 x14ac:dyDescent="0.25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 x14ac:dyDescent="0.25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 x14ac:dyDescent="0.25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 x14ac:dyDescent="0.25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 x14ac:dyDescent="0.25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 x14ac:dyDescent="0.25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 x14ac:dyDescent="0.25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 x14ac:dyDescent="0.25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 x14ac:dyDescent="0.25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 x14ac:dyDescent="0.25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 x14ac:dyDescent="0.25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 x14ac:dyDescent="0.25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 x14ac:dyDescent="0.25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 x14ac:dyDescent="0.25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 x14ac:dyDescent="0.25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 x14ac:dyDescent="0.25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 x14ac:dyDescent="0.25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 x14ac:dyDescent="0.25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 x14ac:dyDescent="0.25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 x14ac:dyDescent="0.25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 x14ac:dyDescent="0.25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 x14ac:dyDescent="0.25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 x14ac:dyDescent="0.25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 x14ac:dyDescent="0.25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 x14ac:dyDescent="0.25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 x14ac:dyDescent="0.25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 x14ac:dyDescent="0.25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 x14ac:dyDescent="0.25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 x14ac:dyDescent="0.25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 x14ac:dyDescent="0.25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 x14ac:dyDescent="0.25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 x14ac:dyDescent="0.25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 x14ac:dyDescent="0.25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 x14ac:dyDescent="0.25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 x14ac:dyDescent="0.25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 x14ac:dyDescent="0.25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 x14ac:dyDescent="0.25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 x14ac:dyDescent="0.25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 x14ac:dyDescent="0.25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 x14ac:dyDescent="0.25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 x14ac:dyDescent="0.25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 x14ac:dyDescent="0.25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 x14ac:dyDescent="0.25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 x14ac:dyDescent="0.25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 x14ac:dyDescent="0.25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 x14ac:dyDescent="0.25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 x14ac:dyDescent="0.25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 x14ac:dyDescent="0.25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 x14ac:dyDescent="0.25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 x14ac:dyDescent="0.25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 x14ac:dyDescent="0.25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 x14ac:dyDescent="0.25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 x14ac:dyDescent="0.25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 x14ac:dyDescent="0.25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 x14ac:dyDescent="0.25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 x14ac:dyDescent="0.25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 x14ac:dyDescent="0.25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 x14ac:dyDescent="0.25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 x14ac:dyDescent="0.25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 x14ac:dyDescent="0.25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 x14ac:dyDescent="0.25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 x14ac:dyDescent="0.25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 x14ac:dyDescent="0.25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 x14ac:dyDescent="0.25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 x14ac:dyDescent="0.25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 x14ac:dyDescent="0.25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 x14ac:dyDescent="0.25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 x14ac:dyDescent="0.25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 x14ac:dyDescent="0.25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 x14ac:dyDescent="0.25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 x14ac:dyDescent="0.25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 x14ac:dyDescent="0.25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 x14ac:dyDescent="0.25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 x14ac:dyDescent="0.25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 x14ac:dyDescent="0.25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 x14ac:dyDescent="0.25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 x14ac:dyDescent="0.25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 x14ac:dyDescent="0.25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 x14ac:dyDescent="0.25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 x14ac:dyDescent="0.25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 x14ac:dyDescent="0.25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 x14ac:dyDescent="0.25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 x14ac:dyDescent="0.25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 x14ac:dyDescent="0.25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 x14ac:dyDescent="0.25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 x14ac:dyDescent="0.25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 x14ac:dyDescent="0.25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 x14ac:dyDescent="0.25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 x14ac:dyDescent="0.25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 x14ac:dyDescent="0.25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 x14ac:dyDescent="0.25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 x14ac:dyDescent="0.25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 x14ac:dyDescent="0.25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 x14ac:dyDescent="0.25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 x14ac:dyDescent="0.25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 x14ac:dyDescent="0.25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 x14ac:dyDescent="0.25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 x14ac:dyDescent="0.25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 x14ac:dyDescent="0.25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 x14ac:dyDescent="0.25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 x14ac:dyDescent="0.25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 x14ac:dyDescent="0.25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 x14ac:dyDescent="0.25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 x14ac:dyDescent="0.25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 x14ac:dyDescent="0.25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 x14ac:dyDescent="0.25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 x14ac:dyDescent="0.25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 x14ac:dyDescent="0.25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 x14ac:dyDescent="0.25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 x14ac:dyDescent="0.25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 x14ac:dyDescent="0.25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 x14ac:dyDescent="0.25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 x14ac:dyDescent="0.25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 x14ac:dyDescent="0.25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 x14ac:dyDescent="0.25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 x14ac:dyDescent="0.25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 x14ac:dyDescent="0.25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 x14ac:dyDescent="0.25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 x14ac:dyDescent="0.25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 x14ac:dyDescent="0.25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 x14ac:dyDescent="0.25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 x14ac:dyDescent="0.25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 x14ac:dyDescent="0.25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 x14ac:dyDescent="0.25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 x14ac:dyDescent="0.25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 x14ac:dyDescent="0.25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 x14ac:dyDescent="0.25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 x14ac:dyDescent="0.25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 x14ac:dyDescent="0.25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 x14ac:dyDescent="0.25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 x14ac:dyDescent="0.25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 x14ac:dyDescent="0.25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 x14ac:dyDescent="0.25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 x14ac:dyDescent="0.25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 x14ac:dyDescent="0.25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 x14ac:dyDescent="0.25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 x14ac:dyDescent="0.25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 x14ac:dyDescent="0.25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 x14ac:dyDescent="0.25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 x14ac:dyDescent="0.25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 x14ac:dyDescent="0.25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 x14ac:dyDescent="0.25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 x14ac:dyDescent="0.25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 x14ac:dyDescent="0.25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 x14ac:dyDescent="0.25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 x14ac:dyDescent="0.25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 x14ac:dyDescent="0.25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 x14ac:dyDescent="0.25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 x14ac:dyDescent="0.25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 x14ac:dyDescent="0.25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 x14ac:dyDescent="0.25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 x14ac:dyDescent="0.25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 x14ac:dyDescent="0.25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 x14ac:dyDescent="0.25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 x14ac:dyDescent="0.25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 x14ac:dyDescent="0.25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 x14ac:dyDescent="0.25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 x14ac:dyDescent="0.25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 x14ac:dyDescent="0.25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 x14ac:dyDescent="0.25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 x14ac:dyDescent="0.25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 x14ac:dyDescent="0.25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 x14ac:dyDescent="0.25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 x14ac:dyDescent="0.25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 x14ac:dyDescent="0.25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 x14ac:dyDescent="0.25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 x14ac:dyDescent="0.25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 x14ac:dyDescent="0.25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 x14ac:dyDescent="0.25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 x14ac:dyDescent="0.25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 x14ac:dyDescent="0.25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 x14ac:dyDescent="0.25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 x14ac:dyDescent="0.25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 x14ac:dyDescent="0.25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 x14ac:dyDescent="0.25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 x14ac:dyDescent="0.25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 x14ac:dyDescent="0.25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 x14ac:dyDescent="0.25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 x14ac:dyDescent="0.25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 x14ac:dyDescent="0.25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 x14ac:dyDescent="0.25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 x14ac:dyDescent="0.25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 x14ac:dyDescent="0.25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 x14ac:dyDescent="0.25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 x14ac:dyDescent="0.25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 x14ac:dyDescent="0.25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 x14ac:dyDescent="0.25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 x14ac:dyDescent="0.25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 x14ac:dyDescent="0.25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 x14ac:dyDescent="0.25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 x14ac:dyDescent="0.25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 x14ac:dyDescent="0.25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 x14ac:dyDescent="0.25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 x14ac:dyDescent="0.25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 x14ac:dyDescent="0.25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 x14ac:dyDescent="0.25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 x14ac:dyDescent="0.25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 x14ac:dyDescent="0.25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 x14ac:dyDescent="0.25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 x14ac:dyDescent="0.25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 x14ac:dyDescent="0.25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 x14ac:dyDescent="0.25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 x14ac:dyDescent="0.25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 x14ac:dyDescent="0.25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 x14ac:dyDescent="0.25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 x14ac:dyDescent="0.25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 x14ac:dyDescent="0.25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 x14ac:dyDescent="0.25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 x14ac:dyDescent="0.25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 x14ac:dyDescent="0.25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 x14ac:dyDescent="0.25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 x14ac:dyDescent="0.25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 x14ac:dyDescent="0.25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 x14ac:dyDescent="0.25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 x14ac:dyDescent="0.25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 x14ac:dyDescent="0.25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 x14ac:dyDescent="0.25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 x14ac:dyDescent="0.25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 x14ac:dyDescent="0.25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 x14ac:dyDescent="0.25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 x14ac:dyDescent="0.25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 x14ac:dyDescent="0.25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 x14ac:dyDescent="0.25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 x14ac:dyDescent="0.25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 x14ac:dyDescent="0.25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 x14ac:dyDescent="0.25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 x14ac:dyDescent="0.25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 x14ac:dyDescent="0.25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 x14ac:dyDescent="0.25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 x14ac:dyDescent="0.25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 x14ac:dyDescent="0.25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 x14ac:dyDescent="0.25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 x14ac:dyDescent="0.25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 x14ac:dyDescent="0.25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 x14ac:dyDescent="0.25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 x14ac:dyDescent="0.25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 x14ac:dyDescent="0.25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 x14ac:dyDescent="0.25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 x14ac:dyDescent="0.25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 x14ac:dyDescent="0.25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 x14ac:dyDescent="0.25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 x14ac:dyDescent="0.25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 x14ac:dyDescent="0.25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 x14ac:dyDescent="0.25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 x14ac:dyDescent="0.25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 x14ac:dyDescent="0.25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 x14ac:dyDescent="0.25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 x14ac:dyDescent="0.25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 x14ac:dyDescent="0.25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 x14ac:dyDescent="0.25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 x14ac:dyDescent="0.25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 x14ac:dyDescent="0.25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 x14ac:dyDescent="0.25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 x14ac:dyDescent="0.25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 x14ac:dyDescent="0.25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 x14ac:dyDescent="0.25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 x14ac:dyDescent="0.25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 x14ac:dyDescent="0.25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 x14ac:dyDescent="0.25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 x14ac:dyDescent="0.25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 x14ac:dyDescent="0.25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 x14ac:dyDescent="0.25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 x14ac:dyDescent="0.25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 x14ac:dyDescent="0.25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 x14ac:dyDescent="0.25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 x14ac:dyDescent="0.25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 x14ac:dyDescent="0.25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 x14ac:dyDescent="0.25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 x14ac:dyDescent="0.25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 x14ac:dyDescent="0.25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 x14ac:dyDescent="0.25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 x14ac:dyDescent="0.25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 x14ac:dyDescent="0.25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 x14ac:dyDescent="0.25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 x14ac:dyDescent="0.25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 x14ac:dyDescent="0.25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 x14ac:dyDescent="0.25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 x14ac:dyDescent="0.25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 x14ac:dyDescent="0.25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 x14ac:dyDescent="0.25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 x14ac:dyDescent="0.25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 x14ac:dyDescent="0.25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 x14ac:dyDescent="0.25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 x14ac:dyDescent="0.25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 x14ac:dyDescent="0.25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 x14ac:dyDescent="0.25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 x14ac:dyDescent="0.25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 x14ac:dyDescent="0.25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 x14ac:dyDescent="0.25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 x14ac:dyDescent="0.25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 x14ac:dyDescent="0.25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 x14ac:dyDescent="0.25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 x14ac:dyDescent="0.25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 x14ac:dyDescent="0.25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 x14ac:dyDescent="0.25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 x14ac:dyDescent="0.25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 x14ac:dyDescent="0.25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 x14ac:dyDescent="0.25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 x14ac:dyDescent="0.25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 x14ac:dyDescent="0.25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 x14ac:dyDescent="0.25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 x14ac:dyDescent="0.25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 x14ac:dyDescent="0.25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 x14ac:dyDescent="0.25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 x14ac:dyDescent="0.25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 x14ac:dyDescent="0.25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 x14ac:dyDescent="0.25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 x14ac:dyDescent="0.25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 x14ac:dyDescent="0.25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 x14ac:dyDescent="0.25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 x14ac:dyDescent="0.25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 x14ac:dyDescent="0.25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 x14ac:dyDescent="0.25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 x14ac:dyDescent="0.25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 x14ac:dyDescent="0.25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 x14ac:dyDescent="0.25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 x14ac:dyDescent="0.25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 x14ac:dyDescent="0.25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 x14ac:dyDescent="0.25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 x14ac:dyDescent="0.25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 x14ac:dyDescent="0.25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 x14ac:dyDescent="0.25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 x14ac:dyDescent="0.25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 x14ac:dyDescent="0.25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 x14ac:dyDescent="0.25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 x14ac:dyDescent="0.25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 x14ac:dyDescent="0.25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 x14ac:dyDescent="0.25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 x14ac:dyDescent="0.25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 x14ac:dyDescent="0.25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 x14ac:dyDescent="0.25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 x14ac:dyDescent="0.25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 x14ac:dyDescent="0.25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 x14ac:dyDescent="0.25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 x14ac:dyDescent="0.25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 x14ac:dyDescent="0.25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 x14ac:dyDescent="0.25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 x14ac:dyDescent="0.25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 x14ac:dyDescent="0.25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 x14ac:dyDescent="0.25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 x14ac:dyDescent="0.25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 x14ac:dyDescent="0.25">
      <c r="B657" s="183"/>
      <c r="C657" s="184"/>
      <c r="D657" s="185"/>
      <c r="E657" s="184"/>
    </row>
    <row r="658" spans="2:5" ht="15" customHeight="1" x14ac:dyDescent="0.25">
      <c r="B658" s="183"/>
      <c r="C658" s="184"/>
      <c r="D658" s="185"/>
      <c r="E658" s="184"/>
    </row>
    <row r="659" spans="2:5" ht="15" customHeight="1" x14ac:dyDescent="0.25">
      <c r="B659" s="183"/>
      <c r="C659" s="184"/>
      <c r="D659" s="185"/>
      <c r="E659" s="184"/>
    </row>
    <row r="660" spans="2:5" ht="15" customHeight="1" x14ac:dyDescent="0.25">
      <c r="B660" s="183"/>
      <c r="C660" s="184"/>
      <c r="D660" s="185"/>
      <c r="E660" s="184"/>
    </row>
    <row r="661" spans="2:5" ht="15" customHeight="1" x14ac:dyDescent="0.25">
      <c r="B661" s="183"/>
      <c r="C661" s="184"/>
      <c r="D661" s="185"/>
      <c r="E661" s="184"/>
    </row>
    <row r="662" spans="2:5" ht="15" customHeight="1" x14ac:dyDescent="0.25">
      <c r="B662" s="74"/>
    </row>
    <row r="663" spans="2:5" ht="15" customHeight="1" x14ac:dyDescent="0.25">
      <c r="B663" s="74">
        <v>45839</v>
      </c>
      <c r="C663" s="67">
        <v>15</v>
      </c>
      <c r="D663" s="67">
        <v>1</v>
      </c>
    </row>
    <row r="664" spans="2:5" ht="15" customHeight="1" x14ac:dyDescent="0.25">
      <c r="B664" s="74">
        <v>45840</v>
      </c>
      <c r="C664" s="67">
        <v>14</v>
      </c>
      <c r="D664" s="67">
        <v>1</v>
      </c>
    </row>
    <row r="665" spans="2:5" ht="15" customHeight="1" x14ac:dyDescent="0.25">
      <c r="B665" s="74">
        <v>45840</v>
      </c>
      <c r="C665" s="67">
        <v>13.5</v>
      </c>
      <c r="D665" s="67">
        <v>1</v>
      </c>
    </row>
    <row r="666" spans="2:5" ht="15" customHeight="1" x14ac:dyDescent="0.25">
      <c r="B666" s="74">
        <v>45840</v>
      </c>
      <c r="C666" s="67">
        <v>9.6</v>
      </c>
      <c r="D666" s="67">
        <v>1</v>
      </c>
    </row>
    <row r="667" spans="2:5" ht="15" customHeight="1" x14ac:dyDescent="0.25">
      <c r="B667" s="74">
        <v>45840</v>
      </c>
      <c r="C667" s="67">
        <v>9</v>
      </c>
      <c r="D667" s="67">
        <v>1</v>
      </c>
    </row>
    <row r="668" spans="2:5" ht="15" customHeight="1" x14ac:dyDescent="0.25">
      <c r="B668" s="74">
        <v>45841</v>
      </c>
      <c r="C668" s="67">
        <v>15.5</v>
      </c>
      <c r="D668" s="67">
        <v>1</v>
      </c>
    </row>
    <row r="669" spans="2:5" ht="15" customHeight="1" x14ac:dyDescent="0.25">
      <c r="B669" s="74">
        <v>45842</v>
      </c>
      <c r="C669" s="67">
        <v>10.5</v>
      </c>
      <c r="D669" s="67">
        <v>1</v>
      </c>
    </row>
    <row r="670" spans="2:5" ht="15" customHeight="1" x14ac:dyDescent="0.25">
      <c r="B670" s="74">
        <v>45842</v>
      </c>
      <c r="C670" s="67">
        <v>12</v>
      </c>
      <c r="D670" s="67">
        <v>1</v>
      </c>
    </row>
    <row r="671" spans="2:5" ht="15" customHeight="1" x14ac:dyDescent="0.25">
      <c r="B671" s="74">
        <v>45842</v>
      </c>
      <c r="C671" s="67">
        <v>20</v>
      </c>
      <c r="D671" s="67">
        <v>1</v>
      </c>
    </row>
    <row r="672" spans="2:5" ht="15" customHeight="1" x14ac:dyDescent="0.25">
      <c r="B672" s="74">
        <v>45843</v>
      </c>
      <c r="C672" s="67">
        <v>13.5</v>
      </c>
      <c r="D672" s="67">
        <v>1</v>
      </c>
    </row>
    <row r="673" spans="2:4" ht="15" customHeight="1" x14ac:dyDescent="0.25">
      <c r="B673" s="74">
        <v>45843</v>
      </c>
      <c r="C673" s="67">
        <v>12.5</v>
      </c>
      <c r="D673" s="67">
        <v>0</v>
      </c>
    </row>
    <row r="674" spans="2:4" ht="15" customHeight="1" x14ac:dyDescent="0.25">
      <c r="B674" s="74">
        <v>45843</v>
      </c>
      <c r="C674" s="67">
        <v>17</v>
      </c>
      <c r="D674" s="67">
        <v>0</v>
      </c>
    </row>
    <row r="675" spans="2:4" ht="15" customHeight="1" x14ac:dyDescent="0.25">
      <c r="B675" s="74">
        <v>45843</v>
      </c>
      <c r="C675" s="67">
        <v>8.6</v>
      </c>
      <c r="D675" s="67">
        <v>1</v>
      </c>
    </row>
    <row r="676" spans="2:4" ht="15" customHeight="1" x14ac:dyDescent="0.25">
      <c r="B676" s="74">
        <v>45843</v>
      </c>
      <c r="C676" s="67">
        <v>22</v>
      </c>
      <c r="D676" s="67">
        <v>1</v>
      </c>
    </row>
    <row r="677" spans="2:4" ht="15" customHeight="1" x14ac:dyDescent="0.25">
      <c r="B677" s="74">
        <v>45843</v>
      </c>
      <c r="C677" s="67">
        <v>13</v>
      </c>
      <c r="D677" s="67">
        <v>1</v>
      </c>
    </row>
    <row r="678" spans="2:4" ht="15" customHeight="1" x14ac:dyDescent="0.25">
      <c r="B678" s="74">
        <v>45844</v>
      </c>
      <c r="C678" s="67">
        <v>7.8</v>
      </c>
      <c r="D678" s="67">
        <v>0</v>
      </c>
    </row>
    <row r="679" spans="2:4" ht="15" customHeight="1" x14ac:dyDescent="0.25">
      <c r="B679" s="74">
        <v>45844</v>
      </c>
      <c r="C679" s="67">
        <v>13.5</v>
      </c>
      <c r="D679" s="67">
        <v>1</v>
      </c>
    </row>
    <row r="680" spans="2:4" ht="15" customHeight="1" x14ac:dyDescent="0.25">
      <c r="B680" s="74">
        <v>45844</v>
      </c>
      <c r="C680" s="67">
        <v>9</v>
      </c>
      <c r="D680" s="67">
        <v>1</v>
      </c>
    </row>
    <row r="681" spans="2:4" ht="15" customHeight="1" x14ac:dyDescent="0.25">
      <c r="B681" s="74">
        <v>45844</v>
      </c>
      <c r="C681" s="67">
        <v>29</v>
      </c>
      <c r="D681" s="67">
        <v>1</v>
      </c>
    </row>
    <row r="682" spans="2:4" ht="15" customHeight="1" x14ac:dyDescent="0.25">
      <c r="B682" s="74">
        <v>45844</v>
      </c>
      <c r="C682" s="67">
        <v>12</v>
      </c>
      <c r="D682" s="67">
        <v>1</v>
      </c>
    </row>
    <row r="683" spans="2:4" ht="15" customHeight="1" x14ac:dyDescent="0.25">
      <c r="B683" s="74">
        <v>45845</v>
      </c>
      <c r="C683" s="67">
        <v>18.5</v>
      </c>
      <c r="D683" s="67">
        <v>1</v>
      </c>
    </row>
    <row r="684" spans="2:4" ht="15" customHeight="1" x14ac:dyDescent="0.25">
      <c r="B684" s="74">
        <v>45845</v>
      </c>
      <c r="C684" s="67">
        <v>29</v>
      </c>
      <c r="D684" s="67">
        <v>1</v>
      </c>
    </row>
    <row r="685" spans="2:4" ht="15" customHeight="1" x14ac:dyDescent="0.25">
      <c r="B685" s="74">
        <v>45845</v>
      </c>
      <c r="C685" s="67">
        <v>24</v>
      </c>
      <c r="D685" s="67">
        <v>1</v>
      </c>
    </row>
    <row r="686" spans="2:4" ht="15" customHeight="1" x14ac:dyDescent="0.25">
      <c r="B686" s="74">
        <v>45846</v>
      </c>
      <c r="C686" s="67">
        <v>10.5</v>
      </c>
      <c r="D686" s="67">
        <v>1</v>
      </c>
    </row>
    <row r="687" spans="2:4" ht="15" customHeight="1" x14ac:dyDescent="0.25">
      <c r="B687" s="74">
        <v>45846</v>
      </c>
      <c r="C687" s="67">
        <v>10</v>
      </c>
      <c r="D687" s="67">
        <v>0</v>
      </c>
    </row>
    <row r="688" spans="2:4" ht="15" customHeight="1" x14ac:dyDescent="0.25">
      <c r="B688" s="74">
        <v>45846</v>
      </c>
      <c r="C688" s="67">
        <v>9.8000000000000007</v>
      </c>
      <c r="D688" s="67">
        <v>1</v>
      </c>
    </row>
    <row r="689" spans="2:4" ht="15" customHeight="1" x14ac:dyDescent="0.25">
      <c r="B689" s="74">
        <v>45846</v>
      </c>
      <c r="C689" s="67">
        <v>8.6</v>
      </c>
      <c r="D689" s="67">
        <v>1</v>
      </c>
    </row>
    <row r="690" spans="2:4" ht="15" customHeight="1" x14ac:dyDescent="0.25">
      <c r="B690" s="74">
        <v>45847</v>
      </c>
      <c r="C690" s="67">
        <v>11.5</v>
      </c>
      <c r="D690" s="67">
        <v>1</v>
      </c>
    </row>
    <row r="691" spans="2:4" ht="15" customHeight="1" x14ac:dyDescent="0.25">
      <c r="B691" s="74">
        <v>45847</v>
      </c>
      <c r="C691" s="67">
        <v>13.5</v>
      </c>
      <c r="D691" s="67">
        <v>1</v>
      </c>
    </row>
    <row r="692" spans="2:4" ht="15" customHeight="1" x14ac:dyDescent="0.25">
      <c r="B692" s="74">
        <v>45847</v>
      </c>
      <c r="C692" s="67">
        <v>8.8000000000000007</v>
      </c>
      <c r="D692" s="67">
        <v>1</v>
      </c>
    </row>
    <row r="693" spans="2:4" ht="15" customHeight="1" x14ac:dyDescent="0.25">
      <c r="B693" s="74">
        <v>45848</v>
      </c>
      <c r="C693" s="67">
        <v>9.1999999999999993</v>
      </c>
      <c r="D693" s="67">
        <v>1</v>
      </c>
    </row>
    <row r="694" spans="2:4" ht="15" customHeight="1" x14ac:dyDescent="0.25">
      <c r="B694" s="74">
        <v>45848</v>
      </c>
      <c r="C694" s="67">
        <v>10.5</v>
      </c>
      <c r="D694" s="67">
        <v>1</v>
      </c>
    </row>
    <row r="695" spans="2:4" ht="15" customHeight="1" x14ac:dyDescent="0.25">
      <c r="B695" s="74">
        <v>45848</v>
      </c>
      <c r="C695" s="67">
        <v>9.8000000000000007</v>
      </c>
      <c r="D695" s="67">
        <v>1</v>
      </c>
    </row>
    <row r="696" spans="2:4" ht="15" customHeight="1" x14ac:dyDescent="0.25">
      <c r="B696" s="74">
        <v>45848</v>
      </c>
      <c r="C696" s="67">
        <v>9.1999999999999993</v>
      </c>
      <c r="D696" s="67">
        <v>1</v>
      </c>
    </row>
    <row r="697" spans="2:4" ht="15" customHeight="1" x14ac:dyDescent="0.25">
      <c r="B697" s="74">
        <v>45849</v>
      </c>
      <c r="C697" s="67">
        <v>15.5</v>
      </c>
      <c r="D697" s="67">
        <v>1</v>
      </c>
    </row>
    <row r="698" spans="2:4" ht="15" customHeight="1" x14ac:dyDescent="0.25">
      <c r="B698" s="74">
        <v>45849</v>
      </c>
      <c r="C698" s="67">
        <v>15</v>
      </c>
      <c r="D698" s="67">
        <v>0</v>
      </c>
    </row>
    <row r="699" spans="2:4" ht="15" customHeight="1" x14ac:dyDescent="0.25">
      <c r="B699" s="74">
        <v>45849</v>
      </c>
      <c r="C699" s="67">
        <v>9.1999999999999993</v>
      </c>
      <c r="D699" s="67">
        <v>0</v>
      </c>
    </row>
    <row r="700" spans="2:4" ht="15" customHeight="1" x14ac:dyDescent="0.25">
      <c r="B700" s="74">
        <v>45850</v>
      </c>
      <c r="C700" s="67">
        <v>8.4</v>
      </c>
      <c r="D700" s="67">
        <v>1</v>
      </c>
    </row>
    <row r="701" spans="2:4" ht="15" customHeight="1" x14ac:dyDescent="0.25">
      <c r="B701" s="74">
        <v>45850</v>
      </c>
      <c r="C701" s="67">
        <v>12</v>
      </c>
      <c r="D701" s="67">
        <v>0</v>
      </c>
    </row>
    <row r="702" spans="2:4" ht="15" customHeight="1" x14ac:dyDescent="0.25">
      <c r="B702" s="74">
        <v>45850</v>
      </c>
      <c r="C702" s="67">
        <v>8.6</v>
      </c>
      <c r="D702" s="67">
        <v>1</v>
      </c>
    </row>
    <row r="703" spans="2:4" ht="15" customHeight="1" x14ac:dyDescent="0.25">
      <c r="B703" s="74">
        <v>45850</v>
      </c>
      <c r="C703" s="67">
        <v>7.6</v>
      </c>
      <c r="D703" s="67">
        <v>1</v>
      </c>
    </row>
    <row r="704" spans="2:4" ht="15" customHeight="1" x14ac:dyDescent="0.25">
      <c r="B704" s="74">
        <v>45850</v>
      </c>
      <c r="C704" s="67">
        <v>7.6</v>
      </c>
      <c r="D704" s="67">
        <v>1</v>
      </c>
    </row>
    <row r="705" spans="2:4" ht="15" customHeight="1" x14ac:dyDescent="0.25">
      <c r="B705" s="74">
        <v>45850</v>
      </c>
      <c r="C705" s="67">
        <v>7.8</v>
      </c>
      <c r="D705" s="67">
        <v>0</v>
      </c>
    </row>
    <row r="706" spans="2:4" ht="15" customHeight="1" x14ac:dyDescent="0.25">
      <c r="B706" s="74">
        <v>45854</v>
      </c>
      <c r="C706" s="67">
        <v>12</v>
      </c>
      <c r="D706" s="67">
        <v>1</v>
      </c>
    </row>
    <row r="707" spans="2:4" ht="15" customHeight="1" x14ac:dyDescent="0.25">
      <c r="B707" s="74">
        <v>45854</v>
      </c>
      <c r="C707" s="67">
        <v>11.5</v>
      </c>
      <c r="D707" s="67">
        <v>1</v>
      </c>
    </row>
    <row r="708" spans="2:4" ht="15" customHeight="1" x14ac:dyDescent="0.25">
      <c r="B708" s="74">
        <v>45855</v>
      </c>
      <c r="C708" s="67">
        <v>13</v>
      </c>
      <c r="D708" s="67">
        <v>1</v>
      </c>
    </row>
    <row r="709" spans="2:4" ht="15" customHeight="1" x14ac:dyDescent="0.25">
      <c r="B709" s="74">
        <v>45855</v>
      </c>
      <c r="C709" s="67">
        <v>23</v>
      </c>
      <c r="D709" s="67">
        <v>1</v>
      </c>
    </row>
    <row r="710" spans="2:4" ht="15" customHeight="1" x14ac:dyDescent="0.25">
      <c r="B710" s="74">
        <v>45855</v>
      </c>
      <c r="C710" s="67">
        <v>9.6</v>
      </c>
      <c r="D710" s="67">
        <v>1</v>
      </c>
    </row>
    <row r="711" spans="2:4" ht="15" customHeight="1" x14ac:dyDescent="0.25">
      <c r="B711" s="74">
        <v>45856</v>
      </c>
      <c r="C711" s="67">
        <v>14</v>
      </c>
      <c r="D711" s="67">
        <v>1</v>
      </c>
    </row>
    <row r="712" spans="2:4" ht="15" customHeight="1" x14ac:dyDescent="0.25">
      <c r="B712" s="74">
        <v>45856</v>
      </c>
      <c r="C712" s="67">
        <v>17.5</v>
      </c>
      <c r="D712" s="67">
        <v>1</v>
      </c>
    </row>
    <row r="713" spans="2:4" ht="15" customHeight="1" x14ac:dyDescent="0.25">
      <c r="B713" s="74">
        <v>45856</v>
      </c>
      <c r="C713" s="67">
        <v>12</v>
      </c>
      <c r="D713" s="67">
        <v>1</v>
      </c>
    </row>
    <row r="714" spans="2:4" ht="15" customHeight="1" x14ac:dyDescent="0.25">
      <c r="B714" s="74">
        <v>45856</v>
      </c>
      <c r="C714" s="67">
        <v>13.5</v>
      </c>
      <c r="D714" s="67">
        <v>1</v>
      </c>
    </row>
    <row r="715" spans="2:4" ht="15" customHeight="1" x14ac:dyDescent="0.25">
      <c r="B715" s="82">
        <v>45857</v>
      </c>
      <c r="C715" s="67">
        <v>13</v>
      </c>
      <c r="D715" s="67">
        <v>1</v>
      </c>
    </row>
    <row r="716" spans="2:4" ht="15" customHeight="1" x14ac:dyDescent="0.25">
      <c r="B716" s="82">
        <v>45857</v>
      </c>
      <c r="C716" s="67">
        <v>14</v>
      </c>
      <c r="D716" s="67">
        <v>1</v>
      </c>
    </row>
    <row r="717" spans="2:4" ht="15" customHeight="1" x14ac:dyDescent="0.25">
      <c r="B717" s="82">
        <v>45857</v>
      </c>
      <c r="C717" s="67">
        <v>15</v>
      </c>
      <c r="D717" s="67">
        <v>1</v>
      </c>
    </row>
    <row r="718" spans="2:4" ht="15" customHeight="1" x14ac:dyDescent="0.25">
      <c r="B718" s="82">
        <v>45857</v>
      </c>
      <c r="C718" s="67">
        <v>8.4</v>
      </c>
      <c r="D718" s="67">
        <v>1</v>
      </c>
    </row>
    <row r="719" spans="2:4" ht="15" customHeight="1" x14ac:dyDescent="0.25">
      <c r="B719" s="82">
        <v>45858</v>
      </c>
      <c r="C719" s="67">
        <v>11.5</v>
      </c>
      <c r="D719" s="67">
        <v>1</v>
      </c>
    </row>
    <row r="720" spans="2:4" ht="15" customHeight="1" x14ac:dyDescent="0.25">
      <c r="B720" s="82">
        <v>45858</v>
      </c>
      <c r="C720" s="67">
        <v>13.5</v>
      </c>
      <c r="D720" s="67">
        <v>1</v>
      </c>
    </row>
    <row r="721" spans="2:4" ht="15" customHeight="1" x14ac:dyDescent="0.25">
      <c r="B721" s="82">
        <v>45858</v>
      </c>
      <c r="C721" s="67">
        <v>12.5</v>
      </c>
      <c r="D721" s="67">
        <v>1</v>
      </c>
    </row>
    <row r="722" spans="2:4" ht="15" customHeight="1" x14ac:dyDescent="0.25">
      <c r="B722" s="82">
        <v>45858</v>
      </c>
      <c r="C722" s="67">
        <v>11</v>
      </c>
      <c r="D722" s="67">
        <v>1</v>
      </c>
    </row>
    <row r="723" spans="2:4" ht="15" customHeight="1" x14ac:dyDescent="0.25">
      <c r="B723" s="82">
        <v>45859</v>
      </c>
      <c r="C723" s="67">
        <v>15</v>
      </c>
      <c r="D723" s="67">
        <v>1</v>
      </c>
    </row>
    <row r="724" spans="2:4" ht="15" customHeight="1" x14ac:dyDescent="0.25">
      <c r="B724" s="82">
        <v>45859</v>
      </c>
      <c r="C724" s="67">
        <v>9.1999999999999993</v>
      </c>
      <c r="D724" s="67">
        <v>1</v>
      </c>
    </row>
    <row r="725" spans="2:4" ht="15" customHeight="1" x14ac:dyDescent="0.25">
      <c r="B725" s="82">
        <v>45859</v>
      </c>
      <c r="C725" s="67">
        <v>17</v>
      </c>
      <c r="D725" s="67">
        <v>0</v>
      </c>
    </row>
    <row r="726" spans="2:4" ht="15" customHeight="1" x14ac:dyDescent="0.25">
      <c r="B726" s="82">
        <v>45860</v>
      </c>
      <c r="C726" s="67">
        <v>22</v>
      </c>
      <c r="D726" s="67">
        <v>1</v>
      </c>
    </row>
    <row r="727" spans="2:4" ht="15" customHeight="1" x14ac:dyDescent="0.25">
      <c r="B727" s="82">
        <v>45860</v>
      </c>
      <c r="C727" s="67">
        <v>9.6</v>
      </c>
      <c r="D727" s="67">
        <v>1</v>
      </c>
    </row>
    <row r="728" spans="2:4" ht="15" customHeight="1" x14ac:dyDescent="0.25">
      <c r="B728" s="82">
        <v>45860</v>
      </c>
      <c r="C728" s="67">
        <v>14</v>
      </c>
      <c r="D728" s="67">
        <v>1</v>
      </c>
    </row>
    <row r="729" spans="2:4" ht="15" customHeight="1" x14ac:dyDescent="0.25">
      <c r="B729" s="82">
        <v>45860</v>
      </c>
      <c r="C729" s="67">
        <v>8.6</v>
      </c>
      <c r="D729" s="67">
        <v>1</v>
      </c>
    </row>
    <row r="730" spans="2:4" ht="15" customHeight="1" x14ac:dyDescent="0.25">
      <c r="B730" s="82">
        <v>45861</v>
      </c>
      <c r="C730" s="67">
        <v>12</v>
      </c>
      <c r="D730" s="67">
        <v>0</v>
      </c>
    </row>
    <row r="731" spans="2:4" ht="15" customHeight="1" x14ac:dyDescent="0.25">
      <c r="B731" s="82">
        <v>45861</v>
      </c>
      <c r="C731" s="67">
        <v>18</v>
      </c>
      <c r="D731" s="67">
        <v>1</v>
      </c>
    </row>
    <row r="732" spans="2:4" ht="15" customHeight="1" x14ac:dyDescent="0.25">
      <c r="B732" s="82">
        <v>45861</v>
      </c>
      <c r="C732" s="67">
        <v>9.6</v>
      </c>
      <c r="D732" s="67">
        <v>1</v>
      </c>
    </row>
    <row r="733" spans="2:4" ht="15" customHeight="1" x14ac:dyDescent="0.25">
      <c r="B733" s="82">
        <v>45861</v>
      </c>
      <c r="C733" s="67">
        <v>32</v>
      </c>
      <c r="D733" s="67">
        <v>1</v>
      </c>
    </row>
    <row r="734" spans="2:4" ht="15" customHeight="1" x14ac:dyDescent="0.25">
      <c r="B734" s="82">
        <v>45862</v>
      </c>
      <c r="C734" s="67">
        <v>12</v>
      </c>
      <c r="D734" s="67">
        <v>1</v>
      </c>
    </row>
    <row r="735" spans="2:4" ht="15" customHeight="1" x14ac:dyDescent="0.25">
      <c r="B735" s="82">
        <v>45862</v>
      </c>
      <c r="C735" s="67">
        <v>7.8</v>
      </c>
      <c r="D735" s="67">
        <v>1</v>
      </c>
    </row>
    <row r="736" spans="2:4" ht="15" customHeight="1" x14ac:dyDescent="0.25">
      <c r="B736" s="82">
        <v>45862</v>
      </c>
      <c r="C736" s="67">
        <v>13</v>
      </c>
      <c r="D736" s="67">
        <v>1</v>
      </c>
    </row>
    <row r="737" spans="2:4" ht="15" customHeight="1" x14ac:dyDescent="0.25">
      <c r="B737" s="82">
        <v>45862</v>
      </c>
      <c r="C737" s="67">
        <v>8</v>
      </c>
      <c r="D737" s="67">
        <v>1</v>
      </c>
    </row>
    <row r="738" spans="2:4" ht="15" customHeight="1" x14ac:dyDescent="0.25">
      <c r="B738" s="82">
        <v>45863</v>
      </c>
      <c r="C738" s="67">
        <v>13.5</v>
      </c>
      <c r="D738" s="67">
        <v>1</v>
      </c>
    </row>
    <row r="739" spans="2:4" ht="15" customHeight="1" x14ac:dyDescent="0.25">
      <c r="B739" s="82">
        <v>45863</v>
      </c>
      <c r="C739" s="67">
        <v>9.1999999999999993</v>
      </c>
      <c r="D739" s="67">
        <v>1</v>
      </c>
    </row>
    <row r="740" spans="2:4" ht="15" customHeight="1" x14ac:dyDescent="0.25">
      <c r="B740" s="82">
        <v>45863</v>
      </c>
      <c r="C740" s="67">
        <v>15.5</v>
      </c>
      <c r="D740" s="67">
        <v>1</v>
      </c>
    </row>
    <row r="741" spans="2:4" ht="15" customHeight="1" x14ac:dyDescent="0.25">
      <c r="B741" s="82">
        <v>45863</v>
      </c>
      <c r="C741" s="67">
        <v>18</v>
      </c>
      <c r="D741" s="67">
        <v>1</v>
      </c>
    </row>
    <row r="742" spans="2:4" ht="15" customHeight="1" x14ac:dyDescent="0.25">
      <c r="B742" s="82">
        <v>45864</v>
      </c>
      <c r="C742" s="67">
        <v>8.1999999999999993</v>
      </c>
      <c r="D742" s="67">
        <v>1</v>
      </c>
    </row>
    <row r="743" spans="2:4" ht="15" customHeight="1" x14ac:dyDescent="0.25">
      <c r="B743" s="82">
        <v>45864</v>
      </c>
      <c r="C743" s="67">
        <v>13.5</v>
      </c>
      <c r="D743" s="67">
        <v>1</v>
      </c>
    </row>
    <row r="744" spans="2:4" ht="15" customHeight="1" x14ac:dyDescent="0.25">
      <c r="B744" s="82">
        <v>45864</v>
      </c>
      <c r="C744" s="67">
        <v>17</v>
      </c>
      <c r="D744" s="67">
        <v>1</v>
      </c>
    </row>
    <row r="745" spans="2:4" ht="15" customHeight="1" x14ac:dyDescent="0.25">
      <c r="B745" s="82">
        <v>45864</v>
      </c>
      <c r="C745" s="67">
        <v>13</v>
      </c>
      <c r="D745" s="67">
        <v>1</v>
      </c>
    </row>
    <row r="746" spans="2:4" ht="15" customHeight="1" x14ac:dyDescent="0.25">
      <c r="B746" s="82">
        <v>45865</v>
      </c>
      <c r="C746" s="67">
        <v>25</v>
      </c>
      <c r="D746" s="67">
        <v>1</v>
      </c>
    </row>
    <row r="747" spans="2:4" ht="15" customHeight="1" x14ac:dyDescent="0.25">
      <c r="B747" s="82">
        <v>45865</v>
      </c>
      <c r="C747" s="67">
        <v>9</v>
      </c>
      <c r="D747" s="67">
        <v>1</v>
      </c>
    </row>
    <row r="748" spans="2:4" ht="15" customHeight="1" x14ac:dyDescent="0.25">
      <c r="B748" s="82">
        <v>45865</v>
      </c>
      <c r="C748" s="67">
        <v>24</v>
      </c>
      <c r="D748" s="67">
        <v>1</v>
      </c>
    </row>
    <row r="749" spans="2:4" ht="15" customHeight="1" x14ac:dyDescent="0.25">
      <c r="B749" s="82">
        <v>45865</v>
      </c>
      <c r="C749" s="67">
        <v>9.6</v>
      </c>
      <c r="D749" s="67">
        <v>1</v>
      </c>
    </row>
    <row r="750" spans="2:4" ht="15" customHeight="1" x14ac:dyDescent="0.25">
      <c r="B750" s="82">
        <v>45866</v>
      </c>
      <c r="C750" s="67">
        <v>9</v>
      </c>
      <c r="D750" s="67">
        <v>1</v>
      </c>
    </row>
    <row r="751" spans="2:4" ht="15" customHeight="1" x14ac:dyDescent="0.25">
      <c r="B751" s="82">
        <v>45866</v>
      </c>
      <c r="C751" s="67">
        <v>24</v>
      </c>
      <c r="D751" s="67">
        <v>1</v>
      </c>
    </row>
    <row r="752" spans="2:4" ht="15" customHeight="1" x14ac:dyDescent="0.25">
      <c r="B752" s="82">
        <v>45867</v>
      </c>
      <c r="C752" s="67">
        <v>9.4</v>
      </c>
      <c r="D752" s="67">
        <v>1</v>
      </c>
    </row>
    <row r="753" spans="2:4" ht="15" customHeight="1" x14ac:dyDescent="0.25">
      <c r="B753" s="82">
        <v>45867</v>
      </c>
      <c r="C753" s="67">
        <v>38</v>
      </c>
      <c r="D753" s="67">
        <v>1</v>
      </c>
    </row>
    <row r="754" spans="2:4" ht="15" customHeight="1" x14ac:dyDescent="0.25">
      <c r="B754" s="82">
        <v>45867</v>
      </c>
      <c r="C754" s="67">
        <v>24</v>
      </c>
      <c r="D754" s="67">
        <v>1</v>
      </c>
    </row>
    <row r="755" spans="2:4" ht="15" customHeight="1" x14ac:dyDescent="0.25">
      <c r="B755" s="82">
        <v>45867</v>
      </c>
      <c r="C755" s="67">
        <v>10.5</v>
      </c>
      <c r="D755" s="67">
        <v>1</v>
      </c>
    </row>
    <row r="756" spans="2:4" ht="15" customHeight="1" x14ac:dyDescent="0.25">
      <c r="B756" s="82">
        <v>45868</v>
      </c>
      <c r="C756" s="67">
        <v>15.5</v>
      </c>
      <c r="D756" s="67">
        <v>1</v>
      </c>
    </row>
    <row r="757" spans="2:4" ht="15" customHeight="1" x14ac:dyDescent="0.25">
      <c r="B757" s="82">
        <v>45868</v>
      </c>
      <c r="C757" s="67">
        <v>7.8</v>
      </c>
      <c r="D757" s="67">
        <v>1</v>
      </c>
    </row>
    <row r="758" spans="2:4" ht="15" customHeight="1" x14ac:dyDescent="0.25">
      <c r="B758" s="82">
        <v>45868</v>
      </c>
      <c r="C758" s="67">
        <v>25</v>
      </c>
      <c r="D758" s="67">
        <v>0</v>
      </c>
    </row>
    <row r="759" spans="2:4" ht="15" customHeight="1" x14ac:dyDescent="0.25">
      <c r="B759" s="82">
        <v>45868</v>
      </c>
      <c r="C759" s="67">
        <v>17</v>
      </c>
      <c r="D759" s="67">
        <v>1</v>
      </c>
    </row>
    <row r="760" spans="2:4" ht="15" customHeight="1" x14ac:dyDescent="0.25">
      <c r="B760" s="82">
        <v>45868</v>
      </c>
      <c r="C760" s="67">
        <v>8.4</v>
      </c>
      <c r="D760" s="67">
        <v>1</v>
      </c>
    </row>
    <row r="761" spans="2:4" ht="15" customHeight="1" x14ac:dyDescent="0.25">
      <c r="B761" s="82">
        <v>45868</v>
      </c>
      <c r="C761" s="67">
        <v>18</v>
      </c>
      <c r="D761" s="67">
        <v>1</v>
      </c>
    </row>
    <row r="762" spans="2:4" ht="15" customHeight="1" x14ac:dyDescent="0.25">
      <c r="B762" s="82">
        <v>45869</v>
      </c>
      <c r="C762" s="67">
        <v>12.5</v>
      </c>
      <c r="D762" s="67">
        <v>1</v>
      </c>
    </row>
    <row r="763" spans="2:4" ht="15" customHeight="1" x14ac:dyDescent="0.25">
      <c r="B763" s="82">
        <v>45869</v>
      </c>
      <c r="C763" s="67">
        <v>19</v>
      </c>
      <c r="D763" s="67">
        <v>1</v>
      </c>
    </row>
    <row r="764" spans="2:4" ht="15" customHeight="1" x14ac:dyDescent="0.25">
      <c r="B764" s="82">
        <v>45869</v>
      </c>
      <c r="C764" s="67">
        <v>8.4</v>
      </c>
      <c r="D764" s="67">
        <v>1</v>
      </c>
    </row>
    <row r="765" spans="2:4" ht="15" customHeight="1" x14ac:dyDescent="0.25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 x14ac:dyDescent="0.25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 x14ac:dyDescent="0.25">
      <c r="C3" s="4"/>
      <c r="D3" s="4"/>
      <c r="E3" s="1438" t="s">
        <v>380</v>
      </c>
      <c r="F3" s="1439"/>
      <c r="G3" s="1439"/>
      <c r="H3" s="1440"/>
      <c r="I3" s="1438" t="s">
        <v>381</v>
      </c>
      <c r="J3" s="1439"/>
      <c r="K3" s="1439"/>
      <c r="L3" s="1440"/>
      <c r="M3" s="1438" t="s">
        <v>73</v>
      </c>
      <c r="N3" s="1439"/>
      <c r="O3" s="1439"/>
      <c r="P3" s="1440"/>
      <c r="Q3" s="1438" t="s">
        <v>179</v>
      </c>
      <c r="R3" s="1439"/>
      <c r="S3" s="1439"/>
      <c r="T3" s="1440"/>
      <c r="U3" s="40"/>
      <c r="V3" s="40"/>
    </row>
    <row r="4" spans="2:24" ht="19.95" customHeight="1" x14ac:dyDescent="0.25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 x14ac:dyDescent="0.25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 x14ac:dyDescent="0.25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 x14ac:dyDescent="0.25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 x14ac:dyDescent="0.25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 x14ac:dyDescent="0.25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 x14ac:dyDescent="0.25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 x14ac:dyDescent="0.25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 x14ac:dyDescent="0.25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 x14ac:dyDescent="0.25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 x14ac:dyDescent="0.25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 x14ac:dyDescent="0.25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 x14ac:dyDescent="0.25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 x14ac:dyDescent="0.25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 x14ac:dyDescent="0.25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 x14ac:dyDescent="0.25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 x14ac:dyDescent="0.25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 x14ac:dyDescent="0.25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 x14ac:dyDescent="0.25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 x14ac:dyDescent="0.25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 x14ac:dyDescent="0.25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 x14ac:dyDescent="0.3"/>
    <row r="2" spans="3:17" ht="19.95" hidden="1" customHeight="1" outlineLevel="1" x14ac:dyDescent="0.25">
      <c r="C2" s="47" t="s">
        <v>405</v>
      </c>
    </row>
    <row r="3" spans="3:17" ht="19.95" hidden="1" customHeight="1" outlineLevel="1" x14ac:dyDescent="0.25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 x14ac:dyDescent="0.25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 x14ac:dyDescent="0.25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 x14ac:dyDescent="0.25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 x14ac:dyDescent="0.25">
      <c r="N7" s="109"/>
      <c r="O7" s="127"/>
      <c r="P7" s="125"/>
    </row>
    <row r="8" spans="3:17" ht="19.95" hidden="1" customHeight="1" outlineLevel="1" x14ac:dyDescent="0.25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 x14ac:dyDescent="0.25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 x14ac:dyDescent="0.25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 x14ac:dyDescent="0.25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 x14ac:dyDescent="0.25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 x14ac:dyDescent="0.25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 x14ac:dyDescent="0.25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 x14ac:dyDescent="0.25">
      <c r="C15" s="47" t="s">
        <v>412</v>
      </c>
      <c r="G15" s="120">
        <f>IF(F6&gt;=65%,1,0)</f>
        <v>1</v>
      </c>
    </row>
    <row r="16" spans="3:17" ht="19.95" hidden="1" customHeight="1" outlineLevel="1" x14ac:dyDescent="0.25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 x14ac:dyDescent="0.25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 x14ac:dyDescent="0.25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 x14ac:dyDescent="0.3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 x14ac:dyDescent="0.3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 x14ac:dyDescent="0.3">
      <c r="X21" s="1441" t="s">
        <v>626</v>
      </c>
      <c r="Y21" s="1442"/>
      <c r="Z21" s="1442"/>
      <c r="AA21" s="1442"/>
      <c r="AB21" s="1442"/>
      <c r="AC21" s="1443"/>
      <c r="AD21" s="1441" t="s">
        <v>627</v>
      </c>
      <c r="AE21" s="1442"/>
      <c r="AF21" s="1442"/>
      <c r="AG21" s="1443"/>
      <c r="AH21" s="1441" t="s">
        <v>628</v>
      </c>
      <c r="AI21" s="1444"/>
      <c r="AJ21" s="1444"/>
      <c r="AK21" s="1444"/>
      <c r="AL21" s="1444"/>
      <c r="AM21" s="1444"/>
      <c r="AN21" s="1445"/>
    </row>
    <row r="22" spans="2:40" s="58" customFormat="1" ht="30" customHeight="1" collapsed="1" x14ac:dyDescent="0.25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 x14ac:dyDescent="0.25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 x14ac:dyDescent="0.25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 x14ac:dyDescent="0.25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 x14ac:dyDescent="0.25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 x14ac:dyDescent="0.25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 x14ac:dyDescent="0.25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 x14ac:dyDescent="0.25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 x14ac:dyDescent="0.25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 x14ac:dyDescent="0.25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 x14ac:dyDescent="0.25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 x14ac:dyDescent="0.25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 x14ac:dyDescent="0.25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 x14ac:dyDescent="0.25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 x14ac:dyDescent="0.25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 x14ac:dyDescent="0.25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 x14ac:dyDescent="0.25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 x14ac:dyDescent="0.25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 x14ac:dyDescent="0.25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 x14ac:dyDescent="0.25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 x14ac:dyDescent="0.25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 x14ac:dyDescent="0.25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 x14ac:dyDescent="0.25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 x14ac:dyDescent="0.25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 x14ac:dyDescent="0.25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 x14ac:dyDescent="0.25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 x14ac:dyDescent="0.25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 x14ac:dyDescent="0.25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 x14ac:dyDescent="0.25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 x14ac:dyDescent="0.25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 x14ac:dyDescent="0.25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 x14ac:dyDescent="0.25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 x14ac:dyDescent="0.25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 x14ac:dyDescent="0.25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 x14ac:dyDescent="0.25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 x14ac:dyDescent="0.25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 x14ac:dyDescent="0.25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 x14ac:dyDescent="0.25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 x14ac:dyDescent="0.25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 x14ac:dyDescent="0.25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 x14ac:dyDescent="0.25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 x14ac:dyDescent="0.25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 x14ac:dyDescent="0.25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 x14ac:dyDescent="0.25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 x14ac:dyDescent="0.25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 x14ac:dyDescent="0.25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 x14ac:dyDescent="0.25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 x14ac:dyDescent="0.25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 x14ac:dyDescent="0.25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 x14ac:dyDescent="0.25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 x14ac:dyDescent="0.25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 x14ac:dyDescent="0.25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 x14ac:dyDescent="0.25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 x14ac:dyDescent="0.25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 x14ac:dyDescent="0.25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 x14ac:dyDescent="0.25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 x14ac:dyDescent="0.25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 x14ac:dyDescent="0.25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 x14ac:dyDescent="0.25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 x14ac:dyDescent="0.25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 x14ac:dyDescent="0.25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 x14ac:dyDescent="0.25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 x14ac:dyDescent="0.25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 x14ac:dyDescent="0.25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 x14ac:dyDescent="0.25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 x14ac:dyDescent="0.25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 x14ac:dyDescent="0.25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 x14ac:dyDescent="0.25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 x14ac:dyDescent="0.25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 x14ac:dyDescent="0.25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 x14ac:dyDescent="0.25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 x14ac:dyDescent="0.25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 x14ac:dyDescent="0.25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 x14ac:dyDescent="0.25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 x14ac:dyDescent="0.25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 x14ac:dyDescent="0.25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 x14ac:dyDescent="0.25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 x14ac:dyDescent="0.25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 x14ac:dyDescent="0.25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 x14ac:dyDescent="0.25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 x14ac:dyDescent="0.25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 x14ac:dyDescent="0.25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 x14ac:dyDescent="0.25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 x14ac:dyDescent="0.25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F743BC9B-F626-443C-8944-CCA557256B30}">
  <ds:schemaRefs/>
</ds:datastoreItem>
</file>

<file path=customXml/itemProps3.xml><?xml version="1.0" encoding="utf-8"?>
<ds:datastoreItem xmlns:ds="http://schemas.openxmlformats.org/officeDocument/2006/customXml" ds:itemID="{3E2E56A8-1290-4D72-872F-7ED42363545B}">
  <ds:schemaRefs/>
</ds:datastoreItem>
</file>

<file path=customXml/itemProps4.xml><?xml version="1.0" encoding="utf-8"?>
<ds:datastoreItem xmlns:ds="http://schemas.openxmlformats.org/officeDocument/2006/customXml" ds:itemID="{C726001D-7FEF-4D60-904E-C515F2AE18B8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F0FF6FAD-D028-4BB2-9872-29442C59B600}">
  <ds:schemaRefs/>
</ds:datastoreItem>
</file>

<file path=customXml/itemProps7.xml><?xml version="1.0" encoding="utf-8"?>
<ds:datastoreItem xmlns:ds="http://schemas.openxmlformats.org/officeDocument/2006/customXml" ds:itemID="{531B5D8A-9D0A-4E72-80E1-F14498B85837}">
  <ds:schemaRefs/>
</ds:datastoreItem>
</file>

<file path=customXml/itemProps8.xml><?xml version="1.0" encoding="utf-8"?>
<ds:datastoreItem xmlns:ds="http://schemas.openxmlformats.org/officeDocument/2006/customXml" ds:itemID="{A0934C01-3E48-41D6-9342-1AD591BDF257}">
  <ds:schemaRefs/>
</ds:datastoreItem>
</file>

<file path=customXml/itemProps9.xml><?xml version="1.0" encoding="utf-8"?>
<ds:datastoreItem xmlns:ds="http://schemas.openxmlformats.org/officeDocument/2006/customXml" ds:itemID="{1418D668-1050-4A24-AA46-1670C0328D19}">
  <ds:schemaRefs/>
</ds:datastoreItem>
</file>

<file path=customXml/itemProps10.xml><?xml version="1.0" encoding="utf-8"?>
<ds:datastoreItem xmlns:ds="http://schemas.openxmlformats.org/officeDocument/2006/customXml" ds:itemID="{5350A302-B8D9-4873-99B4-4DE3B5EAB877}">
  <ds:schemaRefs/>
</ds:datastoreItem>
</file>

<file path=customXml/itemProps11.xml><?xml version="1.0" encoding="utf-8"?>
<ds:datastoreItem xmlns:ds="http://schemas.openxmlformats.org/officeDocument/2006/customXml" ds:itemID="{D28EB955-CC23-4425-9787-EEC98CAF383E}">
  <ds:schemaRefs/>
</ds:datastoreItem>
</file>

<file path=customXml/itemProps12.xml><?xml version="1.0" encoding="utf-8"?>
<ds:datastoreItem xmlns:ds="http://schemas.openxmlformats.org/officeDocument/2006/customXml" ds:itemID="{FEF94E45-EB58-4B60-A8DA-12401E2B8391}">
  <ds:schemaRefs/>
</ds:datastoreItem>
</file>

<file path=customXml/itemProps13.xml><?xml version="1.0" encoding="utf-8"?>
<ds:datastoreItem xmlns:ds="http://schemas.openxmlformats.org/officeDocument/2006/customXml" ds:itemID="{5C390BFF-7F94-40C9-8244-56E47562B85E}">
  <ds:schemaRefs/>
</ds:datastoreItem>
</file>

<file path=customXml/itemProps14.xml><?xml version="1.0" encoding="utf-8"?>
<ds:datastoreItem xmlns:ds="http://schemas.openxmlformats.org/officeDocument/2006/customXml" ds:itemID="{E0AD9576-36B5-4C38-BEA5-F64E16FBD31D}">
  <ds:schemaRefs/>
</ds:datastoreItem>
</file>

<file path=customXml/itemProps15.xml><?xml version="1.0" encoding="utf-8"?>
<ds:datastoreItem xmlns:ds="http://schemas.openxmlformats.org/officeDocument/2006/customXml" ds:itemID="{3C2DB1DD-3D0B-439B-8CFE-28E9416D116E}">
  <ds:schemaRefs/>
</ds:datastoreItem>
</file>

<file path=customXml/itemProps16.xml><?xml version="1.0" encoding="utf-8"?>
<ds:datastoreItem xmlns:ds="http://schemas.openxmlformats.org/officeDocument/2006/customXml" ds:itemID="{EB958FF7-32B5-452C-8F11-8544CBB63F8F}">
  <ds:schemaRefs/>
</ds:datastoreItem>
</file>

<file path=customXml/itemProps17.xml><?xml version="1.0" encoding="utf-8"?>
<ds:datastoreItem xmlns:ds="http://schemas.openxmlformats.org/officeDocument/2006/customXml" ds:itemID="{903EB21E-C250-4F6A-B91B-A1775839E030}">
  <ds:schemaRefs/>
</ds:datastoreItem>
</file>

<file path=customXml/itemProps18.xml><?xml version="1.0" encoding="utf-8"?>
<ds:datastoreItem xmlns:ds="http://schemas.openxmlformats.org/officeDocument/2006/customXml" ds:itemID="{1A9B4873-AFAD-44CE-B89A-8396ED0DDD47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2026-09-01T11:51:13Z</dcterms:modified>
</cp:coreProperties>
</file>